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C:\Users\Willinton.Munoz\Downloads\EVALUACION DEFINITIVA 27 MARZO 2023\DEFINITIVA\"/>
    </mc:Choice>
  </mc:AlternateContent>
  <xr:revisionPtr revIDLastSave="0" documentId="13_ncr:1_{AFC075D3-C945-4758-ADC2-6ECA8A6B87B4}" xr6:coauthVersionLast="47" xr6:coauthVersionMax="47" xr10:uidLastSave="{00000000-0000-0000-0000-000000000000}"/>
  <bookViews>
    <workbookView xWindow="-120" yWindow="-120" windowWidth="25440" windowHeight="15390" tabRatio="821" xr2:uid="{00000000-000D-0000-FFFF-FFFF00000000}"/>
  </bookViews>
  <sheets>
    <sheet name="CONSOLIDADO PONDERABLES" sheetId="31" r:id="rId1"/>
    <sheet name="EXPERIENCIA DEL PROPONENTE" sheetId="36" r:id="rId2"/>
    <sheet name="EVA HABILITANTE PROFESIONALES " sheetId="35" state="hidden" r:id="rId3"/>
    <sheet name="PONDERACIÓN PROPONENTE" sheetId="41" state="hidden" r:id="rId4"/>
  </sheets>
  <definedNames>
    <definedName name="_Fill" localSheetId="3" hidden="1">#REF!</definedName>
    <definedName name="_Fill" hidden="1">#REF!</definedName>
    <definedName name="_xlnm._FilterDatabase" localSheetId="0" hidden="1">'CONSOLIDADO PONDERABLES'!$A$8:$Q$104</definedName>
    <definedName name="_xlnm.Print_Area" localSheetId="0">'CONSOLIDADO PONDERABLES'!$A$1:$Q$104</definedName>
    <definedName name="_xlnm.Print_Area" localSheetId="2">'EVA HABILITANTE PROFESIONALES '!$A$1:$AQ$705</definedName>
    <definedName name="_xlnm.Print_Area" localSheetId="3">'PONDERACIÓN PROPONENTE'!$A$1:$N$800</definedName>
    <definedName name="PRINT_AREA">#N/A</definedName>
    <definedName name="PRINT_AREA_MI">#N/A</definedName>
    <definedName name="PRINT_TITLES">#N/A</definedName>
    <definedName name="PRINT_TITLES_MI">#N/A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8" i="31" l="1"/>
  <c r="G106" i="31"/>
  <c r="H18" i="31"/>
  <c r="I18" i="31" s="1"/>
  <c r="M440" i="36"/>
  <c r="M439" i="36"/>
  <c r="M438" i="36"/>
  <c r="M437" i="36"/>
  <c r="M436" i="36"/>
  <c r="M210" i="36"/>
  <c r="M127" i="36"/>
  <c r="M125" i="36"/>
  <c r="G28" i="31"/>
  <c r="M114" i="36"/>
  <c r="O88" i="36"/>
  <c r="M90" i="36"/>
  <c r="M91" i="36"/>
  <c r="M84" i="36"/>
  <c r="M537" i="36"/>
  <c r="M471" i="36"/>
  <c r="M455" i="36"/>
  <c r="M309" i="36"/>
  <c r="M310" i="36"/>
  <c r="M311" i="36"/>
  <c r="M312" i="36"/>
  <c r="E180" i="36"/>
  <c r="M115" i="36"/>
  <c r="M63" i="36"/>
  <c r="P77" i="31"/>
  <c r="P73" i="31"/>
  <c r="M388" i="36"/>
  <c r="M363" i="36"/>
  <c r="M365" i="36"/>
  <c r="G103" i="31"/>
  <c r="M529" i="36"/>
  <c r="C533" i="36" l="1"/>
  <c r="C528" i="36"/>
  <c r="C523" i="36"/>
  <c r="C518" i="36"/>
  <c r="C513" i="36"/>
  <c r="C506" i="36"/>
  <c r="C501" i="36"/>
  <c r="C495" i="36"/>
  <c r="C490" i="36"/>
  <c r="C485" i="36"/>
  <c r="C480" i="36"/>
  <c r="C475" i="36"/>
  <c r="C469" i="36"/>
  <c r="C464" i="36"/>
  <c r="C459" i="36"/>
  <c r="C452" i="36"/>
  <c r="C447" i="36"/>
  <c r="C442" i="36"/>
  <c r="C435" i="36"/>
  <c r="C429" i="36"/>
  <c r="C424" i="36"/>
  <c r="C419" i="36"/>
  <c r="C414" i="36"/>
  <c r="C409" i="36"/>
  <c r="C402" i="36"/>
  <c r="C397" i="36"/>
  <c r="C392" i="36"/>
  <c r="C387" i="36"/>
  <c r="C381" i="36"/>
  <c r="C375" i="36"/>
  <c r="C368" i="36"/>
  <c r="C362" i="36"/>
  <c r="C357" i="36"/>
  <c r="C351" i="36"/>
  <c r="C344" i="36"/>
  <c r="C339" i="36"/>
  <c r="C334" i="36"/>
  <c r="C329" i="36"/>
  <c r="C324" i="36"/>
  <c r="C319" i="36"/>
  <c r="C314" i="36"/>
  <c r="C307" i="36"/>
  <c r="C301" i="36"/>
  <c r="C296" i="36"/>
  <c r="C291" i="36"/>
  <c r="C286" i="36"/>
  <c r="C281" i="36"/>
  <c r="C276" i="36"/>
  <c r="C271" i="36"/>
  <c r="C263" i="36"/>
  <c r="C258" i="36"/>
  <c r="C252" i="36"/>
  <c r="C247" i="36"/>
  <c r="C242" i="36"/>
  <c r="C237" i="36"/>
  <c r="C232" i="36"/>
  <c r="C227" i="36"/>
  <c r="C219" i="36"/>
  <c r="C214" i="36"/>
  <c r="C208" i="36"/>
  <c r="C200" i="36"/>
  <c r="C195" i="36"/>
  <c r="C190" i="36"/>
  <c r="C183" i="36"/>
  <c r="C178" i="36"/>
  <c r="C173" i="36"/>
  <c r="C167" i="36"/>
  <c r="C161" i="36"/>
  <c r="C156" i="36"/>
  <c r="C146" i="36"/>
  <c r="C141" i="36"/>
  <c r="C134" i="36"/>
  <c r="C129" i="36"/>
  <c r="C124" i="36"/>
  <c r="C118" i="36"/>
  <c r="C113" i="36"/>
  <c r="C107" i="36"/>
  <c r="C102" i="36"/>
  <c r="E103" i="31" l="1"/>
  <c r="F103" i="31" s="1"/>
  <c r="C47" i="36"/>
  <c r="C40" i="36"/>
  <c r="C35" i="36"/>
  <c r="C29" i="36"/>
  <c r="C24" i="36"/>
  <c r="C19" i="36"/>
  <c r="C14" i="36"/>
  <c r="C9" i="36"/>
  <c r="C95" i="36"/>
  <c r="C77" i="36"/>
  <c r="C82" i="36"/>
  <c r="C87" i="36"/>
  <c r="C72" i="36"/>
  <c r="C67" i="36"/>
  <c r="C62" i="36"/>
  <c r="C52" i="36"/>
  <c r="P90" i="31"/>
  <c r="M180" i="36" l="1"/>
  <c r="O270" i="36"/>
  <c r="G55" i="31" s="1"/>
  <c r="E55" i="31" s="1"/>
  <c r="F55" i="31" s="1"/>
  <c r="O264" i="36"/>
  <c r="O94" i="36"/>
  <c r="G24" i="31" s="1"/>
  <c r="E24" i="31" s="1"/>
  <c r="F24" i="31" s="1"/>
  <c r="O481" i="36"/>
  <c r="O484" i="36" s="1"/>
  <c r="E94" i="31" s="1"/>
  <c r="F94" i="31" s="1"/>
  <c r="E25" i="31" l="1"/>
  <c r="F25" i="31" s="1"/>
  <c r="M61" i="36"/>
  <c r="E500" i="36" l="1"/>
  <c r="H472" i="36" l="1"/>
  <c r="H473" i="36"/>
  <c r="N538" i="36" l="1"/>
  <c r="M538" i="36"/>
  <c r="H534" i="36" s="1"/>
  <c r="G538" i="36"/>
  <c r="F538" i="36"/>
  <c r="E538" i="36"/>
  <c r="H537" i="36"/>
  <c r="H536" i="36"/>
  <c r="H538" i="36"/>
  <c r="N532" i="36"/>
  <c r="O529" i="36" s="1"/>
  <c r="O532" i="36" s="1"/>
  <c r="M532" i="36"/>
  <c r="G532" i="36"/>
  <c r="F532" i="36"/>
  <c r="E532" i="36"/>
  <c r="H531" i="36"/>
  <c r="H530" i="36"/>
  <c r="H529" i="36"/>
  <c r="H532" i="36" s="1"/>
  <c r="N527" i="36"/>
  <c r="O524" i="36" s="1"/>
  <c r="O527" i="36" s="1"/>
  <c r="E102" i="31" s="1"/>
  <c r="F102" i="31" s="1"/>
  <c r="M527" i="36"/>
  <c r="G527" i="36"/>
  <c r="F527" i="36"/>
  <c r="E527" i="36"/>
  <c r="H526" i="36"/>
  <c r="H525" i="36"/>
  <c r="H524" i="36"/>
  <c r="H527" i="36" s="1"/>
  <c r="N522" i="36"/>
  <c r="O519" i="36" s="1"/>
  <c r="O522" i="36" s="1"/>
  <c r="E101" i="31" s="1"/>
  <c r="F101" i="31" s="1"/>
  <c r="M522" i="36"/>
  <c r="G522" i="36"/>
  <c r="F522" i="36"/>
  <c r="E522" i="36"/>
  <c r="H521" i="36"/>
  <c r="H520" i="36"/>
  <c r="H519" i="36"/>
  <c r="H522" i="36" s="1"/>
  <c r="N517" i="36"/>
  <c r="O514" i="36" s="1"/>
  <c r="O517" i="36" s="1"/>
  <c r="G100" i="31" s="1"/>
  <c r="E100" i="31" s="1"/>
  <c r="F100" i="31" s="1"/>
  <c r="M517" i="36"/>
  <c r="G517" i="36"/>
  <c r="F517" i="36"/>
  <c r="E517" i="36"/>
  <c r="H516" i="36"/>
  <c r="H515" i="36"/>
  <c r="H514" i="36"/>
  <c r="H517" i="36" s="1"/>
  <c r="N512" i="36"/>
  <c r="M512" i="36"/>
  <c r="G512" i="36"/>
  <c r="F512" i="36"/>
  <c r="E512" i="36"/>
  <c r="H511" i="36"/>
  <c r="H510" i="36"/>
  <c r="H507" i="36"/>
  <c r="H512" i="36" s="1"/>
  <c r="N505" i="36"/>
  <c r="O502" i="36" s="1"/>
  <c r="O505" i="36" s="1"/>
  <c r="E98" i="31" s="1"/>
  <c r="F98" i="31" s="1"/>
  <c r="M505" i="36"/>
  <c r="G505" i="36"/>
  <c r="F505" i="36"/>
  <c r="E505" i="36"/>
  <c r="H504" i="36"/>
  <c r="H503" i="36"/>
  <c r="H502" i="36"/>
  <c r="H505" i="36" s="1"/>
  <c r="N500" i="36"/>
  <c r="O496" i="36" s="1"/>
  <c r="O500" i="36" s="1"/>
  <c r="E97" i="31" s="1"/>
  <c r="F97" i="31" s="1"/>
  <c r="M500" i="36"/>
  <c r="G500" i="36"/>
  <c r="F500" i="36"/>
  <c r="H499" i="36"/>
  <c r="H497" i="36"/>
  <c r="N494" i="36"/>
  <c r="O491" i="36" s="1"/>
  <c r="O494" i="36" s="1"/>
  <c r="E96" i="31" s="1"/>
  <c r="F96" i="31" s="1"/>
  <c r="M494" i="36"/>
  <c r="H491" i="36" s="1"/>
  <c r="H494" i="36" s="1"/>
  <c r="G494" i="36"/>
  <c r="F494" i="36"/>
  <c r="E494" i="36"/>
  <c r="H493" i="36"/>
  <c r="H492" i="36"/>
  <c r="N489" i="36"/>
  <c r="O486" i="36" s="1"/>
  <c r="O489" i="36" s="1"/>
  <c r="E95" i="31" s="1"/>
  <c r="F95" i="31" s="1"/>
  <c r="M489" i="36"/>
  <c r="H486" i="36" s="1"/>
  <c r="H489" i="36" s="1"/>
  <c r="G489" i="36"/>
  <c r="F489" i="36"/>
  <c r="E489" i="36"/>
  <c r="H488" i="36"/>
  <c r="H487" i="36"/>
  <c r="M484" i="36"/>
  <c r="H481" i="36" s="1"/>
  <c r="H484" i="36" s="1"/>
  <c r="G484" i="36"/>
  <c r="F484" i="36"/>
  <c r="E484" i="36"/>
  <c r="H483" i="36"/>
  <c r="H482" i="36"/>
  <c r="N479" i="36"/>
  <c r="O476" i="36" s="1"/>
  <c r="O479" i="36" s="1"/>
  <c r="E93" i="31" s="1"/>
  <c r="F93" i="31" s="1"/>
  <c r="M479" i="36"/>
  <c r="H476" i="36" s="1"/>
  <c r="H479" i="36" s="1"/>
  <c r="G479" i="36"/>
  <c r="F479" i="36"/>
  <c r="E479" i="36"/>
  <c r="H478" i="36"/>
  <c r="H477" i="36"/>
  <c r="N474" i="36"/>
  <c r="M474" i="36"/>
  <c r="H470" i="36" s="1"/>
  <c r="G474" i="36"/>
  <c r="F474" i="36"/>
  <c r="E474" i="36"/>
  <c r="H474" i="36"/>
  <c r="N468" i="36"/>
  <c r="O465" i="36" s="1"/>
  <c r="O468" i="36" s="1"/>
  <c r="G91" i="31" s="1"/>
  <c r="E91" i="31" s="1"/>
  <c r="F91" i="31" s="1"/>
  <c r="M468" i="36"/>
  <c r="G468" i="36"/>
  <c r="F468" i="36"/>
  <c r="E468" i="36"/>
  <c r="H467" i="36"/>
  <c r="H466" i="36"/>
  <c r="H465" i="36"/>
  <c r="H468" i="36" s="1"/>
  <c r="N463" i="36"/>
  <c r="O460" i="36" s="1"/>
  <c r="O463" i="36" s="1"/>
  <c r="G90" i="31" s="1"/>
  <c r="E90" i="31" s="1"/>
  <c r="F90" i="31" s="1"/>
  <c r="M463" i="36"/>
  <c r="G463" i="36"/>
  <c r="F463" i="36"/>
  <c r="E463" i="36"/>
  <c r="H462" i="36"/>
  <c r="H461" i="36"/>
  <c r="H460" i="36"/>
  <c r="H463" i="36" s="1"/>
  <c r="N458" i="36"/>
  <c r="O453" i="36" s="1"/>
  <c r="O458" i="36" s="1"/>
  <c r="G89" i="31" s="1"/>
  <c r="M458" i="36"/>
  <c r="G458" i="36"/>
  <c r="F458" i="36"/>
  <c r="E458" i="36"/>
  <c r="H457" i="36"/>
  <c r="H456" i="36"/>
  <c r="H453" i="36"/>
  <c r="H458" i="36" s="1"/>
  <c r="N451" i="36"/>
  <c r="O448" i="36" s="1"/>
  <c r="O451" i="36" s="1"/>
  <c r="E88" i="31" s="1"/>
  <c r="F88" i="31" s="1"/>
  <c r="M451" i="36"/>
  <c r="G451" i="36"/>
  <c r="F451" i="36"/>
  <c r="E451" i="36"/>
  <c r="H450" i="36"/>
  <c r="H449" i="36"/>
  <c r="H448" i="36"/>
  <c r="H451" i="36" s="1"/>
  <c r="N446" i="36"/>
  <c r="O443" i="36" s="1"/>
  <c r="O446" i="36" s="1"/>
  <c r="G87" i="31" s="1"/>
  <c r="E87" i="31" s="1"/>
  <c r="F87" i="31" s="1"/>
  <c r="M446" i="36"/>
  <c r="G446" i="36"/>
  <c r="F446" i="36"/>
  <c r="E446" i="36"/>
  <c r="H445" i="36"/>
  <c r="H444" i="36"/>
  <c r="H443" i="36"/>
  <c r="H446" i="36" s="1"/>
  <c r="N441" i="36"/>
  <c r="O436" i="36" s="1"/>
  <c r="O441" i="36" s="1"/>
  <c r="M441" i="36"/>
  <c r="H436" i="36" s="1"/>
  <c r="H441" i="36" s="1"/>
  <c r="G441" i="36"/>
  <c r="F441" i="36"/>
  <c r="E441" i="36"/>
  <c r="H440" i="36"/>
  <c r="H439" i="36"/>
  <c r="N434" i="36"/>
  <c r="M434" i="36"/>
  <c r="H430" i="36" s="1"/>
  <c r="H434" i="36" s="1"/>
  <c r="G434" i="36"/>
  <c r="F434" i="36"/>
  <c r="E434" i="36"/>
  <c r="H433" i="36"/>
  <c r="H431" i="36"/>
  <c r="N428" i="36"/>
  <c r="O425" i="36" s="1"/>
  <c r="O428" i="36" s="1"/>
  <c r="E84" i="31" s="1"/>
  <c r="F84" i="31" s="1"/>
  <c r="M428" i="36"/>
  <c r="H425" i="36" s="1"/>
  <c r="H428" i="36" s="1"/>
  <c r="G428" i="36"/>
  <c r="F428" i="36"/>
  <c r="E428" i="36"/>
  <c r="H427" i="36"/>
  <c r="H426" i="36"/>
  <c r="N423" i="36"/>
  <c r="O420" i="36" s="1"/>
  <c r="O423" i="36" s="1"/>
  <c r="G83" i="31" s="1"/>
  <c r="E83" i="31" s="1"/>
  <c r="F83" i="31" s="1"/>
  <c r="M423" i="36"/>
  <c r="G423" i="36"/>
  <c r="F423" i="36"/>
  <c r="E423" i="36"/>
  <c r="H422" i="36"/>
  <c r="H421" i="36"/>
  <c r="H420" i="36"/>
  <c r="H423" i="36" s="1"/>
  <c r="N418" i="36"/>
  <c r="O415" i="36" s="1"/>
  <c r="O418" i="36" s="1"/>
  <c r="G82" i="31" s="1"/>
  <c r="E82" i="31" s="1"/>
  <c r="F82" i="31" s="1"/>
  <c r="M418" i="36"/>
  <c r="G418" i="36"/>
  <c r="F418" i="36"/>
  <c r="E418" i="36"/>
  <c r="H417" i="36"/>
  <c r="H416" i="36"/>
  <c r="H415" i="36"/>
  <c r="H418" i="36" s="1"/>
  <c r="N413" i="36"/>
  <c r="O410" i="36" s="1"/>
  <c r="O413" i="36" s="1"/>
  <c r="G81" i="31" s="1"/>
  <c r="E81" i="31" s="1"/>
  <c r="F81" i="31" s="1"/>
  <c r="M413" i="36"/>
  <c r="G413" i="36"/>
  <c r="F413" i="36"/>
  <c r="E413" i="36"/>
  <c r="H412" i="36"/>
  <c r="H411" i="36"/>
  <c r="H410" i="36"/>
  <c r="H413" i="36" s="1"/>
  <c r="N408" i="36"/>
  <c r="O403" i="36" s="1"/>
  <c r="O408" i="36" s="1"/>
  <c r="G80" i="31" s="1"/>
  <c r="E80" i="31" s="1"/>
  <c r="F80" i="31" s="1"/>
  <c r="M408" i="36"/>
  <c r="G408" i="36"/>
  <c r="F408" i="36"/>
  <c r="E408" i="36"/>
  <c r="H407" i="36"/>
  <c r="H406" i="36"/>
  <c r="H403" i="36"/>
  <c r="H408" i="36" s="1"/>
  <c r="N401" i="36"/>
  <c r="O398" i="36" s="1"/>
  <c r="O401" i="36" s="1"/>
  <c r="E79" i="31" s="1"/>
  <c r="F79" i="31" s="1"/>
  <c r="M401" i="36"/>
  <c r="G401" i="36"/>
  <c r="F401" i="36"/>
  <c r="E401" i="36"/>
  <c r="H400" i="36"/>
  <c r="H399" i="36"/>
  <c r="H398" i="36"/>
  <c r="H401" i="36" s="1"/>
  <c r="N396" i="36"/>
  <c r="O393" i="36" s="1"/>
  <c r="O396" i="36" s="1"/>
  <c r="E78" i="31" s="1"/>
  <c r="F78" i="31" s="1"/>
  <c r="M396" i="36"/>
  <c r="G396" i="36"/>
  <c r="F396" i="36"/>
  <c r="E396" i="36"/>
  <c r="H395" i="36"/>
  <c r="H394" i="36"/>
  <c r="H393" i="36"/>
  <c r="H396" i="36" s="1"/>
  <c r="N391" i="36"/>
  <c r="O388" i="36" s="1"/>
  <c r="O391" i="36" s="1"/>
  <c r="F77" i="31" s="1"/>
  <c r="M391" i="36"/>
  <c r="H388" i="36" s="1"/>
  <c r="H391" i="36" s="1"/>
  <c r="G391" i="36"/>
  <c r="F391" i="36"/>
  <c r="E391" i="36"/>
  <c r="H390" i="36"/>
  <c r="H389" i="36"/>
  <c r="N386" i="36"/>
  <c r="M386" i="36"/>
  <c r="G386" i="36"/>
  <c r="F386" i="36"/>
  <c r="E386" i="36"/>
  <c r="H382" i="36"/>
  <c r="H386" i="36" s="1"/>
  <c r="N380" i="36"/>
  <c r="O376" i="36" s="1"/>
  <c r="O380" i="36" s="1"/>
  <c r="E75" i="31" s="1"/>
  <c r="F75" i="31" s="1"/>
  <c r="M380" i="36"/>
  <c r="G380" i="36"/>
  <c r="F380" i="36"/>
  <c r="E380" i="36"/>
  <c r="H379" i="36"/>
  <c r="H377" i="36"/>
  <c r="N374" i="36"/>
  <c r="O369" i="36" s="1"/>
  <c r="O374" i="36" s="1"/>
  <c r="E74" i="31" s="1"/>
  <c r="F74" i="31" s="1"/>
  <c r="M374" i="36"/>
  <c r="G374" i="36"/>
  <c r="F374" i="36"/>
  <c r="E374" i="36"/>
  <c r="H373" i="36"/>
  <c r="H372" i="36"/>
  <c r="N367" i="36"/>
  <c r="O363" i="36" s="1"/>
  <c r="O367" i="36" s="1"/>
  <c r="F73" i="31" s="1"/>
  <c r="M367" i="36"/>
  <c r="G367" i="36"/>
  <c r="F367" i="36"/>
  <c r="E367" i="36"/>
  <c r="H366" i="36"/>
  <c r="H364" i="36"/>
  <c r="N361" i="36"/>
  <c r="O358" i="36" s="1"/>
  <c r="O361" i="36" s="1"/>
  <c r="E72" i="31" s="1"/>
  <c r="F72" i="31" s="1"/>
  <c r="M361" i="36"/>
  <c r="H358" i="36" s="1"/>
  <c r="H361" i="36" s="1"/>
  <c r="G361" i="36"/>
  <c r="F361" i="36"/>
  <c r="E361" i="36"/>
  <c r="H360" i="36"/>
  <c r="H359" i="36"/>
  <c r="N356" i="36"/>
  <c r="O352" i="36" s="1"/>
  <c r="O356" i="36" s="1"/>
  <c r="E71" i="31" s="1"/>
  <c r="F71" i="31" s="1"/>
  <c r="M356" i="36"/>
  <c r="G356" i="36"/>
  <c r="F356" i="36"/>
  <c r="E356" i="36"/>
  <c r="H355" i="36"/>
  <c r="H353" i="36"/>
  <c r="N350" i="36"/>
  <c r="O345" i="36" s="1"/>
  <c r="O350" i="36" s="1"/>
  <c r="E70" i="31" s="1"/>
  <c r="F70" i="31" s="1"/>
  <c r="M350" i="36"/>
  <c r="H345" i="36" s="1"/>
  <c r="H350" i="36" s="1"/>
  <c r="G350" i="36"/>
  <c r="F350" i="36"/>
  <c r="E350" i="36"/>
  <c r="H349" i="36"/>
  <c r="H348" i="36"/>
  <c r="N343" i="36"/>
  <c r="O340" i="36" s="1"/>
  <c r="O343" i="36" s="1"/>
  <c r="E69" i="31" s="1"/>
  <c r="F69" i="31" s="1"/>
  <c r="M343" i="36"/>
  <c r="H340" i="36" s="1"/>
  <c r="H343" i="36" s="1"/>
  <c r="G343" i="36"/>
  <c r="F343" i="36"/>
  <c r="E343" i="36"/>
  <c r="H342" i="36"/>
  <c r="H341" i="36"/>
  <c r="N338" i="36"/>
  <c r="M338" i="36"/>
  <c r="G338" i="36"/>
  <c r="F338" i="36"/>
  <c r="E338" i="36"/>
  <c r="H337" i="36"/>
  <c r="H336" i="36"/>
  <c r="N333" i="36"/>
  <c r="M333" i="36"/>
  <c r="G333" i="36"/>
  <c r="F333" i="36"/>
  <c r="E333" i="36"/>
  <c r="H332" i="36"/>
  <c r="H331" i="36"/>
  <c r="N328" i="36"/>
  <c r="O325" i="36" s="1"/>
  <c r="O328" i="36" s="1"/>
  <c r="E66" i="31" s="1"/>
  <c r="F66" i="31" s="1"/>
  <c r="M328" i="36"/>
  <c r="G328" i="36"/>
  <c r="F328" i="36"/>
  <c r="E328" i="36"/>
  <c r="H327" i="36"/>
  <c r="H326" i="36"/>
  <c r="N323" i="36"/>
  <c r="O320" i="36" s="1"/>
  <c r="O323" i="36" s="1"/>
  <c r="E65" i="31" s="1"/>
  <c r="F65" i="31" s="1"/>
  <c r="M323" i="36"/>
  <c r="G323" i="36"/>
  <c r="F323" i="36"/>
  <c r="E323" i="36"/>
  <c r="H322" i="36"/>
  <c r="H321" i="36"/>
  <c r="N318" i="36"/>
  <c r="M318" i="36"/>
  <c r="G318" i="36"/>
  <c r="F318" i="36"/>
  <c r="E318" i="36"/>
  <c r="H317" i="36"/>
  <c r="H316" i="36"/>
  <c r="N313" i="36"/>
  <c r="M313" i="36"/>
  <c r="H308" i="36" s="1"/>
  <c r="H313" i="36" s="1"/>
  <c r="G313" i="36"/>
  <c r="F313" i="36"/>
  <c r="E313" i="36"/>
  <c r="H312" i="36"/>
  <c r="H311" i="36"/>
  <c r="N306" i="36"/>
  <c r="O302" i="36" s="1"/>
  <c r="O306" i="36" s="1"/>
  <c r="E62" i="31" s="1"/>
  <c r="F62" i="31" s="1"/>
  <c r="M306" i="36"/>
  <c r="H302" i="36" s="1"/>
  <c r="H306" i="36" s="1"/>
  <c r="G306" i="36"/>
  <c r="F306" i="36"/>
  <c r="E306" i="36"/>
  <c r="H305" i="36"/>
  <c r="H303" i="36"/>
  <c r="N300" i="36"/>
  <c r="O297" i="36" s="1"/>
  <c r="O300" i="36" s="1"/>
  <c r="G61" i="31" s="1"/>
  <c r="E61" i="31" s="1"/>
  <c r="F61" i="31" s="1"/>
  <c r="M300" i="36"/>
  <c r="H297" i="36" s="1"/>
  <c r="H300" i="36" s="1"/>
  <c r="G300" i="36"/>
  <c r="F300" i="36"/>
  <c r="E300" i="36"/>
  <c r="H299" i="36"/>
  <c r="H298" i="36"/>
  <c r="E295" i="36"/>
  <c r="G86" i="31" l="1"/>
  <c r="O507" i="36"/>
  <c r="O512" i="36" s="1"/>
  <c r="G99" i="31" s="1"/>
  <c r="E89" i="31"/>
  <c r="F89" i="31" s="1"/>
  <c r="O430" i="36"/>
  <c r="O434" i="36" s="1"/>
  <c r="G85" i="31" s="1"/>
  <c r="O330" i="36"/>
  <c r="O333" i="36" s="1"/>
  <c r="G67" i="31" s="1"/>
  <c r="E67" i="31" s="1"/>
  <c r="F67" i="31" s="1"/>
  <c r="O470" i="36"/>
  <c r="O474" i="36" s="1"/>
  <c r="G92" i="31" s="1"/>
  <c r="O315" i="36"/>
  <c r="O318" i="36" s="1"/>
  <c r="G64" i="31" s="1"/>
  <c r="E64" i="31" s="1"/>
  <c r="F64" i="31" s="1"/>
  <c r="O335" i="36"/>
  <c r="O338" i="36" s="1"/>
  <c r="O382" i="36"/>
  <c r="O386" i="36" s="1"/>
  <c r="G76" i="31" s="1"/>
  <c r="E76" i="31" s="1"/>
  <c r="F76" i="31" s="1"/>
  <c r="O534" i="36"/>
  <c r="O538" i="36" s="1"/>
  <c r="G104" i="31" s="1"/>
  <c r="H320" i="36"/>
  <c r="H323" i="36" s="1"/>
  <c r="H325" i="36"/>
  <c r="H328" i="36" s="1"/>
  <c r="H330" i="36"/>
  <c r="H333" i="36" s="1"/>
  <c r="H335" i="36"/>
  <c r="H338" i="36" s="1"/>
  <c r="H352" i="36"/>
  <c r="H356" i="36" s="1"/>
  <c r="H363" i="36"/>
  <c r="H367" i="36" s="1"/>
  <c r="H369" i="36"/>
  <c r="H374" i="36" s="1"/>
  <c r="H376" i="36"/>
  <c r="H380" i="36" s="1"/>
  <c r="H315" i="36"/>
  <c r="H318" i="36" s="1"/>
  <c r="O308" i="36"/>
  <c r="O313" i="36" s="1"/>
  <c r="G63" i="31" s="1"/>
  <c r="H496" i="36"/>
  <c r="H500" i="36" s="1"/>
  <c r="E86" i="31" l="1"/>
  <c r="F86" i="31" s="1"/>
  <c r="E104" i="31"/>
  <c r="F104" i="31" s="1"/>
  <c r="E99" i="31"/>
  <c r="F99" i="31" s="1"/>
  <c r="E92" i="31"/>
  <c r="F92" i="31" s="1"/>
  <c r="E85" i="31"/>
  <c r="F85" i="31" s="1"/>
  <c r="E68" i="31"/>
  <c r="F68" i="31" s="1"/>
  <c r="E63" i="31"/>
  <c r="F63" i="31" s="1"/>
  <c r="E270" i="36"/>
  <c r="E241" i="36"/>
  <c r="E236" i="36"/>
  <c r="E226" i="36" l="1"/>
  <c r="E218" i="36"/>
  <c r="E213" i="36"/>
  <c r="E199" i="36"/>
  <c r="E189" i="36" l="1"/>
  <c r="E182" i="36" l="1"/>
  <c r="E177" i="36"/>
  <c r="E172" i="36" l="1"/>
  <c r="E166" i="36"/>
  <c r="E123" i="36"/>
  <c r="N295" i="36" l="1"/>
  <c r="O292" i="36" s="1"/>
  <c r="O295" i="36" s="1"/>
  <c r="G60" i="31" s="1"/>
  <c r="E60" i="31" s="1"/>
  <c r="F60" i="31" s="1"/>
  <c r="M295" i="36"/>
  <c r="H292" i="36" s="1"/>
  <c r="H295" i="36" s="1"/>
  <c r="G295" i="36"/>
  <c r="F295" i="36"/>
  <c r="H294" i="36"/>
  <c r="H293" i="36"/>
  <c r="N290" i="36"/>
  <c r="O287" i="36" s="1"/>
  <c r="O290" i="36" s="1"/>
  <c r="G59" i="31" s="1"/>
  <c r="E59" i="31" s="1"/>
  <c r="F59" i="31" s="1"/>
  <c r="M290" i="36"/>
  <c r="H287" i="36" s="1"/>
  <c r="H290" i="36" s="1"/>
  <c r="G290" i="36"/>
  <c r="F290" i="36"/>
  <c r="E290" i="36"/>
  <c r="H289" i="36"/>
  <c r="H288" i="36"/>
  <c r="N285" i="36"/>
  <c r="O282" i="36" s="1"/>
  <c r="O285" i="36" s="1"/>
  <c r="M285" i="36"/>
  <c r="H282" i="36" s="1"/>
  <c r="H285" i="36" s="1"/>
  <c r="G285" i="36"/>
  <c r="F285" i="36"/>
  <c r="E285" i="36"/>
  <c r="H284" i="36"/>
  <c r="H283" i="36"/>
  <c r="N280" i="36"/>
  <c r="O277" i="36" s="1"/>
  <c r="O280" i="36" s="1"/>
  <c r="G57" i="31" s="1"/>
  <c r="E57" i="31" s="1"/>
  <c r="F57" i="31" s="1"/>
  <c r="M280" i="36"/>
  <c r="H277" i="36" s="1"/>
  <c r="H280" i="36" s="1"/>
  <c r="G280" i="36"/>
  <c r="F280" i="36"/>
  <c r="E280" i="36"/>
  <c r="H279" i="36"/>
  <c r="H278" i="36"/>
  <c r="N275" i="36"/>
  <c r="O272" i="36" s="1"/>
  <c r="O275" i="36" s="1"/>
  <c r="G56" i="31" s="1"/>
  <c r="E56" i="31" s="1"/>
  <c r="F56" i="31" s="1"/>
  <c r="M275" i="36"/>
  <c r="H272" i="36" s="1"/>
  <c r="H275" i="36" s="1"/>
  <c r="G275" i="36"/>
  <c r="F275" i="36"/>
  <c r="E275" i="36"/>
  <c r="H274" i="36"/>
  <c r="H273" i="36"/>
  <c r="N270" i="36"/>
  <c r="M270" i="36"/>
  <c r="G270" i="36"/>
  <c r="F270" i="36"/>
  <c r="H269" i="36"/>
  <c r="H268" i="36"/>
  <c r="N262" i="36"/>
  <c r="M262" i="36"/>
  <c r="H259" i="36" s="1"/>
  <c r="H262" i="36" s="1"/>
  <c r="G262" i="36"/>
  <c r="F262" i="36"/>
  <c r="E262" i="36"/>
  <c r="H261" i="36"/>
  <c r="H260" i="36"/>
  <c r="N257" i="36"/>
  <c r="O253" i="36" s="1"/>
  <c r="O257" i="36" s="1"/>
  <c r="E53" i="31" s="1"/>
  <c r="F53" i="31" s="1"/>
  <c r="M257" i="36"/>
  <c r="H253" i="36" s="1"/>
  <c r="H257" i="36" s="1"/>
  <c r="G257" i="36"/>
  <c r="F257" i="36"/>
  <c r="E257" i="36"/>
  <c r="H256" i="36"/>
  <c r="H254" i="36"/>
  <c r="N251" i="36"/>
  <c r="O248" i="36" s="1"/>
  <c r="O251" i="36" s="1"/>
  <c r="E52" i="31" s="1"/>
  <c r="F52" i="31" s="1"/>
  <c r="M251" i="36"/>
  <c r="H248" i="36" s="1"/>
  <c r="H251" i="36" s="1"/>
  <c r="G251" i="36"/>
  <c r="F251" i="36"/>
  <c r="E251" i="36"/>
  <c r="H250" i="36"/>
  <c r="H249" i="36"/>
  <c r="N246" i="36"/>
  <c r="O243" i="36" s="1"/>
  <c r="O246" i="36" s="1"/>
  <c r="E51" i="31" s="1"/>
  <c r="F51" i="31" s="1"/>
  <c r="M246" i="36"/>
  <c r="H243" i="36" s="1"/>
  <c r="H246" i="36" s="1"/>
  <c r="G246" i="36"/>
  <c r="F246" i="36"/>
  <c r="E246" i="36"/>
  <c r="H245" i="36"/>
  <c r="H244" i="36"/>
  <c r="N241" i="36"/>
  <c r="M241" i="36"/>
  <c r="H238" i="36" s="1"/>
  <c r="H241" i="36" s="1"/>
  <c r="G241" i="36"/>
  <c r="F241" i="36"/>
  <c r="H240" i="36"/>
  <c r="H239" i="36"/>
  <c r="N236" i="36"/>
  <c r="M236" i="36"/>
  <c r="G236" i="36"/>
  <c r="F236" i="36"/>
  <c r="H235" i="36"/>
  <c r="H234" i="36"/>
  <c r="N231" i="36"/>
  <c r="O228" i="36" s="1"/>
  <c r="O231" i="36" s="1"/>
  <c r="E48" i="31" s="1"/>
  <c r="F48" i="31" s="1"/>
  <c r="M231" i="36"/>
  <c r="H228" i="36" s="1"/>
  <c r="H231" i="36" s="1"/>
  <c r="G231" i="36"/>
  <c r="F231" i="36"/>
  <c r="E231" i="36"/>
  <c r="H230" i="36"/>
  <c r="H229" i="36"/>
  <c r="N226" i="36"/>
  <c r="O220" i="36" s="1"/>
  <c r="O226" i="36" s="1"/>
  <c r="E47" i="31" s="1"/>
  <c r="F47" i="31" s="1"/>
  <c r="M226" i="36"/>
  <c r="G226" i="36"/>
  <c r="F226" i="36"/>
  <c r="H225" i="36"/>
  <c r="H221" i="36"/>
  <c r="H220" i="36"/>
  <c r="H226" i="36" s="1"/>
  <c r="N218" i="36"/>
  <c r="O215" i="36" s="1"/>
  <c r="O218" i="36" s="1"/>
  <c r="E46" i="31" s="1"/>
  <c r="F46" i="31" s="1"/>
  <c r="M218" i="36"/>
  <c r="H215" i="36" s="1"/>
  <c r="H218" i="36" s="1"/>
  <c r="G218" i="36"/>
  <c r="F218" i="36"/>
  <c r="H217" i="36"/>
  <c r="H216" i="36"/>
  <c r="N213" i="36"/>
  <c r="M213" i="36"/>
  <c r="H209" i="36" s="1"/>
  <c r="H213" i="36" s="1"/>
  <c r="G213" i="36"/>
  <c r="F213" i="36"/>
  <c r="H212" i="36"/>
  <c r="H210" i="36"/>
  <c r="N207" i="36"/>
  <c r="O201" i="36" s="1"/>
  <c r="O207" i="36" s="1"/>
  <c r="E44" i="31" s="1"/>
  <c r="F44" i="31" s="1"/>
  <c r="M207" i="36"/>
  <c r="G207" i="36"/>
  <c r="F207" i="36"/>
  <c r="E207" i="36"/>
  <c r="H206" i="36"/>
  <c r="H205" i="36"/>
  <c r="H204" i="36"/>
  <c r="H207" i="36" s="1"/>
  <c r="N199" i="36"/>
  <c r="O196" i="36" s="1"/>
  <c r="O199" i="36" s="1"/>
  <c r="E43" i="31" s="1"/>
  <c r="F43" i="31" s="1"/>
  <c r="M199" i="36"/>
  <c r="H196" i="36" s="1"/>
  <c r="H199" i="36" s="1"/>
  <c r="G199" i="36"/>
  <c r="F199" i="36"/>
  <c r="H198" i="36"/>
  <c r="H197" i="36"/>
  <c r="N194" i="36"/>
  <c r="O191" i="36" s="1"/>
  <c r="O194" i="36" s="1"/>
  <c r="E42" i="31" s="1"/>
  <c r="F42" i="31" s="1"/>
  <c r="M194" i="36"/>
  <c r="H191" i="36" s="1"/>
  <c r="H194" i="36" s="1"/>
  <c r="G194" i="36"/>
  <c r="F194" i="36"/>
  <c r="E194" i="36"/>
  <c r="H193" i="36"/>
  <c r="H192" i="36"/>
  <c r="N189" i="36"/>
  <c r="M189" i="36"/>
  <c r="G189" i="36"/>
  <c r="F189" i="36"/>
  <c r="H188" i="36"/>
  <c r="H187" i="36"/>
  <c r="N182" i="36"/>
  <c r="M182" i="36"/>
  <c r="G182" i="36"/>
  <c r="F182" i="36"/>
  <c r="H181" i="36"/>
  <c r="H180" i="36"/>
  <c r="N177" i="36"/>
  <c r="O174" i="36" s="1"/>
  <c r="O177" i="36" s="1"/>
  <c r="G39" i="31" s="1"/>
  <c r="E39" i="31" s="1"/>
  <c r="F39" i="31" s="1"/>
  <c r="M177" i="36"/>
  <c r="G177" i="36"/>
  <c r="F177" i="36"/>
  <c r="H176" i="36"/>
  <c r="H175" i="36"/>
  <c r="N172" i="36"/>
  <c r="O168" i="36" s="1"/>
  <c r="O172" i="36" s="1"/>
  <c r="G38" i="31" s="1"/>
  <c r="E38" i="31" s="1"/>
  <c r="F38" i="31" s="1"/>
  <c r="M172" i="36"/>
  <c r="H168" i="36" s="1"/>
  <c r="H172" i="36" s="1"/>
  <c r="G172" i="36"/>
  <c r="F172" i="36"/>
  <c r="H171" i="36"/>
  <c r="H169" i="36"/>
  <c r="N166" i="36"/>
  <c r="O162" i="36" s="1"/>
  <c r="O166" i="36" s="1"/>
  <c r="G37" i="31" s="1"/>
  <c r="E37" i="31" s="1"/>
  <c r="F37" i="31" s="1"/>
  <c r="M166" i="36"/>
  <c r="G166" i="36"/>
  <c r="F166" i="36"/>
  <c r="H165" i="36"/>
  <c r="H163" i="36"/>
  <c r="N160" i="36"/>
  <c r="O157" i="36" s="1"/>
  <c r="O160" i="36" s="1"/>
  <c r="M160" i="36"/>
  <c r="H157" i="36" s="1"/>
  <c r="H160" i="36" s="1"/>
  <c r="G160" i="36"/>
  <c r="F160" i="36"/>
  <c r="E160" i="36"/>
  <c r="H159" i="36"/>
  <c r="H158" i="36"/>
  <c r="N155" i="36"/>
  <c r="O152" i="36" s="1"/>
  <c r="O155" i="36" s="1"/>
  <c r="G35" i="31" s="1"/>
  <c r="E35" i="31" s="1"/>
  <c r="F35" i="31" s="1"/>
  <c r="M155" i="36"/>
  <c r="G155" i="36"/>
  <c r="F155" i="36"/>
  <c r="E155" i="36"/>
  <c r="H154" i="36"/>
  <c r="H153" i="36"/>
  <c r="H152" i="36"/>
  <c r="H155" i="36" s="1"/>
  <c r="N150" i="36"/>
  <c r="O147" i="36" s="1"/>
  <c r="O150" i="36" s="1"/>
  <c r="G34" i="31" s="1"/>
  <c r="E34" i="31" s="1"/>
  <c r="F34" i="31" s="1"/>
  <c r="M150" i="36"/>
  <c r="G150" i="36"/>
  <c r="F150" i="36"/>
  <c r="E150" i="36"/>
  <c r="H149" i="36"/>
  <c r="H148" i="36"/>
  <c r="H147" i="36"/>
  <c r="H150" i="36" s="1"/>
  <c r="N145" i="36"/>
  <c r="O142" i="36" s="1"/>
  <c r="O145" i="36" s="1"/>
  <c r="G33" i="31" s="1"/>
  <c r="E33" i="31" s="1"/>
  <c r="F33" i="31" s="1"/>
  <c r="M145" i="36"/>
  <c r="H142" i="36" s="1"/>
  <c r="H145" i="36" s="1"/>
  <c r="G145" i="36"/>
  <c r="F145" i="36"/>
  <c r="E145" i="36"/>
  <c r="H144" i="36"/>
  <c r="H143" i="36"/>
  <c r="N140" i="36"/>
  <c r="O135" i="36" s="1"/>
  <c r="O140" i="36" s="1"/>
  <c r="G32" i="31" s="1"/>
  <c r="E32" i="31" s="1"/>
  <c r="F32" i="31" s="1"/>
  <c r="M140" i="36"/>
  <c r="H135" i="36" s="1"/>
  <c r="H140" i="36" s="1"/>
  <c r="G140" i="36"/>
  <c r="F140" i="36"/>
  <c r="E140" i="36"/>
  <c r="H139" i="36"/>
  <c r="H136" i="36"/>
  <c r="N133" i="36"/>
  <c r="O130" i="36" s="1"/>
  <c r="O133" i="36" s="1"/>
  <c r="G31" i="31" s="1"/>
  <c r="E31" i="31" s="1"/>
  <c r="F31" i="31" s="1"/>
  <c r="M133" i="36"/>
  <c r="H130" i="36" s="1"/>
  <c r="H133" i="36" s="1"/>
  <c r="G133" i="36"/>
  <c r="F133" i="36"/>
  <c r="E133" i="36"/>
  <c r="H132" i="36"/>
  <c r="H131" i="36"/>
  <c r="N128" i="36"/>
  <c r="O125" i="36" s="1"/>
  <c r="O128" i="36" s="1"/>
  <c r="G30" i="31" s="1"/>
  <c r="E30" i="31" s="1"/>
  <c r="F30" i="31" s="1"/>
  <c r="M128" i="36"/>
  <c r="H125" i="36" s="1"/>
  <c r="H128" i="36" s="1"/>
  <c r="G128" i="36"/>
  <c r="F128" i="36"/>
  <c r="E128" i="36"/>
  <c r="H127" i="36"/>
  <c r="H126" i="36"/>
  <c r="N123" i="36"/>
  <c r="M123" i="36"/>
  <c r="G123" i="36"/>
  <c r="F123" i="36"/>
  <c r="H122" i="36"/>
  <c r="H120" i="36"/>
  <c r="E106" i="36"/>
  <c r="E101" i="36"/>
  <c r="E94" i="36"/>
  <c r="E36" i="31" l="1"/>
  <c r="F36" i="31" s="1"/>
  <c r="E58" i="31"/>
  <c r="F58" i="31" s="1"/>
  <c r="O209" i="36"/>
  <c r="O213" i="36" s="1"/>
  <c r="G45" i="31" s="1"/>
  <c r="O184" i="36"/>
  <c r="O189" i="36" s="1"/>
  <c r="E41" i="31" s="1"/>
  <c r="F41" i="31" s="1"/>
  <c r="O238" i="36"/>
  <c r="O241" i="36" s="1"/>
  <c r="G50" i="31" s="1"/>
  <c r="O259" i="36"/>
  <c r="O262" i="36" s="1"/>
  <c r="G54" i="31" s="1"/>
  <c r="E54" i="31" s="1"/>
  <c r="F54" i="31" s="1"/>
  <c r="O233" i="36"/>
  <c r="O236" i="36" s="1"/>
  <c r="E49" i="31" s="1"/>
  <c r="F49" i="31" s="1"/>
  <c r="H179" i="36"/>
  <c r="H182" i="36" s="1"/>
  <c r="O179" i="36"/>
  <c r="O182" i="36" s="1"/>
  <c r="G40" i="31" s="1"/>
  <c r="O119" i="36"/>
  <c r="O123" i="36" s="1"/>
  <c r="F29" i="31" s="1"/>
  <c r="H233" i="36"/>
  <c r="H236" i="36" s="1"/>
  <c r="H264" i="36"/>
  <c r="H270" i="36" s="1"/>
  <c r="H119" i="36"/>
  <c r="H123" i="36" s="1"/>
  <c r="H162" i="36"/>
  <c r="H166" i="36" s="1"/>
  <c r="H174" i="36"/>
  <c r="H177" i="36" s="1"/>
  <c r="H184" i="36"/>
  <c r="H189" i="36" s="1"/>
  <c r="E34" i="36"/>
  <c r="E50" i="31" l="1"/>
  <c r="F50" i="31" s="1"/>
  <c r="E45" i="31"/>
  <c r="F45" i="31" s="1"/>
  <c r="E40" i="31"/>
  <c r="F40" i="31" s="1"/>
  <c r="N117" i="36"/>
  <c r="M117" i="36"/>
  <c r="H114" i="36" s="1"/>
  <c r="H117" i="36" s="1"/>
  <c r="G117" i="36"/>
  <c r="F117" i="36"/>
  <c r="E117" i="36"/>
  <c r="H116" i="36"/>
  <c r="H115" i="36"/>
  <c r="N112" i="36"/>
  <c r="O108" i="36" s="1"/>
  <c r="O112" i="36" s="1"/>
  <c r="G27" i="31" s="1"/>
  <c r="E27" i="31" s="1"/>
  <c r="F27" i="31" s="1"/>
  <c r="M112" i="36"/>
  <c r="G112" i="36"/>
  <c r="F112" i="36"/>
  <c r="E112" i="36"/>
  <c r="H111" i="36"/>
  <c r="H109" i="36"/>
  <c r="H108" i="36"/>
  <c r="H112" i="36" s="1"/>
  <c r="N106" i="36"/>
  <c r="O103" i="36" s="1"/>
  <c r="O106" i="36" s="1"/>
  <c r="G26" i="31" s="1"/>
  <c r="E26" i="31" s="1"/>
  <c r="F26" i="31" s="1"/>
  <c r="M106" i="36"/>
  <c r="H103" i="36" s="1"/>
  <c r="H106" i="36" s="1"/>
  <c r="G106" i="36"/>
  <c r="F106" i="36"/>
  <c r="H105" i="36"/>
  <c r="H104" i="36"/>
  <c r="N101" i="36"/>
  <c r="O96" i="36" s="1"/>
  <c r="O101" i="36" s="1"/>
  <c r="M101" i="36"/>
  <c r="G101" i="36"/>
  <c r="F101" i="36"/>
  <c r="H100" i="36"/>
  <c r="H97" i="36"/>
  <c r="N94" i="36"/>
  <c r="M94" i="36"/>
  <c r="H88" i="36" s="1"/>
  <c r="H94" i="36" s="1"/>
  <c r="G94" i="36"/>
  <c r="F94" i="36"/>
  <c r="H93" i="36"/>
  <c r="H89" i="36"/>
  <c r="N86" i="36"/>
  <c r="M86" i="36"/>
  <c r="H83" i="36" s="1"/>
  <c r="H86" i="36" s="1"/>
  <c r="G86" i="36"/>
  <c r="F86" i="36"/>
  <c r="E86" i="36"/>
  <c r="H85" i="36"/>
  <c r="H84" i="36"/>
  <c r="N81" i="36"/>
  <c r="O78" i="36" s="1"/>
  <c r="O81" i="36" s="1"/>
  <c r="G22" i="31" s="1"/>
  <c r="E22" i="31" s="1"/>
  <c r="F22" i="31" s="1"/>
  <c r="M81" i="36"/>
  <c r="H78" i="36" s="1"/>
  <c r="H81" i="36" s="1"/>
  <c r="G81" i="36"/>
  <c r="F81" i="36"/>
  <c r="E81" i="36"/>
  <c r="H80" i="36"/>
  <c r="H79" i="36"/>
  <c r="N76" i="36"/>
  <c r="M76" i="36"/>
  <c r="H73" i="36" s="1"/>
  <c r="H76" i="36" s="1"/>
  <c r="G76" i="36"/>
  <c r="F76" i="36"/>
  <c r="E76" i="36"/>
  <c r="H75" i="36"/>
  <c r="H74" i="36"/>
  <c r="N71" i="36"/>
  <c r="O68" i="36" s="1"/>
  <c r="O71" i="36" s="1"/>
  <c r="G20" i="31" s="1"/>
  <c r="M71" i="36"/>
  <c r="G71" i="36"/>
  <c r="F71" i="36"/>
  <c r="E71" i="36"/>
  <c r="H70" i="36"/>
  <c r="H69" i="36"/>
  <c r="N66" i="36"/>
  <c r="O63" i="36" s="1"/>
  <c r="O66" i="36" s="1"/>
  <c r="E19" i="31" s="1"/>
  <c r="F19" i="31" s="1"/>
  <c r="M66" i="36"/>
  <c r="G66" i="36"/>
  <c r="F66" i="36"/>
  <c r="E66" i="36"/>
  <c r="H65" i="36"/>
  <c r="H64" i="36"/>
  <c r="N61" i="36"/>
  <c r="O58" i="36" s="1"/>
  <c r="O61" i="36" s="1"/>
  <c r="G18" i="31" s="1"/>
  <c r="E18" i="31" s="1"/>
  <c r="F18" i="31" s="1"/>
  <c r="H58" i="36"/>
  <c r="H61" i="36" s="1"/>
  <c r="G61" i="36"/>
  <c r="F61" i="36"/>
  <c r="E61" i="36"/>
  <c r="H60" i="36"/>
  <c r="H59" i="36"/>
  <c r="N56" i="36"/>
  <c r="O53" i="36" s="1"/>
  <c r="O56" i="36" s="1"/>
  <c r="G17" i="31" s="1"/>
  <c r="E17" i="31" s="1"/>
  <c r="F17" i="31" s="1"/>
  <c r="M56" i="36"/>
  <c r="H53" i="36" s="1"/>
  <c r="H56" i="36" s="1"/>
  <c r="G56" i="36"/>
  <c r="F56" i="36"/>
  <c r="E56" i="36"/>
  <c r="H55" i="36"/>
  <c r="H54" i="36"/>
  <c r="N51" i="36"/>
  <c r="O48" i="36" s="1"/>
  <c r="O51" i="36" s="1"/>
  <c r="G16" i="31" s="1"/>
  <c r="E16" i="31" s="1"/>
  <c r="F16" i="31" s="1"/>
  <c r="M51" i="36"/>
  <c r="H48" i="36" s="1"/>
  <c r="H51" i="36" s="1"/>
  <c r="G51" i="36"/>
  <c r="F51" i="36"/>
  <c r="E51" i="36"/>
  <c r="H50" i="36"/>
  <c r="H49" i="36"/>
  <c r="N46" i="36"/>
  <c r="O41" i="36" s="1"/>
  <c r="O46" i="36" s="1"/>
  <c r="G15" i="31" s="1"/>
  <c r="E15" i="31" s="1"/>
  <c r="F15" i="31" s="1"/>
  <c r="M46" i="36"/>
  <c r="H41" i="36" s="1"/>
  <c r="H46" i="36" s="1"/>
  <c r="G46" i="36"/>
  <c r="F46" i="36"/>
  <c r="E46" i="36"/>
  <c r="H43" i="36"/>
  <c r="H42" i="36"/>
  <c r="N39" i="36"/>
  <c r="O36" i="36" s="1"/>
  <c r="O39" i="36" s="1"/>
  <c r="G14" i="31" s="1"/>
  <c r="E14" i="31" s="1"/>
  <c r="F14" i="31" s="1"/>
  <c r="M39" i="36"/>
  <c r="H36" i="36" s="1"/>
  <c r="H39" i="36" s="1"/>
  <c r="G39" i="36"/>
  <c r="F39" i="36"/>
  <c r="E39" i="36"/>
  <c r="H38" i="36"/>
  <c r="H37" i="36"/>
  <c r="N34" i="36"/>
  <c r="O30" i="36" s="1"/>
  <c r="O34" i="36" s="1"/>
  <c r="E13" i="31" s="1"/>
  <c r="F13" i="31" s="1"/>
  <c r="M34" i="36"/>
  <c r="G34" i="36"/>
  <c r="F34" i="36"/>
  <c r="H32" i="36"/>
  <c r="H31" i="36"/>
  <c r="N28" i="36"/>
  <c r="M28" i="36"/>
  <c r="H25" i="36" s="1"/>
  <c r="H28" i="36" s="1"/>
  <c r="G28" i="36"/>
  <c r="F28" i="36"/>
  <c r="E28" i="36"/>
  <c r="H27" i="36"/>
  <c r="H26" i="36"/>
  <c r="N23" i="36"/>
  <c r="O20" i="36" s="1"/>
  <c r="O23" i="36" s="1"/>
  <c r="G11" i="31" s="1"/>
  <c r="E11" i="31" s="1"/>
  <c r="F11" i="31" s="1"/>
  <c r="M23" i="36"/>
  <c r="H20" i="36" s="1"/>
  <c r="H23" i="36" s="1"/>
  <c r="G23" i="36"/>
  <c r="F23" i="36"/>
  <c r="E23" i="36"/>
  <c r="H22" i="36"/>
  <c r="H21" i="36"/>
  <c r="O114" i="36" l="1"/>
  <c r="O117" i="36" s="1"/>
  <c r="O25" i="36"/>
  <c r="O28" i="36" s="1"/>
  <c r="O83" i="36"/>
  <c r="O86" i="36" s="1"/>
  <c r="G23" i="31" s="1"/>
  <c r="O73" i="36"/>
  <c r="O76" i="36" s="1"/>
  <c r="G21" i="31" s="1"/>
  <c r="E21" i="31" s="1"/>
  <c r="F21" i="31" s="1"/>
  <c r="E20" i="31"/>
  <c r="F20" i="31" s="1"/>
  <c r="H63" i="36"/>
  <c r="H66" i="36" s="1"/>
  <c r="H68" i="36"/>
  <c r="H71" i="36" s="1"/>
  <c r="H30" i="36"/>
  <c r="H34" i="36" s="1"/>
  <c r="H96" i="36"/>
  <c r="H101" i="36" s="1"/>
  <c r="N18" i="36"/>
  <c r="O15" i="36" s="1"/>
  <c r="O18" i="36" s="1"/>
  <c r="G10" i="31" s="1"/>
  <c r="E10" i="31" s="1"/>
  <c r="F10" i="31" s="1"/>
  <c r="M18" i="36"/>
  <c r="H15" i="36" s="1"/>
  <c r="H18" i="36" s="1"/>
  <c r="G18" i="36"/>
  <c r="F18" i="36"/>
  <c r="E18" i="36"/>
  <c r="H17" i="36"/>
  <c r="H16" i="36"/>
  <c r="M13" i="36"/>
  <c r="E13" i="36"/>
  <c r="G13" i="36"/>
  <c r="F13" i="36"/>
  <c r="E23" i="31" l="1"/>
  <c r="F23" i="31" s="1"/>
  <c r="F28" i="31"/>
  <c r="E12" i="31"/>
  <c r="F12" i="31" s="1"/>
  <c r="N13" i="36"/>
  <c r="O10" i="36" s="1"/>
  <c r="O13" i="36" s="1"/>
  <c r="G9" i="31" s="1"/>
  <c r="E9" i="31" l="1"/>
  <c r="F9" i="31" s="1"/>
  <c r="H86" i="31"/>
  <c r="I86" i="31" s="1"/>
  <c r="P86" i="31" s="1"/>
  <c r="H10" i="36"/>
  <c r="H13" i="36" s="1"/>
  <c r="H30" i="31" l="1"/>
  <c r="I30" i="31" s="1"/>
  <c r="P30" i="31" s="1"/>
  <c r="H24" i="31"/>
  <c r="I24" i="31" s="1"/>
  <c r="P24" i="31" s="1"/>
  <c r="H28" i="31"/>
  <c r="I28" i="31" s="1"/>
  <c r="P28" i="31" s="1"/>
  <c r="H103" i="31"/>
  <c r="I103" i="31" s="1"/>
  <c r="P103" i="31" s="1"/>
  <c r="H83" i="31"/>
  <c r="I83" i="31" s="1"/>
  <c r="P83" i="31" s="1"/>
  <c r="H54" i="31"/>
  <c r="I54" i="31" s="1"/>
  <c r="P54" i="31" s="1"/>
  <c r="H92" i="31"/>
  <c r="P92" i="31" s="1"/>
  <c r="P18" i="31"/>
  <c r="H91" i="31"/>
  <c r="I91" i="31" s="1"/>
  <c r="P91" i="31" s="1"/>
  <c r="H104" i="31"/>
  <c r="I104" i="31" s="1"/>
  <c r="P104" i="31" s="1"/>
  <c r="H89" i="31"/>
  <c r="I89" i="31" s="1"/>
  <c r="P89" i="31" s="1"/>
  <c r="H80" i="31"/>
  <c r="I80" i="31" s="1"/>
  <c r="P80" i="31" s="1"/>
  <c r="H76" i="31"/>
  <c r="I76" i="31" s="1"/>
  <c r="P76" i="31" s="1"/>
  <c r="H35" i="31"/>
  <c r="I35" i="31" s="1"/>
  <c r="P35" i="31" s="1"/>
  <c r="H81" i="31"/>
  <c r="I81" i="31" s="1"/>
  <c r="P81" i="31" s="1"/>
  <c r="H82" i="31"/>
  <c r="I82" i="31" s="1"/>
  <c r="P82" i="31" s="1"/>
  <c r="H63" i="31"/>
  <c r="I63" i="31" s="1"/>
  <c r="P63" i="31" s="1"/>
  <c r="H23" i="31"/>
  <c r="I23" i="31" s="1"/>
  <c r="P23" i="31" s="1"/>
  <c r="H34" i="31"/>
  <c r="I34" i="31" s="1"/>
  <c r="P34" i="31" s="1"/>
  <c r="H40" i="31"/>
  <c r="P40" i="31" s="1"/>
  <c r="H67" i="31"/>
  <c r="I67" i="31" s="1"/>
  <c r="P67" i="31" s="1"/>
  <c r="H45" i="31"/>
  <c r="I45" i="31" s="1"/>
  <c r="P45" i="31" s="1"/>
  <c r="H64" i="31"/>
  <c r="I64" i="31" s="1"/>
  <c r="P64" i="31" s="1"/>
  <c r="H50" i="31"/>
  <c r="I50" i="31" s="1"/>
  <c r="P50" i="31" s="1"/>
  <c r="H11" i="36"/>
  <c r="H12" i="36"/>
  <c r="P106" i="31" l="1"/>
  <c r="C151" i="36"/>
  <c r="D604" i="35" l="1"/>
  <c r="A604" i="35"/>
  <c r="D578" i="35"/>
  <c r="A578" i="35"/>
  <c r="D552" i="35"/>
  <c r="A552" i="35"/>
  <c r="D526" i="35"/>
  <c r="A526" i="35"/>
  <c r="D500" i="35"/>
  <c r="A500" i="35"/>
  <c r="D474" i="35"/>
  <c r="A474" i="35"/>
  <c r="D448" i="35"/>
  <c r="A448" i="35"/>
  <c r="D422" i="35"/>
  <c r="A422" i="35"/>
  <c r="D396" i="35"/>
  <c r="A396" i="35"/>
  <c r="D370" i="35"/>
  <c r="A370" i="35"/>
  <c r="D344" i="35"/>
  <c r="A344" i="35"/>
  <c r="D318" i="35"/>
  <c r="A318" i="35"/>
  <c r="D292" i="35"/>
  <c r="A292" i="35"/>
  <c r="D266" i="35"/>
  <c r="A266" i="35"/>
  <c r="D240" i="35"/>
  <c r="A240" i="35"/>
  <c r="D214" i="35"/>
  <c r="A214" i="35"/>
  <c r="D188" i="35"/>
  <c r="A188" i="35"/>
  <c r="D162" i="35"/>
  <c r="A162" i="35"/>
  <c r="D136" i="35"/>
  <c r="A136" i="35"/>
  <c r="D110" i="35"/>
  <c r="A110" i="35"/>
  <c r="D84" i="35"/>
  <c r="A84" i="35"/>
  <c r="D58" i="35"/>
  <c r="A58" i="35"/>
  <c r="D32" i="35"/>
  <c r="A32" i="35"/>
  <c r="D6" i="35"/>
  <c r="C791" i="41"/>
  <c r="I785" i="41"/>
  <c r="F785" i="41"/>
  <c r="P784" i="41"/>
  <c r="I784" i="41"/>
  <c r="H784" i="41"/>
  <c r="F784" i="41"/>
  <c r="D778" i="41"/>
  <c r="A778" i="41"/>
  <c r="P774" i="41"/>
  <c r="I774" i="41"/>
  <c r="H774" i="41"/>
  <c r="F774" i="41"/>
  <c r="P772" i="41"/>
  <c r="I772" i="41"/>
  <c r="H772" i="41"/>
  <c r="F772" i="41"/>
  <c r="P771" i="41"/>
  <c r="I771" i="41"/>
  <c r="H771" i="41"/>
  <c r="F771" i="41"/>
  <c r="D765" i="41"/>
  <c r="A765" i="41"/>
  <c r="P761" i="41"/>
  <c r="I761" i="41"/>
  <c r="H761" i="41"/>
  <c r="F761" i="41"/>
  <c r="P759" i="41"/>
  <c r="I759" i="41"/>
  <c r="H759" i="41"/>
  <c r="F759" i="41"/>
  <c r="D753" i="41"/>
  <c r="A753" i="41"/>
  <c r="I749" i="41"/>
  <c r="F749" i="41"/>
  <c r="I748" i="41"/>
  <c r="F748" i="41"/>
  <c r="I747" i="41"/>
  <c r="F747" i="41"/>
  <c r="P746" i="41"/>
  <c r="I746" i="41"/>
  <c r="H746" i="41"/>
  <c r="F746" i="41"/>
  <c r="D740" i="41"/>
  <c r="A740" i="41"/>
  <c r="P735" i="41"/>
  <c r="I735" i="41"/>
  <c r="H735" i="41"/>
  <c r="F735" i="41"/>
  <c r="P734" i="41"/>
  <c r="I734" i="41"/>
  <c r="H734" i="41"/>
  <c r="F734" i="41"/>
  <c r="P733" i="41"/>
  <c r="I733" i="41"/>
  <c r="H733" i="41"/>
  <c r="F733" i="41"/>
  <c r="D727" i="41"/>
  <c r="A727" i="41"/>
  <c r="P722" i="41"/>
  <c r="I722" i="41"/>
  <c r="H722" i="41"/>
  <c r="F722" i="41"/>
  <c r="P720" i="41"/>
  <c r="I720" i="41"/>
  <c r="H720" i="41"/>
  <c r="F720" i="41"/>
  <c r="D714" i="41"/>
  <c r="A714" i="41"/>
  <c r="I710" i="41"/>
  <c r="F710" i="41"/>
  <c r="I709" i="41"/>
  <c r="F709" i="41"/>
  <c r="P708" i="41"/>
  <c r="I708" i="41"/>
  <c r="H708" i="41"/>
  <c r="F708" i="41"/>
  <c r="D702" i="41"/>
  <c r="A702" i="41"/>
  <c r="P697" i="41"/>
  <c r="I697" i="41"/>
  <c r="H697" i="41"/>
  <c r="F697" i="41"/>
  <c r="D691" i="41"/>
  <c r="A691" i="41"/>
  <c r="P687" i="41"/>
  <c r="I687" i="41"/>
  <c r="H687" i="41"/>
  <c r="F687" i="41"/>
  <c r="P685" i="41"/>
  <c r="I685" i="41"/>
  <c r="H685" i="41"/>
  <c r="F685" i="41"/>
  <c r="P684" i="41"/>
  <c r="I684" i="41"/>
  <c r="H684" i="41"/>
  <c r="F684" i="41"/>
  <c r="D678" i="41"/>
  <c r="A678" i="41"/>
  <c r="P673" i="41"/>
  <c r="I673" i="41"/>
  <c r="H673" i="41"/>
  <c r="F673" i="41"/>
  <c r="P672" i="41"/>
  <c r="I672" i="41"/>
  <c r="H672" i="41"/>
  <c r="F672" i="41"/>
  <c r="P671" i="41"/>
  <c r="I671" i="41"/>
  <c r="H671" i="41"/>
  <c r="F671" i="41"/>
  <c r="P670" i="41"/>
  <c r="I670" i="41"/>
  <c r="H670" i="41"/>
  <c r="F670" i="41"/>
  <c r="D664" i="41"/>
  <c r="A664" i="41"/>
  <c r="P660" i="41"/>
  <c r="I660" i="41"/>
  <c r="H660" i="41"/>
  <c r="F660" i="41"/>
  <c r="P659" i="41"/>
  <c r="I659" i="41"/>
  <c r="H659" i="41"/>
  <c r="F659" i="41"/>
  <c r="P657" i="41"/>
  <c r="I657" i="41"/>
  <c r="H657" i="41"/>
  <c r="F657" i="41"/>
  <c r="P656" i="41"/>
  <c r="I656" i="41"/>
  <c r="H656" i="41"/>
  <c r="F656" i="41"/>
  <c r="D650" i="41"/>
  <c r="A650" i="41"/>
  <c r="P645" i="41"/>
  <c r="I645" i="41"/>
  <c r="H645" i="41"/>
  <c r="F645" i="41"/>
  <c r="D639" i="41"/>
  <c r="A639" i="41"/>
  <c r="I635" i="41"/>
  <c r="F635" i="41"/>
  <c r="I634" i="41"/>
  <c r="F634" i="41"/>
  <c r="I633" i="41"/>
  <c r="F633" i="41"/>
  <c r="I632" i="41"/>
  <c r="F632" i="41"/>
  <c r="P631" i="41"/>
  <c r="I631" i="41"/>
  <c r="H631" i="41"/>
  <c r="F631" i="41"/>
  <c r="D625" i="41"/>
  <c r="A625" i="41"/>
  <c r="P620" i="41"/>
  <c r="I620" i="41"/>
  <c r="H620" i="41"/>
  <c r="F620" i="41"/>
  <c r="P619" i="41"/>
  <c r="I619" i="41"/>
  <c r="H619" i="41"/>
  <c r="F619" i="41"/>
  <c r="P617" i="41"/>
  <c r="I617" i="41"/>
  <c r="H617" i="41"/>
  <c r="F617" i="41"/>
  <c r="P616" i="41"/>
  <c r="I616" i="41"/>
  <c r="H616" i="41"/>
  <c r="F616" i="41"/>
  <c r="D610" i="41"/>
  <c r="A610" i="41"/>
  <c r="I606" i="41"/>
  <c r="F606" i="41"/>
  <c r="I605" i="41"/>
  <c r="F605" i="41"/>
  <c r="P604" i="41"/>
  <c r="I604" i="41"/>
  <c r="H604" i="41"/>
  <c r="F604" i="41"/>
  <c r="D598" i="41"/>
  <c r="A598" i="41"/>
  <c r="P594" i="41"/>
  <c r="I594" i="41"/>
  <c r="H594" i="41"/>
  <c r="F594" i="41"/>
  <c r="P592" i="41"/>
  <c r="I592" i="41"/>
  <c r="H592" i="41"/>
  <c r="F592" i="41"/>
  <c r="D586" i="41"/>
  <c r="A586" i="41"/>
  <c r="I582" i="41"/>
  <c r="F582" i="41"/>
  <c r="P581" i="41"/>
  <c r="I581" i="41"/>
  <c r="H581" i="41"/>
  <c r="F581" i="41"/>
  <c r="D575" i="41"/>
  <c r="A575" i="41"/>
  <c r="P570" i="41"/>
  <c r="I570" i="41"/>
  <c r="H570" i="41"/>
  <c r="F570" i="41"/>
  <c r="P569" i="41"/>
  <c r="I569" i="41"/>
  <c r="H569" i="41"/>
  <c r="F569" i="41"/>
  <c r="P568" i="41"/>
  <c r="I568" i="41"/>
  <c r="H568" i="41"/>
  <c r="F568" i="41"/>
  <c r="D562" i="41"/>
  <c r="A562" i="41"/>
  <c r="I558" i="41"/>
  <c r="F558" i="41"/>
  <c r="I557" i="41"/>
  <c r="F557" i="41"/>
  <c r="P556" i="41"/>
  <c r="I556" i="41"/>
  <c r="H556" i="41"/>
  <c r="F556" i="41"/>
  <c r="D550" i="41"/>
  <c r="A550" i="41"/>
  <c r="P546" i="41"/>
  <c r="I546" i="41"/>
  <c r="H546" i="41"/>
  <c r="F546" i="41"/>
  <c r="P544" i="41"/>
  <c r="I544" i="41"/>
  <c r="H544" i="41"/>
  <c r="F544" i="41"/>
  <c r="D538" i="41"/>
  <c r="A538" i="41"/>
  <c r="I534" i="41"/>
  <c r="F534" i="41"/>
  <c r="I533" i="41"/>
  <c r="F533" i="41"/>
  <c r="P532" i="41"/>
  <c r="I532" i="41"/>
  <c r="H532" i="41"/>
  <c r="F532" i="41"/>
  <c r="D526" i="41"/>
  <c r="A526" i="41"/>
  <c r="I522" i="41"/>
  <c r="F522" i="41"/>
  <c r="P521" i="41"/>
  <c r="I521" i="41"/>
  <c r="H521" i="41"/>
  <c r="F521" i="41"/>
  <c r="D515" i="41"/>
  <c r="A515" i="41"/>
  <c r="I511" i="41"/>
  <c r="F511" i="41"/>
  <c r="P510" i="41"/>
  <c r="I510" i="41"/>
  <c r="H510" i="41"/>
  <c r="F510" i="41"/>
  <c r="D504" i="41"/>
  <c r="A504" i="41"/>
  <c r="P499" i="41"/>
  <c r="I499" i="41"/>
  <c r="H499" i="41"/>
  <c r="F499" i="41"/>
  <c r="D493" i="41"/>
  <c r="A493" i="41"/>
  <c r="P489" i="41"/>
  <c r="I489" i="41"/>
  <c r="H489" i="41"/>
  <c r="F489" i="41"/>
  <c r="P488" i="41"/>
  <c r="I488" i="41"/>
  <c r="H488" i="41"/>
  <c r="F488" i="41"/>
  <c r="P486" i="41"/>
  <c r="I486" i="41"/>
  <c r="H486" i="41"/>
  <c r="F486" i="41"/>
  <c r="P485" i="41"/>
  <c r="I485" i="41"/>
  <c r="H485" i="41"/>
  <c r="F485" i="41"/>
  <c r="P484" i="41"/>
  <c r="I484" i="41"/>
  <c r="H484" i="41"/>
  <c r="F484" i="41"/>
  <c r="D478" i="41"/>
  <c r="A478" i="41"/>
  <c r="P474" i="41"/>
  <c r="I474" i="41"/>
  <c r="H474" i="41"/>
  <c r="F474" i="41"/>
  <c r="P473" i="41"/>
  <c r="I473" i="41"/>
  <c r="H473" i="41"/>
  <c r="F473" i="41"/>
  <c r="P471" i="41"/>
  <c r="I471" i="41"/>
  <c r="H471" i="41"/>
  <c r="F471" i="41"/>
  <c r="P470" i="41"/>
  <c r="I470" i="41"/>
  <c r="H470" i="41"/>
  <c r="F470" i="41"/>
  <c r="P469" i="41"/>
  <c r="I469" i="41"/>
  <c r="H469" i="41"/>
  <c r="F469" i="41"/>
  <c r="D463" i="41"/>
  <c r="A463" i="41"/>
  <c r="I459" i="41"/>
  <c r="F459" i="41"/>
  <c r="I458" i="41"/>
  <c r="F458" i="41"/>
  <c r="P457" i="41"/>
  <c r="I457" i="41"/>
  <c r="H457" i="41"/>
  <c r="F457" i="41"/>
  <c r="D451" i="41"/>
  <c r="A451" i="41"/>
  <c r="I447" i="41"/>
  <c r="F447" i="41"/>
  <c r="I446" i="41"/>
  <c r="F446" i="41"/>
  <c r="I445" i="41"/>
  <c r="F445" i="41"/>
  <c r="I444" i="41"/>
  <c r="F444" i="41"/>
  <c r="I443" i="41"/>
  <c r="F443" i="41"/>
  <c r="I442" i="41"/>
  <c r="F442" i="41"/>
  <c r="I441" i="41"/>
  <c r="F441" i="41"/>
  <c r="P440" i="41"/>
  <c r="I440" i="41"/>
  <c r="H440" i="41"/>
  <c r="F440" i="41"/>
  <c r="D434" i="41"/>
  <c r="A434" i="41"/>
  <c r="P430" i="41"/>
  <c r="I430" i="41"/>
  <c r="H430" i="41"/>
  <c r="F430" i="41"/>
  <c r="P428" i="41"/>
  <c r="I428" i="41"/>
  <c r="H428" i="41"/>
  <c r="F428" i="41"/>
  <c r="P427" i="41"/>
  <c r="I427" i="41"/>
  <c r="H427" i="41"/>
  <c r="F427" i="41"/>
  <c r="D421" i="41"/>
  <c r="A421" i="41"/>
  <c r="P417" i="41"/>
  <c r="I417" i="41"/>
  <c r="H417" i="41"/>
  <c r="F417" i="41"/>
  <c r="P415" i="41"/>
  <c r="I415" i="41"/>
  <c r="H415" i="41"/>
  <c r="F415" i="41"/>
  <c r="P414" i="41"/>
  <c r="I414" i="41"/>
  <c r="H414" i="41"/>
  <c r="F414" i="41"/>
  <c r="P413" i="41"/>
  <c r="I413" i="41"/>
  <c r="H413" i="41"/>
  <c r="F413" i="41"/>
  <c r="P412" i="41"/>
  <c r="I412" i="41"/>
  <c r="H412" i="41"/>
  <c r="F412" i="41"/>
  <c r="D406" i="41"/>
  <c r="A406" i="41"/>
  <c r="P402" i="41"/>
  <c r="I402" i="41"/>
  <c r="H402" i="41"/>
  <c r="F402" i="41"/>
  <c r="P400" i="41"/>
  <c r="I400" i="41"/>
  <c r="H400" i="41"/>
  <c r="F400" i="41"/>
  <c r="D394" i="41"/>
  <c r="A394" i="41"/>
  <c r="P390" i="41"/>
  <c r="I390" i="41"/>
  <c r="H390" i="41"/>
  <c r="F390" i="41"/>
  <c r="P388" i="41"/>
  <c r="I388" i="41"/>
  <c r="H388" i="41"/>
  <c r="F388" i="41"/>
  <c r="P387" i="41"/>
  <c r="I387" i="41"/>
  <c r="H387" i="41"/>
  <c r="F387" i="41"/>
  <c r="D381" i="41"/>
  <c r="A381" i="41"/>
  <c r="P377" i="41"/>
  <c r="I377" i="41"/>
  <c r="H377" i="41"/>
  <c r="F377" i="41"/>
  <c r="P375" i="41"/>
  <c r="I375" i="41"/>
  <c r="H375" i="41"/>
  <c r="F375" i="41"/>
  <c r="P374" i="41"/>
  <c r="I374" i="41"/>
  <c r="H374" i="41"/>
  <c r="F374" i="41"/>
  <c r="D368" i="41"/>
  <c r="A368" i="41"/>
  <c r="I364" i="41"/>
  <c r="F364" i="41"/>
  <c r="P363" i="41"/>
  <c r="I363" i="41"/>
  <c r="H363" i="41"/>
  <c r="F363" i="41"/>
  <c r="D357" i="41"/>
  <c r="A357" i="41"/>
  <c r="P353" i="41"/>
  <c r="I353" i="41"/>
  <c r="H353" i="41"/>
  <c r="F353" i="41"/>
  <c r="P351" i="41"/>
  <c r="I351" i="41"/>
  <c r="H351" i="41"/>
  <c r="F351" i="41"/>
  <c r="P350" i="41"/>
  <c r="I350" i="41"/>
  <c r="H350" i="41"/>
  <c r="F350" i="41"/>
  <c r="P349" i="41"/>
  <c r="I349" i="41"/>
  <c r="H349" i="41"/>
  <c r="F349" i="41"/>
  <c r="P348" i="41"/>
  <c r="I348" i="41"/>
  <c r="H348" i="41"/>
  <c r="F348" i="41"/>
  <c r="D342" i="41"/>
  <c r="A342" i="41"/>
  <c r="I338" i="41"/>
  <c r="F338" i="41"/>
  <c r="P337" i="41"/>
  <c r="I337" i="41"/>
  <c r="H337" i="41"/>
  <c r="F337" i="41"/>
  <c r="D331" i="41"/>
  <c r="A331" i="41"/>
  <c r="I326" i="41"/>
  <c r="F326" i="41"/>
  <c r="P325" i="41"/>
  <c r="I325" i="41"/>
  <c r="H325" i="41"/>
  <c r="F325" i="41"/>
  <c r="P324" i="41"/>
  <c r="I324" i="41"/>
  <c r="H324" i="41"/>
  <c r="F324" i="41"/>
  <c r="P322" i="41"/>
  <c r="I322" i="41"/>
  <c r="H322" i="41"/>
  <c r="F322" i="41"/>
  <c r="P321" i="41"/>
  <c r="I321" i="41"/>
  <c r="H321" i="41"/>
  <c r="F321" i="41"/>
  <c r="P320" i="41"/>
  <c r="I320" i="41"/>
  <c r="H320" i="41"/>
  <c r="F320" i="41"/>
  <c r="D314" i="41"/>
  <c r="A314" i="41"/>
  <c r="I310" i="41"/>
  <c r="F310" i="41"/>
  <c r="P309" i="41"/>
  <c r="I309" i="41"/>
  <c r="H309" i="41"/>
  <c r="F309" i="41"/>
  <c r="D303" i="41"/>
  <c r="A303" i="41"/>
  <c r="P299" i="41"/>
  <c r="I299" i="41"/>
  <c r="H299" i="41"/>
  <c r="F299" i="41"/>
  <c r="D293" i="41"/>
  <c r="A293" i="41"/>
  <c r="I289" i="41"/>
  <c r="F289" i="41"/>
  <c r="I287" i="41"/>
  <c r="F287" i="41"/>
  <c r="I286" i="41"/>
  <c r="F286" i="41"/>
  <c r="I285" i="41"/>
  <c r="F285" i="41"/>
  <c r="I284" i="41"/>
  <c r="F284" i="41"/>
  <c r="P283" i="41"/>
  <c r="I283" i="41"/>
  <c r="H283" i="41"/>
  <c r="F283" i="41"/>
  <c r="D277" i="41"/>
  <c r="A277" i="41"/>
  <c r="I273" i="41"/>
  <c r="F273" i="41"/>
  <c r="P272" i="41"/>
  <c r="I272" i="41"/>
  <c r="H272" i="41"/>
  <c r="F272" i="41"/>
  <c r="D266" i="41"/>
  <c r="A266" i="41"/>
  <c r="I262" i="41"/>
  <c r="F262" i="41"/>
  <c r="P261" i="41"/>
  <c r="I261" i="41"/>
  <c r="H261" i="41"/>
  <c r="F261" i="41"/>
  <c r="D255" i="41"/>
  <c r="A255" i="41"/>
  <c r="I251" i="41"/>
  <c r="F251" i="41"/>
  <c r="I250" i="41"/>
  <c r="F250" i="41"/>
  <c r="P248" i="41"/>
  <c r="I248" i="41"/>
  <c r="H248" i="41"/>
  <c r="F248" i="41"/>
  <c r="D242" i="41"/>
  <c r="A242" i="41"/>
  <c r="I238" i="41"/>
  <c r="F238" i="41"/>
  <c r="I237" i="41"/>
  <c r="F237" i="41"/>
  <c r="I235" i="41"/>
  <c r="F235" i="41"/>
  <c r="I234" i="41"/>
  <c r="F234" i="41"/>
  <c r="I233" i="41"/>
  <c r="F233" i="41"/>
  <c r="P232" i="41"/>
  <c r="I232" i="41"/>
  <c r="H232" i="41"/>
  <c r="F232" i="41"/>
  <c r="D226" i="41"/>
  <c r="A226" i="41"/>
  <c r="I221" i="41"/>
  <c r="F221" i="41"/>
  <c r="I220" i="41"/>
  <c r="F220" i="41"/>
  <c r="I219" i="41"/>
  <c r="F219" i="41"/>
  <c r="P218" i="41"/>
  <c r="I218" i="41"/>
  <c r="H218" i="41"/>
  <c r="F218" i="41"/>
  <c r="D212" i="41"/>
  <c r="A212" i="41"/>
  <c r="I207" i="41"/>
  <c r="F207" i="41"/>
  <c r="I206" i="41"/>
  <c r="F206" i="41"/>
  <c r="I205" i="41"/>
  <c r="F205" i="41"/>
  <c r="P204" i="41"/>
  <c r="I204" i="41"/>
  <c r="H204" i="41"/>
  <c r="F204" i="41"/>
  <c r="D198" i="41"/>
  <c r="A198" i="41"/>
  <c r="I194" i="41"/>
  <c r="F194" i="41"/>
  <c r="I193" i="41"/>
  <c r="F193" i="41"/>
  <c r="I191" i="41"/>
  <c r="F191" i="41"/>
  <c r="I190" i="41"/>
  <c r="F190" i="41"/>
  <c r="P189" i="41"/>
  <c r="I189" i="41"/>
  <c r="H189" i="41"/>
  <c r="F189" i="41"/>
  <c r="D183" i="41"/>
  <c r="A183" i="41"/>
  <c r="I178" i="41"/>
  <c r="F178" i="41"/>
  <c r="I177" i="41"/>
  <c r="F177" i="41"/>
  <c r="P176" i="41"/>
  <c r="I176" i="41"/>
  <c r="H176" i="41"/>
  <c r="F176" i="41"/>
  <c r="D170" i="41"/>
  <c r="A170" i="41"/>
  <c r="I166" i="41"/>
  <c r="F166" i="41"/>
  <c r="I165" i="41"/>
  <c r="F165" i="41"/>
  <c r="I164" i="41"/>
  <c r="F164" i="41"/>
  <c r="I163" i="41"/>
  <c r="F163" i="41"/>
  <c r="P162" i="41"/>
  <c r="I162" i="41"/>
  <c r="H162" i="41"/>
  <c r="F162" i="41"/>
  <c r="D156" i="41"/>
  <c r="A156" i="41"/>
  <c r="I152" i="41"/>
  <c r="F152" i="41"/>
  <c r="P151" i="41"/>
  <c r="I151" i="41"/>
  <c r="H151" i="41"/>
  <c r="F151" i="41"/>
  <c r="D145" i="41"/>
  <c r="A145" i="41"/>
  <c r="I141" i="41"/>
  <c r="F141" i="41"/>
  <c r="I140" i="41"/>
  <c r="F140" i="41"/>
  <c r="P139" i="41"/>
  <c r="I139" i="41"/>
  <c r="L139" i="41" s="1"/>
  <c r="L142" i="41" s="1"/>
  <c r="H139" i="41"/>
  <c r="F139" i="41"/>
  <c r="D133" i="41"/>
  <c r="A133" i="41"/>
  <c r="I129" i="41"/>
  <c r="F129" i="41"/>
  <c r="P128" i="41"/>
  <c r="I128" i="41"/>
  <c r="L128" i="41" s="1"/>
  <c r="L130" i="41" s="1"/>
  <c r="H128" i="41"/>
  <c r="F128" i="41"/>
  <c r="D122" i="41"/>
  <c r="A122" i="41"/>
  <c r="I117" i="41"/>
  <c r="F117" i="41"/>
  <c r="P115" i="41"/>
  <c r="I115" i="41"/>
  <c r="H115" i="41"/>
  <c r="F115" i="41"/>
  <c r="P114" i="41"/>
  <c r="I114" i="41"/>
  <c r="H114" i="41"/>
  <c r="F114" i="41"/>
  <c r="D108" i="41"/>
  <c r="A108" i="41"/>
  <c r="I103" i="41"/>
  <c r="F103" i="41"/>
  <c r="I102" i="41"/>
  <c r="F102" i="41"/>
  <c r="I101" i="41"/>
  <c r="F101" i="41"/>
  <c r="P100" i="41"/>
  <c r="I100" i="41"/>
  <c r="H100" i="41"/>
  <c r="F100" i="41"/>
  <c r="D94" i="41"/>
  <c r="A94" i="41"/>
  <c r="I90" i="41"/>
  <c r="F90" i="41"/>
  <c r="P89" i="41"/>
  <c r="I89" i="41"/>
  <c r="H89" i="41"/>
  <c r="F89" i="41"/>
  <c r="D83" i="41"/>
  <c r="A83" i="41"/>
  <c r="I79" i="41"/>
  <c r="F79" i="41"/>
  <c r="I77" i="41"/>
  <c r="F77" i="41"/>
  <c r="I76" i="41"/>
  <c r="F76" i="41"/>
  <c r="P74" i="41"/>
  <c r="I74" i="41"/>
  <c r="H74" i="41"/>
  <c r="F74" i="41"/>
  <c r="D68" i="41"/>
  <c r="A68" i="41"/>
  <c r="I64" i="41"/>
  <c r="F64" i="41"/>
  <c r="I62" i="41"/>
  <c r="F62" i="41"/>
  <c r="I61" i="41"/>
  <c r="F61" i="41"/>
  <c r="I60" i="41"/>
  <c r="F60" i="41"/>
  <c r="P59" i="41"/>
  <c r="I59" i="41"/>
  <c r="H59" i="41"/>
  <c r="F59" i="41"/>
  <c r="D53" i="41"/>
  <c r="A53" i="41"/>
  <c r="I49" i="41"/>
  <c r="F49" i="41"/>
  <c r="P48" i="41"/>
  <c r="I48" i="41"/>
  <c r="H48" i="41"/>
  <c r="F48" i="41"/>
  <c r="D42" i="41"/>
  <c r="A42" i="41"/>
  <c r="I37" i="41"/>
  <c r="F37" i="41"/>
  <c r="P36" i="41"/>
  <c r="I36" i="41"/>
  <c r="H36" i="41"/>
  <c r="F36" i="41"/>
  <c r="D30" i="41"/>
  <c r="A30" i="41"/>
  <c r="I26" i="41"/>
  <c r="F26" i="41"/>
  <c r="P25" i="41"/>
  <c r="I25" i="41"/>
  <c r="H25" i="41"/>
  <c r="F25" i="41"/>
  <c r="I24" i="41"/>
  <c r="F24" i="41"/>
  <c r="P23" i="41"/>
  <c r="I23" i="41"/>
  <c r="H23" i="41"/>
  <c r="F23" i="41"/>
  <c r="D17" i="41"/>
  <c r="A17" i="41"/>
  <c r="I13" i="41"/>
  <c r="F13" i="41"/>
  <c r="P12" i="41"/>
  <c r="I12" i="41"/>
  <c r="H12" i="41"/>
  <c r="F12" i="41"/>
  <c r="D6" i="41"/>
  <c r="A6" i="41"/>
  <c r="A2" i="41"/>
  <c r="L151" i="41" l="1"/>
  <c r="L153" i="41" s="1"/>
  <c r="L299" i="41"/>
  <c r="L300" i="41" s="1"/>
  <c r="L499" i="41"/>
  <c r="L501" i="41" s="1"/>
  <c r="L544" i="41"/>
  <c r="L547" i="41" s="1"/>
  <c r="L363" i="41"/>
  <c r="L365" i="41" s="1"/>
  <c r="L604" i="41"/>
  <c r="L607" i="41" s="1"/>
  <c r="L656" i="41"/>
  <c r="L661" i="41" s="1"/>
  <c r="L746" i="41"/>
  <c r="L750" i="41" s="1"/>
  <c r="L697" i="41"/>
  <c r="L699" i="41" s="1"/>
  <c r="L23" i="41"/>
  <c r="L27" i="41" s="1"/>
  <c r="L162" i="41"/>
  <c r="L167" i="41" s="1"/>
  <c r="L440" i="41"/>
  <c r="L448" i="41" s="1"/>
  <c r="L631" i="41"/>
  <c r="L636" i="41" s="1"/>
  <c r="L708" i="41"/>
  <c r="L711" i="41" s="1"/>
  <c r="L176" i="41"/>
  <c r="L180" i="41" s="1"/>
  <c r="L309" i="41"/>
  <c r="L311" i="41" s="1"/>
  <c r="L337" i="41"/>
  <c r="L339" i="41" s="1"/>
  <c r="L387" i="41"/>
  <c r="L391" i="41" s="1"/>
  <c r="L412" i="41"/>
  <c r="L418" i="41" s="1"/>
  <c r="L484" i="41"/>
  <c r="L490" i="41" s="1"/>
  <c r="L581" i="41"/>
  <c r="L583" i="41" s="1"/>
  <c r="L592" i="41"/>
  <c r="L595" i="41" s="1"/>
  <c r="L616" i="41"/>
  <c r="L622" i="41" s="1"/>
  <c r="L645" i="41"/>
  <c r="L647" i="41" s="1"/>
  <c r="L670" i="41"/>
  <c r="L675" i="41" s="1"/>
  <c r="L733" i="41"/>
  <c r="L737" i="41" s="1"/>
  <c r="L36" i="41"/>
  <c r="L39" i="41" s="1"/>
  <c r="L232" i="41"/>
  <c r="L239" i="41" s="1"/>
  <c r="L272" i="41"/>
  <c r="L274" i="41" s="1"/>
  <c r="L204" i="41"/>
  <c r="L209" i="41" s="1"/>
  <c r="L532" i="41"/>
  <c r="L535" i="41" s="1"/>
  <c r="L76" i="41"/>
  <c r="L80" i="41" s="1"/>
  <c r="L248" i="41"/>
  <c r="L252" i="41" s="1"/>
  <c r="L784" i="41"/>
  <c r="L786" i="41" s="1"/>
  <c r="L114" i="41"/>
  <c r="L119" i="41" s="1"/>
  <c r="L12" i="41"/>
  <c r="L14" i="41" s="1"/>
  <c r="L48" i="41"/>
  <c r="L50" i="41" s="1"/>
  <c r="L59" i="41"/>
  <c r="L65" i="41" s="1"/>
  <c r="L261" i="41"/>
  <c r="L263" i="41" s="1"/>
  <c r="L348" i="41"/>
  <c r="L354" i="41" s="1"/>
  <c r="L469" i="41"/>
  <c r="L475" i="41" s="1"/>
  <c r="L568" i="41"/>
  <c r="L572" i="41" s="1"/>
  <c r="L684" i="41"/>
  <c r="L688" i="41" s="1"/>
  <c r="L720" i="41"/>
  <c r="L724" i="41" s="1"/>
  <c r="L771" i="41"/>
  <c r="L775" i="41" s="1"/>
  <c r="L374" i="41"/>
  <c r="L378" i="41" s="1"/>
  <c r="L457" i="41"/>
  <c r="L460" i="41" s="1"/>
  <c r="L556" i="41"/>
  <c r="L559" i="41" s="1"/>
  <c r="L189" i="41"/>
  <c r="L195" i="41" s="1"/>
  <c r="L320" i="41"/>
  <c r="L328" i="41" s="1"/>
  <c r="L218" i="41"/>
  <c r="L223" i="41" s="1"/>
  <c r="L283" i="41"/>
  <c r="L290" i="41" s="1"/>
  <c r="L89" i="41"/>
  <c r="L91" i="41" s="1"/>
  <c r="L100" i="41"/>
  <c r="L105" i="41" s="1"/>
  <c r="L400" i="41"/>
  <c r="L403" i="41" s="1"/>
  <c r="L510" i="41"/>
  <c r="L512" i="41" s="1"/>
  <c r="L521" i="41"/>
  <c r="L523" i="41" s="1"/>
  <c r="L759" i="41"/>
  <c r="L762" i="41" s="1"/>
  <c r="L427" i="41"/>
  <c r="L431" i="41" s="1"/>
  <c r="A2" i="35" l="1"/>
  <c r="A6" i="35" l="1"/>
</calcChain>
</file>

<file path=xl/sharedStrings.xml><?xml version="1.0" encoding="utf-8"?>
<sst xmlns="http://schemas.openxmlformats.org/spreadsheetml/2006/main" count="4437" uniqueCount="985">
  <si>
    <t>FONDO DE DESARROLLO LOCAL DE USAQUEN</t>
  </si>
  <si>
    <t>OBSERVACIONES</t>
  </si>
  <si>
    <t>CUMPLE</t>
  </si>
  <si>
    <t xml:space="preserve">CUMPLE </t>
  </si>
  <si>
    <t>NO CUMPLE</t>
  </si>
  <si>
    <t>CONDICIONES DE EXPERIENCIA</t>
  </si>
  <si>
    <t>Observación y respuesta a observaciones</t>
  </si>
  <si>
    <t>#</t>
  </si>
  <si>
    <t>OBJETO</t>
  </si>
  <si>
    <t>FECHA DE INICIO
D/M/A</t>
  </si>
  <si>
    <t>FECHA DE TERMINACION
D/M/A</t>
  </si>
  <si>
    <t>ENTIDAD</t>
  </si>
  <si>
    <t>VALOR CONTRATO</t>
  </si>
  <si>
    <t>VALOR EN SMMLV AÑO DE TERMINACION</t>
  </si>
  <si>
    <t>PORCENTAJE DE PARTICIPACION</t>
  </si>
  <si>
    <t>VALOR EJECUTADO EN PESOS AFECTADO POR EL % DE PARTICIPACION</t>
  </si>
  <si>
    <t>VALOR EJECUTADO EN SMMLV  AFECTADO POR EL % DE PARTICIPACION</t>
  </si>
  <si>
    <t>No. CONSECUTIVO EN RUP</t>
  </si>
  <si>
    <t>uno de los integrantes del Proponente debe aportar como mínimo el cincuenta (50%) por ciento de la experiencia</t>
  </si>
  <si>
    <t>ii) los demás integrantes deben acreditar al menos el cinco por ciento (5%) de la experiencia requerida;</t>
  </si>
  <si>
    <t>% DEL PROCESO</t>
  </si>
  <si>
    <t>EXPERIENCIA DEL PROPONENTE</t>
  </si>
  <si>
    <t>NOGAALL SAS 70%</t>
  </si>
  <si>
    <t>INGECO SAS 100%</t>
  </si>
  <si>
    <t>CARLOS ALBERTO PALTA MUÑOZ 50%</t>
  </si>
  <si>
    <t>CB INGENIEROS SAS 100%</t>
  </si>
  <si>
    <t>MYRIAM VIVIANA CASTELBLANCO VELA 60%</t>
  </si>
  <si>
    <t>SAE INGENIEROS SAS 40%</t>
  </si>
  <si>
    <t>SAVIMAC SAS 50%</t>
  </si>
  <si>
    <t>GERMAN ALONSO PUENTES GORDO 30%</t>
  </si>
  <si>
    <t>VALOR TOTAL PROYECTO</t>
  </si>
  <si>
    <t>SMMLV</t>
  </si>
  <si>
    <t>VALOR:</t>
  </si>
  <si>
    <t>Experiencia en contratos, que incluyan:</t>
  </si>
  <si>
    <t>AÑO</t>
  </si>
  <si>
    <t>SALARIO MIN</t>
  </si>
  <si>
    <t xml:space="preserve">REQUISITOS HABILITANTES TÉCNICOS PROFESIONALES DIRECTOR Y RESIDENTE </t>
  </si>
  <si>
    <t>CONDICION DIRECTOR DE INTERVENTORIA</t>
  </si>
  <si>
    <t>CONDICION RESIDENTE</t>
  </si>
  <si>
    <t>Objeto del Contrato</t>
  </si>
  <si>
    <t>Empleador</t>
  </si>
  <si>
    <t>Cargo</t>
  </si>
  <si>
    <t>Postgrado en gerencia de proyectos o gerencia de construccion, o gerencia de obras o gerencia de empresas constructoras o similares</t>
  </si>
  <si>
    <t xml:space="preserve">Experiencia General 
(6 años general / 4 CONTRATOS especificos director) </t>
  </si>
  <si>
    <t>Experiencia MINIMA DE 3 AÑOS Y 1 CONTRATO ESPECIFICAO COMO RESIDENTE</t>
  </si>
  <si>
    <t>EXPERIENCIA DEL DIRECTOR</t>
  </si>
  <si>
    <t>N/A</t>
  </si>
  <si>
    <t>EXPERIENCIA DEL RESIDENTE 1</t>
  </si>
  <si>
    <t>EXPERIENCIA DEL RESIDENTE 2</t>
  </si>
  <si>
    <t>FACTORES PONDERABLES / PUNTAJE FINAL</t>
  </si>
  <si>
    <t>APOYO A LA INDUSTRIA NACIONAL(20 PUNTOS)</t>
  </si>
  <si>
    <t>PUNTAJE ADICIONAL PROPUESTAS CON TRABAJADORES CON DISCAPACIDAD
(1 PUNTO)</t>
  </si>
  <si>
    <t>PUNTAJE     TOTAL</t>
  </si>
  <si>
    <t>PONDERACION ADICIONAL PROPONENTE  TÉCNICOS</t>
  </si>
  <si>
    <t>FORMATO 7- MANIFESTACIÓN PERSONAL CLAVE Y FORMATOS</t>
  </si>
  <si>
    <t>CODIGO UNSPSC
 81101500 - 80102200 -80101600</t>
  </si>
  <si>
    <t>INTERCONDI SAS 100%</t>
  </si>
  <si>
    <t>CEAS SAS 100%</t>
  </si>
  <si>
    <t>DPC INGENIEROS S.A.S. 60%</t>
  </si>
  <si>
    <t>FRONTERAS  CONSTRUCTORA S.A.S. 40%</t>
  </si>
  <si>
    <t>NORBERTO BAYONA ESPITIA 100%</t>
  </si>
  <si>
    <t>CONSTRUCCIONES AXIOMA LTDA. 50%</t>
  </si>
  <si>
    <t>ALVARO AUGUSTO VERGARA GONGORA 50%</t>
  </si>
  <si>
    <t>BRAIN INGENIERÍA VIAL S.A.S 34%</t>
  </si>
  <si>
    <t>ENRIQUE HERNANDO PRIETO ACEVEDO 33%</t>
  </si>
  <si>
    <t>INPROTEKTO LIMITADA 33%</t>
  </si>
  <si>
    <t>CONSULTORES DONOVAN SAS 50%</t>
  </si>
  <si>
    <t>ARENAS DE LA HOZ INGENIERIA SAS 50%</t>
  </si>
  <si>
    <t>Constructora Ingevisa sas 25%</t>
  </si>
  <si>
    <t>Épsilon Ingeniería y Desarrollo sas 30%</t>
  </si>
  <si>
    <t>Ámbar construcciones y asesorías sas 45%</t>
  </si>
  <si>
    <t>VELNEC S.A. 100%</t>
  </si>
  <si>
    <t>COMPAÑÍA DE PROYECTOS TÉCNICOS CPT S.A. 100%</t>
  </si>
  <si>
    <t>R&amp;M CONSTRUCCIONES E INTERVENTORIAS S.A.S 100%</t>
  </si>
  <si>
    <t>PROYECTOS E INTERVENTORÍAS S.A.S. “PI S.A.S.” 70%</t>
  </si>
  <si>
    <t>INGENIERÍA DE ESTUDIOS Y ASESORIAS S.A.S. “INESAS” 30%</t>
  </si>
  <si>
    <t>B&amp;C S.A. 50%</t>
  </si>
  <si>
    <t>MSING S.A.S  50%</t>
  </si>
  <si>
    <t>ELSA TORRES ARENALES 50%</t>
  </si>
  <si>
    <t>RT TERRA S.A.S.  50%</t>
  </si>
  <si>
    <t>GNG INGENIERIA S.A.S.  60%</t>
  </si>
  <si>
    <t>JMELO INGENIERIA DE PROYECTOS S.A.S.  40%</t>
  </si>
  <si>
    <t>ARM CONSULTING LTDA  50%</t>
  </si>
  <si>
    <t>JORGE ALVARO SANCHEZ BLANCO 50%</t>
  </si>
  <si>
    <t>TECAL INGENIERIA S.A.S 75%</t>
  </si>
  <si>
    <t>TECNICONSULTA S.A.S 25%</t>
  </si>
  <si>
    <t>INGCONSASAS 100%</t>
  </si>
  <si>
    <t>INFRAOBRAS INGENIERIA S.A.S 50%</t>
  </si>
  <si>
    <t>TOTALL S.A.S 50%</t>
  </si>
  <si>
    <t>CM CONSTRUCTORES CONSULTORES Y ASOCIADOS LTDA 100%</t>
  </si>
  <si>
    <t>CENTRO NACIONAL DE PROYECTOS CNP S,A,S 100%</t>
  </si>
  <si>
    <t>CONSTRUCTORA A&amp;C S.A. 40%</t>
  </si>
  <si>
    <t>MSC INGENIERIA S.A.S 30%</t>
  </si>
  <si>
    <t>CORTES LEIVA ASOCIADOS S.A.S 30%</t>
  </si>
  <si>
    <t>HR ING SAS 100%</t>
  </si>
  <si>
    <t>GMC INGENIEROS S.A.S 100%</t>
  </si>
  <si>
    <t>D&amp;B INGENIEROS CIVILES SAS 50%</t>
  </si>
  <si>
    <t>CONSULTORES INTERVENOTRES COLOMBIANOS SAS – CONCIC SAS 50%</t>
  </si>
  <si>
    <t>IAR PROYECTOS SAS 50%</t>
  </si>
  <si>
    <t>BATEMAN INGENIERIA SAS 50%</t>
  </si>
  <si>
    <t>COMPAÑÍA DE INTERVENTORÍAS Y CONSULTORÍAS DE LA COSTA S.A.S 50%</t>
  </si>
  <si>
    <t>CGB S.A.S 50%</t>
  </si>
  <si>
    <t>DESARROLLO EN INGENIERIA S.A.S 60%</t>
  </si>
  <si>
    <t>SEIING S.A.S 40%</t>
  </si>
  <si>
    <t>CARLOS RODRIGUEZ PADILLA 50%</t>
  </si>
  <si>
    <t>NORMALIZAR INGENIERIA SAS 50%</t>
  </si>
  <si>
    <t>GUSTAVO PEREZ MARIÑO     100%</t>
  </si>
  <si>
    <t>NA ISABEL HENDE CARREÑO 50%</t>
  </si>
  <si>
    <t>BAC ENGINEERING CONSULTANCY GROUP S.A.S 50%</t>
  </si>
  <si>
    <t>TERRA INGENIEROS CIVILES S.A.S 50%</t>
  </si>
  <si>
    <t>KHB INGENIERIA S.A.S.  50%</t>
  </si>
  <si>
    <t>KRESTON RM S.A 50%</t>
  </si>
  <si>
    <t>GAVINCO INGENIEROS CONSULTORES SAS    100%</t>
  </si>
  <si>
    <t>CELQO S.A.S.       100%</t>
  </si>
  <si>
    <t>Jps Ingenieria S.A    100%</t>
  </si>
  <si>
    <t>MEDINA &amp; RIVERA INGENIEROS ASOCIADOS SAS 50%</t>
  </si>
  <si>
    <t>DOBLE R ARQUITECTURA E INGENIERIA SAS 50%</t>
  </si>
  <si>
    <t>VIASTOP S.A.S 50%</t>
  </si>
  <si>
    <t>INTEXE S.A.S 50%</t>
  </si>
  <si>
    <t>Proyectistas Asociados SAS   100%</t>
  </si>
  <si>
    <t>ANDRA MONICA CARDOZO ROJAS 50%</t>
  </si>
  <si>
    <t>Flavio Ricardo Jimenez Mejia    100%</t>
  </si>
  <si>
    <t>OBRAS Y PROYECTOS RP S.A.S.50%</t>
  </si>
  <si>
    <t>LEZO INGENIERIA SAS 25%</t>
  </si>
  <si>
    <t>INCGROUP SAS 25%</t>
  </si>
  <si>
    <t>CAYCO-GPI     SAS  100%</t>
  </si>
  <si>
    <t>ALFREDO JOSE  LEPESQUEUR MARTINEZ 50%</t>
  </si>
  <si>
    <t>PROYECTOS URBANOS &amp; CONSTRUCCIONES DEL CARIBE S.A.S. 50%</t>
  </si>
  <si>
    <t>INGENIERÍA DEL FUTURO S.A.S 50%</t>
  </si>
  <si>
    <t>SVP INGENIERÍA S.A.S 50%</t>
  </si>
  <si>
    <t>ARQUITECTOS INGENIEROS CONSTRUCTORES S.A.S 50%</t>
  </si>
  <si>
    <t>MARIA ELENA VERGARA CARRASCAL 50%</t>
  </si>
  <si>
    <t>MUR PROYECTOS S.A.S 50%</t>
  </si>
  <si>
    <t>GESTORA DE PROYECTOS DE INGENIERÍA E INFRAESTRUCTURA S.A.S50%</t>
  </si>
  <si>
    <t>CARLOS ARTURO MONZON GONZALEZ 25%</t>
  </si>
  <si>
    <t>WILLIAM ARMANDO CRISTANCHO GARCÍA 75%</t>
  </si>
  <si>
    <t>PROJEKTA LTDA       100%</t>
  </si>
  <si>
    <t>R&amp;J INGENIERIA S.A.S 45%</t>
  </si>
  <si>
    <t>DAM SOLUCIONES E INGENIERIA S.A.S 45%</t>
  </si>
  <si>
    <t>LUIS CARLOS CASTRO LOZANO 10%</t>
  </si>
  <si>
    <t>APP CONSULTORES &amp; ESTRUCTURADORES SAS 30%</t>
  </si>
  <si>
    <t>MIRS           100%</t>
  </si>
  <si>
    <t>PEDRO JOSE CORREDOR BECERRA 70%</t>
  </si>
  <si>
    <t>SOLUCIONES PARA LA INGENIERÍA S.A.S 99%</t>
  </si>
  <si>
    <t>YAMILL ALONSO  MONTENEGRO CALDERÓN 1%</t>
  </si>
  <si>
    <r>
      <rPr>
        <b/>
        <sz val="18"/>
        <color theme="1"/>
        <rFont val="Garamond"/>
        <family val="1"/>
      </rPr>
      <t xml:space="preserve">OBJETO: </t>
    </r>
    <r>
      <rPr>
        <b/>
        <sz val="18"/>
        <color rgb="FFFF0000"/>
        <rFont val="Garamond"/>
        <family val="1"/>
      </rPr>
      <t>"INTERVENTORÍA TÉCNICA, ADMINISTRATIVA, LEGAL, FINANCIERA, SOCIAL, AMBIENTAL Y SISTEMA DE SEGURIDAD Y SALUD EN EL TRABAJO - SG-SST, DEL CONTRATO DE OBRA QUE SE DERIVE DE LA LICITACIÓN PUBLICA FDLUSA-LP-002-2020, LA CUAL TIENE POR OBJETO “CONTRATAR POR EL SISTEMA DE PRECIOS UNITARIOS FIJOS SIN FORMULA DE REAJUSTE Y A MONTO AGOTABLE LAS OBRAS Y ACTIVIDADES NECESARIAS PARA LA CONSERVACION DE LA MALLA VIAL  DE LA LOCALIDAD DE USAQUÉN, EN BOGOTA D.C.”</t>
    </r>
  </si>
  <si>
    <r>
      <rPr>
        <b/>
        <sz val="18"/>
        <color rgb="FFFF0000"/>
        <rFont val="Garamond"/>
        <family val="1"/>
      </rPr>
      <t xml:space="preserve">cada contrato debe cumplir con alguno de estos códigos </t>
    </r>
    <r>
      <rPr>
        <b/>
        <u/>
        <sz val="18"/>
        <color rgb="FFFF0000"/>
        <rFont val="Garamond"/>
        <family val="1"/>
      </rPr>
      <t>81101500 y 80102200 y 80101600</t>
    </r>
  </si>
  <si>
    <t xml:space="preserve">• Que las actividades ejecutadas correspondan a INTERVENTORIA A LA CONSTRUCCIÓN OREHABILITACIÓN O MEJORAMIENTO O MANTENIMIENTO DE INFRAESTRUCTURA VIALPARA TRÁFICO VEHICULAR DE VÍAS URBANAS O DE VÍAS PRIMARIAS OSECUNDARIAS. No se aceptará experiencia en contratos cuyo objeto o alcance sea
exclusivamente en cualquiera de las siguientes actividades de obra interventoría: componentesde seguridad vial o semaforización o puentes.
</t>
  </si>
  <si>
    <r>
      <rPr>
        <b/>
        <sz val="18"/>
        <color rgb="FF000000"/>
        <rFont val="Garamond"/>
        <family val="1"/>
      </rPr>
      <t>NÚMERO DE CONTRATOS:</t>
    </r>
    <r>
      <rPr>
        <sz val="18"/>
        <color rgb="FF000000"/>
        <rFont val="Garamond"/>
        <family val="1"/>
      </rPr>
      <t xml:space="preserve"> </t>
    </r>
    <r>
      <rPr>
        <b/>
        <sz val="18"/>
        <color rgb="FFFF0000"/>
        <rFont val="Garamond"/>
        <family val="1"/>
      </rPr>
      <t xml:space="preserve">El proponente podrá acreditar la experiencia con mínimo uno (1) y máximo diez (10) contratos los cuales serán evaluados teniendo en cuenta el contenido establecido en la Matriz 1 – Experiencia.
</t>
    </r>
  </si>
  <si>
    <r>
      <rPr>
        <b/>
        <sz val="18"/>
        <color theme="1"/>
        <rFont val="Garamond"/>
        <family val="1"/>
      </rPr>
      <t>CONDICIÓN 1:</t>
    </r>
    <r>
      <rPr>
        <b/>
        <sz val="18"/>
        <color rgb="FFFF0000"/>
        <rFont val="Garamond"/>
        <family val="1"/>
      </rPr>
      <t xml:space="preserve"> Para los Proponentes Plurales, uno de los integrantes del Proponente debe aportar como mínimo el cincuenta (50%) por ciento de la experiencia.</t>
    </r>
  </si>
  <si>
    <t xml:space="preserve">
</t>
  </si>
  <si>
    <t>EMPRESAS Y EMPRENDIMIENTOS DE MUJERES (0,25)</t>
  </si>
  <si>
    <t>CRITERIOS DIFERENCIALES PARA MIPYME (0,25)</t>
  </si>
  <si>
    <t>MIGUEL MORALES INGENIERIA SAS</t>
  </si>
  <si>
    <t>FONDO DE DESARROLLO LOCAL DE ENGATIVA</t>
  </si>
  <si>
    <t>GAVINCO INGENIEROS CONSULTORES SAS</t>
  </si>
  <si>
    <t>R&amp;M CONSTRUCCIONES E INTERVENTORIAS S.A.S</t>
  </si>
  <si>
    <t>INGEVAL SAS</t>
  </si>
  <si>
    <t>INTERVENTORIA Y CONSTRUCIVILES SAS</t>
  </si>
  <si>
    <t>DF CONSULTORIA SAS</t>
  </si>
  <si>
    <t>CONSORCIO VIAL CG</t>
  </si>
  <si>
    <t>EGS SAS</t>
  </si>
  <si>
    <t>EMPROCIV SAS</t>
  </si>
  <si>
    <t>NUMERO DE CONTRATOS VALIDADOS</t>
  </si>
  <si>
    <t>PROMEDIO</t>
  </si>
  <si>
    <t>CONSORCIO INTERCOV</t>
  </si>
  <si>
    <t>INTERCONSULTORES 2023</t>
  </si>
  <si>
    <t>CONSULTORES ESPECIALIZADOS Y ASOCIADOS DE SANTANDER SAS</t>
  </si>
  <si>
    <t>CONSORCIO OPH-AIH</t>
  </si>
  <si>
    <t>C INGESA</t>
  </si>
  <si>
    <t>CONSORCIO DIN ISUTECH</t>
  </si>
  <si>
    <t>UNIOBRAS DEL ORIENTE SAS</t>
  </si>
  <si>
    <t>TORRES &amp; ASOCIADOS</t>
  </si>
  <si>
    <t>RD INGENIEROS CIVILES SAS</t>
  </si>
  <si>
    <t>MAMUT ACERO Y CONCRETO SAS</t>
  </si>
  <si>
    <t>COMPAÑÍA DE PREOYECTOS TECNICOS CPT SA</t>
  </si>
  <si>
    <t>FEYMA INGENIERIA SAS</t>
  </si>
  <si>
    <t>CONSORCIO ENGATIVA JC 275</t>
  </si>
  <si>
    <t>CONSORCIO METROPOLI</t>
  </si>
  <si>
    <t>CONSORCIO GS</t>
  </si>
  <si>
    <t>CONSORCIO ECOINTECON</t>
  </si>
  <si>
    <t>ALIANZA INTEGRAL DE PROYECTOS SAS BIC</t>
  </si>
  <si>
    <t>CTV Y PUENTES ENGATIVA</t>
  </si>
  <si>
    <t>CONSORCIO VIAL ENGATIVA</t>
  </si>
  <si>
    <t>CONSORCIO INTERVIAL UG-ING</t>
  </si>
  <si>
    <t>NOGAALL-LITORAL</t>
  </si>
  <si>
    <t>GEVIAL SAS</t>
  </si>
  <si>
    <t>CONSORCIO AYG ENGATIVA 275</t>
  </si>
  <si>
    <t>VELNEC SA</t>
  </si>
  <si>
    <t>CONSORCIO ROMA</t>
  </si>
  <si>
    <t>CONSORCIO INTERVIAS 100</t>
  </si>
  <si>
    <t>SAVIMAC SAS</t>
  </si>
  <si>
    <t>CONSORCIO INTERVIAL 275 CB</t>
  </si>
  <si>
    <t>CONSORCIO INTERCOLOMBIA</t>
  </si>
  <si>
    <t>NORBERTO BAYONA ESPICIA</t>
  </si>
  <si>
    <t>PIV INGENIERIA SAS</t>
  </si>
  <si>
    <t>CONSORCIO MAB 2</t>
  </si>
  <si>
    <t>CONSULTORES DONOVAN SAS</t>
  </si>
  <si>
    <t>ALFA INGENIERIA INTEGRAL SAS</t>
  </si>
  <si>
    <t>CONSORCIO ODESSA</t>
  </si>
  <si>
    <t>CS ENGATIVA AJ 2023</t>
  </si>
  <si>
    <t>CONSORCIO INTERENGATIVA</t>
  </si>
  <si>
    <t>GOMYSIL CONSTRUCCIONES SAS</t>
  </si>
  <si>
    <t>TERRA IC SAS</t>
  </si>
  <si>
    <t>CONSORCIO INFRASOLUCIONES</t>
  </si>
  <si>
    <t>CONSORCIO INTERTP</t>
  </si>
  <si>
    <t>CONSORCIO INTERVENTOR PROES- GESPIN</t>
  </si>
  <si>
    <t>GS VIAS Y ESTRUCTURAS</t>
  </si>
  <si>
    <t>PROYECTISTAS ASOCIADOS SAS</t>
  </si>
  <si>
    <t>CONSORCIO INTERVIAS</t>
  </si>
  <si>
    <t>GRUCOING SAS</t>
  </si>
  <si>
    <t>CONSORCIO INGENIERIA LAM</t>
  </si>
  <si>
    <t>CONSORCIO SOLUCIONES EN INGENIERIA SC</t>
  </si>
  <si>
    <t>JASA 2023</t>
  </si>
  <si>
    <t>SOTA LTDA</t>
  </si>
  <si>
    <t>CONSORCIO INTER ARSEG 275</t>
  </si>
  <si>
    <t>CONSORCIO MT 2023 ENGATIVA</t>
  </si>
  <si>
    <t>CONSULTORIA VIAL SAS</t>
  </si>
  <si>
    <t>INFRAESTRUCTURA VIAL FDLE-CMA-275-2023</t>
  </si>
  <si>
    <t>CONSORCIO COMAAK</t>
  </si>
  <si>
    <t>OSWALDO GUTIERREZ</t>
  </si>
  <si>
    <t>CONSORCIO JGL</t>
  </si>
  <si>
    <t>CONSORCIO KALROY ENGATIVA 275</t>
  </si>
  <si>
    <t>CONSORCIO INTERDISEÑOS ENGATIVA</t>
  </si>
  <si>
    <t>CONSORCIO INTER JSK</t>
  </si>
  <si>
    <t>CONSORCIO INTEROBRAS</t>
  </si>
  <si>
    <t>INGCON SA SAS</t>
  </si>
  <si>
    <t>CONSORCIO MALLA VIAL RP</t>
  </si>
  <si>
    <t>CONSOR4CIO ALIANZA VIAL</t>
  </si>
  <si>
    <t>KATUN</t>
  </si>
  <si>
    <t>CONSORCIO GAB PUENTES 2023</t>
  </si>
  <si>
    <t>ENG 23</t>
  </si>
  <si>
    <t>MARIO GIL CARDONA</t>
  </si>
  <si>
    <t>TECNUMEC SAS</t>
  </si>
  <si>
    <t>UT  INTERVIAS</t>
  </si>
  <si>
    <t>DAM SOLUCIONES E INGENIERIA SAS</t>
  </si>
  <si>
    <t>EPSILON ENGATIVA</t>
  </si>
  <si>
    <t>CONSORCIO INTERBOGOTA</t>
  </si>
  <si>
    <t>CONSORCIO CIV</t>
  </si>
  <si>
    <t>GNG SERVICIOS DE INGENIERA SAS</t>
  </si>
  <si>
    <t>CELQO SAS</t>
  </si>
  <si>
    <t>CB INGENIEROS SAS</t>
  </si>
  <si>
    <t>CONSORCIO DG-IV</t>
  </si>
  <si>
    <t>BIC JOYCO SAS</t>
  </si>
  <si>
    <t>CONSORCIO INTERVIAL ENGATIVA 275</t>
  </si>
  <si>
    <t>COINZA ING SAS</t>
  </si>
  <si>
    <t>CONSORCIO INTER ENGATIVA COLUSI</t>
  </si>
  <si>
    <t>FACTOR SOSTENIBILIDAD 
(1 PUNTO)</t>
  </si>
  <si>
    <t>INTERVENTORIA TECNICA, ADMINISTRATIVA, FINANCIERA, AMBIENTAL, JURIDICA Y CONTABLE AL CONTRATO CUYO OBJETO ES: ACTIVADES CONSTRUCTIVAS PARA EL CORREDOR VIAL Y ALAMEDA DE LA CARRERA 46 UBICADO EN EL CANTON CALDAS EN LA CIUDAD DE BOGOTA</t>
  </si>
  <si>
    <t>INTERVENTORIA TECNICA, ADMINISTRATIVA, FINANCIERA Y AMBIENTAL PARA LA EVALUACION Y REHABILITACION DE VIAS EN LAS LOCALIDADES DE LA CANDELARIA, LOS MARTIRES, ENGATIVA E INTERVENTORIA PARA LA REHABILITACION DE VIAS EN LA LOCALIDAD DE BARRIO UNIDOS</t>
  </si>
  <si>
    <t>INTERVENTORIA PARA LOS ESTUDIOS, DISEÑOS,  PLAN DE MANEJO AMBIENTAL, Y LA CONSTRUCCIÓN DE LAS VÍAS VEHICULARES INTERNAS EN CONCRETO RÍGIDO, PUENTES EN CONCRETO REFORZADO, PONTONES, BOXCOULVERT Y MOVIMIENTOS DE TIERRA EN LA ADECUACIÓN DE LA INFRAESTRUCTURA PARA LA CRÍA DE CAMARÓN EN CAUTIVERIO , EN ISLA TRUJILLO, II ETAPA (TUMACO – NARIÑO)</t>
  </si>
  <si>
    <t>CENAC DE INGENIEROS</t>
  </si>
  <si>
    <t>INSTITUTO DE DESARROLLO URBANO - IDU</t>
  </si>
  <si>
    <t>EXPLOTACIONES PESQUERAS DE OCCIDENTE-PEXCO S.A</t>
  </si>
  <si>
    <t>CONSORCIO SANTA MARIA IP</t>
  </si>
  <si>
    <t>INTERVIAL URBANO</t>
  </si>
  <si>
    <t>DEMUESTRA</t>
  </si>
  <si>
    <t>NO DEMUESTRA</t>
  </si>
  <si>
    <t>CUMPLE CON LAS 8 ACTIVIDADES</t>
  </si>
  <si>
    <t>INCLUYE DIAGNÓSTICOS PARA ACTIVIDADES DE MANTENIMIENTO</t>
  </si>
  <si>
    <t>NO INCLUYE</t>
  </si>
  <si>
    <t>CONTRATO
SE VALIDA / NO SE VALIDA</t>
  </si>
  <si>
    <t>NO SE VALIDA</t>
  </si>
  <si>
    <t>SE VALIDA</t>
  </si>
  <si>
    <t>% DEL PROCESO
&gt; 100%</t>
  </si>
  <si>
    <t>INCLUYE LOS 8 SEGUIMIENTOS:
INTERVENTORIA TÉCNICA, ADMINISTRATIVA, FINANCIERA, JURÍDICA, SOCIAL, AMBIENTAL Y SISO  Y PMT</t>
  </si>
  <si>
    <t>EXPERIENCIA HABILITANTE Y EVALUABLE DEL PROPONENTE</t>
  </si>
  <si>
    <r>
      <t xml:space="preserve">INTERVENTORÍA A PROYECTOS DE: CONSTRUCCIÓN O RECONSTRUCCION O REHABILITACIÓN O ADECUACION O AMPLIACION O MEJORAMIENTO O  MANTENIMIENTO O   RECONSTRUCCION O REPAVIMENTACIÓN O PAVIMENTACIÓN  O CONSERVACION DE INFRAESTRUCTURA VIAL PARA TRÁFICO VEHICULAR DE VÍAS URBANAS O DE VÍAS PRIMARIAS O SECUNDARIAS </t>
    </r>
    <r>
      <rPr>
        <b/>
        <u/>
        <sz val="11"/>
        <color rgb="FFFF0000"/>
        <rFont val="Arial"/>
        <family val="2"/>
      </rPr>
      <t>(NO SON VALIDAS VIAS TERCIARIAS LAS QUE COMUNICAN CABECERAS CON VERADAS O VEREDS ENTRE SÍ)</t>
    </r>
  </si>
  <si>
    <r>
      <t xml:space="preserve">EN EL OBJETO: TECNICA, ADMINISTRATIVA, FINANCIERA LEGAL AMBIENTAL, EN EL CONTRATO: SOCIAL Y AMBIENTAL.  </t>
    </r>
    <r>
      <rPr>
        <b/>
        <sz val="11"/>
        <color rgb="FFFF0000"/>
        <rFont val="Arial"/>
        <family val="2"/>
      </rPr>
      <t>NO CUMPLE CON:  SST Y PMT.</t>
    </r>
  </si>
  <si>
    <r>
      <t xml:space="preserve">EN EL OBJETO: TECNICA, ADMINISTRATIVA, FINANCIERA, EN EL CONTRATO: SOCIAL Y AMBIENTAL.  </t>
    </r>
    <r>
      <rPr>
        <b/>
        <sz val="11"/>
        <color rgb="FFFF0000"/>
        <rFont val="Arial"/>
        <family val="2"/>
      </rPr>
      <t>NO CUMPLE CON:  SST Y PMT.</t>
    </r>
  </si>
  <si>
    <r>
      <t xml:space="preserve">INCLUYE DISEÑOS PARA ACTIVIDADES DE CONSTRUCCIÓN </t>
    </r>
    <r>
      <rPr>
        <b/>
        <sz val="11"/>
        <color rgb="FFFF0000"/>
        <rFont val="Arial"/>
        <family val="2"/>
      </rPr>
      <t>(NO SE VALIDA)</t>
    </r>
  </si>
  <si>
    <t>PROPONENTE: 1</t>
  </si>
  <si>
    <t>PROPONENTE: 2</t>
  </si>
  <si>
    <t xml:space="preserve">NO HABILITADO </t>
  </si>
  <si>
    <t>DEMUESTRA LA INTERVENCIÓN A LA ESTRUCTURA DEL PAVIMENTO</t>
  </si>
  <si>
    <r>
      <rPr>
        <b/>
        <sz val="11"/>
        <color rgb="FFFF0000"/>
        <rFont val="Arial"/>
        <family val="2"/>
      </rPr>
      <t>UNO DE LOS CONTRATOS CUMPLE CON:</t>
    </r>
    <r>
      <rPr>
        <b/>
        <sz val="11"/>
        <rFont val="Arial"/>
        <family val="2"/>
      </rPr>
      <t xml:space="preserve">
DIAGNOSTICOS O DISEÑOS PARA ACTIVIDADES DE CONSERVACIÓN:
</t>
    </r>
    <r>
      <rPr>
        <b/>
        <sz val="11"/>
        <color rgb="FFFF0000"/>
        <rFont val="Arial"/>
        <family val="2"/>
      </rPr>
      <t>SOLO SE VALIDAN ESTAS ACTIVIDADES DEL RESTO NO:
mantenimiento rutinario, periódico, preventivo, correctivo, rehabilitación o reconstrucción</t>
    </r>
  </si>
  <si>
    <r>
      <t xml:space="preserve">VALOR CONTRATOS </t>
    </r>
    <r>
      <rPr>
        <b/>
        <sz val="20"/>
        <rFont val="Arial"/>
        <family val="2"/>
      </rPr>
      <t>VALIDOS</t>
    </r>
    <r>
      <rPr>
        <b/>
        <sz val="11"/>
        <rFont val="Arial"/>
        <family val="2"/>
      </rPr>
      <t xml:space="preserve">
</t>
    </r>
    <r>
      <rPr>
        <b/>
        <u/>
        <sz val="11"/>
        <color rgb="FFFF0000"/>
        <rFont val="Arial"/>
        <family val="2"/>
      </rPr>
      <t>(SMMLV EN EL RUP)</t>
    </r>
    <r>
      <rPr>
        <b/>
        <sz val="11"/>
        <rFont val="Arial"/>
        <family val="2"/>
      </rPr>
      <t xml:space="preserve">
</t>
    </r>
    <r>
      <rPr>
        <b/>
        <u/>
        <sz val="11"/>
        <color rgb="FFFF0000"/>
        <rFont val="Arial"/>
        <family val="2"/>
      </rPr>
      <t>AFECTADO POR EL PORCENTAJE DE PARTICIPACIÓN</t>
    </r>
  </si>
  <si>
    <r>
      <t xml:space="preserve">VALOR CONTRATOS 
</t>
    </r>
    <r>
      <rPr>
        <b/>
        <u/>
        <sz val="11"/>
        <color rgb="FFFF0000"/>
        <rFont val="Arial"/>
        <family val="2"/>
      </rPr>
      <t>(SMMLV EN EL RUP)</t>
    </r>
    <r>
      <rPr>
        <b/>
        <sz val="11"/>
        <rFont val="Arial"/>
        <family val="2"/>
      </rPr>
      <t xml:space="preserve">
</t>
    </r>
    <r>
      <rPr>
        <b/>
        <u/>
        <sz val="11"/>
        <color rgb="FFFF0000"/>
        <rFont val="Arial"/>
        <family val="2"/>
      </rPr>
      <t>AFECTADO POR EL PORCENTAJE DE PARTICIPACIÓN</t>
    </r>
  </si>
  <si>
    <t>PROPONENTE: 3</t>
  </si>
  <si>
    <t>PROPONENTE: 4</t>
  </si>
  <si>
    <t>PROPONENTE: 5</t>
  </si>
  <si>
    <t>PROPONENTE: 6</t>
  </si>
  <si>
    <t>Interventoría técnica, administrativa, financiera y ambiental de la construcción intercambio vial estación Madera.</t>
  </si>
  <si>
    <t>Interventoría técnica, administrativa, financiera y socio ambiental para la construcción y/o rehabilitación de vías en varias localidades de Sant Fé, Usme, Martires y Rafael Uribe Uribe, en Bogotá D.C.</t>
  </si>
  <si>
    <t>MUNICIPIO DE BELLO</t>
  </si>
  <si>
    <t>IDU</t>
  </si>
  <si>
    <t>2
31</t>
  </si>
  <si>
    <t>INTERVENTORIA DE LOS ESTUDIOS Y DISEÑOS, PAVIMENTACION Y/O REPAVIMENTACION DE LAS VIAS INCLUIDAS DENTRO DEL PROGRAMA DE PAVIMENTACION DE INFRAESTRUCTURA VIALDE INTEGRACION Y DESARROLLO GRPO 85 VIA COROZAL BETULIA SINCE CON UNA LONGITUD DE 17.30 KM VIA TOLUVIEJO VARSOVIA PALMITO CON UNA LONGITUD DE 7 KM EN EL DEPARTAMENTO DE SUCRE</t>
  </si>
  <si>
    <t>INTERVENTORIA TECNICA Y ADMINISTRATIVA DE LAS OBRAS CORRESPONDIENTES A LA RECONSTRUCCION EN CONCRETO RIGIDO Y FLEXIBLE DE LA PROLONGACION DE LA AVENIDACIRCUNVALAR Y EL ACCESO PRINCIPAL DE LA GRAN CENTRAL</t>
  </si>
  <si>
    <t>INTERVENTORIA PARA LA CONSTRUCCION DEL PARQUE INTERCAMBIADOR VIAL MESON DE LOS BUCAROS</t>
  </si>
  <si>
    <t>INVIAS</t>
  </si>
  <si>
    <t>AMB</t>
  </si>
  <si>
    <t>ALCALDIA DE BUCARAMANGA</t>
  </si>
  <si>
    <t>INTERVENTORÍA TÉCNICA, ADMINISTRATIVA, FINANCIERA Y AMBIENTAL AL DIAGNÓSTICO Y MANTENIMIENTO DE VÍAS, GRUPO 4, A TRAVÉS DEL PROGRAMA BRIGADA DE REACCIÓN VIAL EN BOGOTÁ D.C.</t>
  </si>
  <si>
    <t>INTERVENTORÍA PARA LA  RECONSTRUCCIÓN, PAVIMENTAIÓN Y/O REPAVIMENTACIÓN EN EL TRAMO VIAL MANIZALES - NEIRA. DEPARTAMENTO DE CALDAS</t>
  </si>
  <si>
    <t>INSTITUTO DE DERRALLO URBANO - IDU</t>
  </si>
  <si>
    <t xml:space="preserve">INFICALDAS </t>
  </si>
  <si>
    <t>Interventoría para el mejoramiento y mantenimiento integral de la ruta Calarca - Ibagué y variante de Ibagué del corredor vial del pacifico (incluido el mantenimiento rutinario, la señalización, el monitoreo y vigilancia y los conteos de tránsito, ruta 40 tramo 4003 y 40 TLC.</t>
  </si>
  <si>
    <t>InterventoriatécnicaparalaconstrucciónvarianteycanalizaciónquebradasectorPeñadeOrodelavíaLaRenta-SanVicenteKM36+600delMunicipiodeSanVicentedeChuqurí</t>
  </si>
  <si>
    <t>Interventoríatécnica,administrativaycontablesobrelaejecuciónycumplimientodelasobligacionescontraidasenelcontratodeobra134de2005"PavimentacióndecarreterassecundariasdeldepartamentodeSantanderincluidasenelPlan2500KM"laPavimentacióndelavíaTroncaldelMagdalenaPuertoWilchescelebradoentreelDepartamento de Santander y ESGAMO.</t>
  </si>
  <si>
    <t>InterventoríaObrasConstruccióndelaIntersecciónelEstadiodelaVarianteCalarcá-Armenia y pavimentación Accesos</t>
  </si>
  <si>
    <t>MUNICIPIO DE SAN VICENTE DE CHUCURI</t>
  </si>
  <si>
    <t>GOB. SANTANDER</t>
  </si>
  <si>
    <t>Interventoría técnica, administrativa, financiera y socio ambiental para la construcción
y/o rehabilitación de vías en varias Localidades en Bogotá D.C. Grupo 3: Localidad de
Kennedy, en Bogotá D.C.</t>
  </si>
  <si>
    <t>Interventoria, tecnica, administrativa, financiera y ambiental a los estudios, diseños y
construccion, de accesos a barrios y pavimentos locales y al suministro de material para
vias grupo 2, segunda etapa</t>
  </si>
  <si>
    <t>PROPONENTE: 7</t>
  </si>
  <si>
    <t>NTERVENTORÍA TÉCNICA, ADMINISTRATIVA, FINANCIERA, LEGAL, SOCIAL, AMBIENTAL Y S&amp;SO PARA LA  COMPLEMENTACIÓN Y/O ACTUALIZACIÓN Y/O AJUSTES Y/O DISEÑOS Y CONSTRUCCIÓN DE LA AVENIDA  COLOMBIA (CARRERA 24), ENTRE LA CALLE 76 Y LA AVENIDA CALLE 80, EN BOGOTÁ, D.C., DEL ACUERDO  523 DE 2013._x000D_</t>
  </si>
  <si>
    <t>NTERVENTORIA TECNICA, FINANCIERA, ADMINISTRATIVA Y AMBIENTAL PARA LOS ESTUDIOS, DISEÑOS Y  CONSTRUCCIÓN PARA LA PAVIMENTACIÓN DE LAS VÍAS URBANAS DEL MUNICIPIO DE VALLEDUPAR, EN  EL DEPARTAMENTO DEL CESAR</t>
  </si>
  <si>
    <t>INTERVENTORÍA TÉCNICA, ADMINISTRATIVA, LEGAL, FINANCIERA, SOCIAL, AMBIENTAL Y S&amp;SO PARA LA  CONSTRUCCIÓN DE LOS TRAMOS FALTANTES DE LA AVENIDA FERROCARRIL DE OCCIDENTE, POR LA  CALZADA NORTE CORRESPONDIENTE AL TRAMO COMPRENDIDO ENTRE LA CARRERA 100 Y LA CARRERA  96 I Y POR LA CALZADA SUR CORRESPONDIENTE AL TRAMO COMPRENDIDO ENTRE LA CARRERA 96 C Y LA  CARRERA 93, QUE HACEN PARTE DEL PROYECTO CON CÓDIGO DE OBRA 190 DEL ACUERDO 180 DE 2005  DE VALORIZACIÓN EN BOGOTÁ, D.C.</t>
  </si>
  <si>
    <t xml:space="preserve">NTERVENTORÍA DE CONTROL TÉCNICO, ADMINISTRATIVO, LEGAL, FINANCIERO, CONTABLE, AMBIENTAL,  DE SEGURIDAD INDUSTRIAL Y SALUD OCUPACIONAL DE LOS CONTRATOS CUYO OBJETO CONSISTE EN:  LA CONSTRUCCIÓN DE LA MALLA VIAL, ESPACIO PÚBLICO, ASÍ COMO LA REPOSICIÓN Y/O AMPLIACIÓN  DE LAS REDES DE ACUEDUCTO Y ALCANTARILLADO SANITARIO DE LA DIAGONAL 10 Y SU CONEXIÓN CON  LA CALLE 6; - ADECUACIÓN Y/O AMPLIACIÓN DE LA INTERSECCIÓN DE LA GLORIETA LA CEIBA Y SUS  ESTRUCTURAS COMPLEMENTARIAS; Y - REHABILITACIÓN DE LA MALLA VIAL Y ESPACIO PÚBLICO DE LA 
AVENIDA LA POPA O CALLE 16 ENTRE LA GLORIETA BATALLÓN LA POPA Y LA ENTRADA A LA 
URBANIZACIÓN DON ALBERTO, PARA LA PUESTA EN MARCHA DEL SISTEMA ESTRATÉGICO DE  TRANSPORTE PÚBLICO COLECTIVO DE LA CIUDAD DE VALLEDUPAR, DEPARTAMENTO DEL CESAR </t>
  </si>
  <si>
    <t>NTERVENTORIA TECNICA, FINANCIERA, ADMINISTRATIVA Y AMBIENTAL PAVIMENTACIÓN DE LAS VÍAS  URBANAS DEL MUNICIPIO DE CURUMANÍ Y SUS CORREGIMIENTOS. GRUPO I: PAVIMENTACIÓN EN  CONCRETO RIGIDO Y OBRAS DE URBANISMO COMPLEMENTARIAS, (SECTOR NORTE Y CORREGIMIENTOS).  GRUPO II: PAVIMENTACIÓN EN CONCRETO RIGIDO Y OBRAS DE URBANISMO COMPLEMENTARIAS (SECTOR  SUR)_x000D_</t>
  </si>
  <si>
    <t>DEPARTAMENTO DEL CESAR</t>
  </si>
  <si>
    <t>SIVA</t>
  </si>
  <si>
    <t>PROPONENTE: 8</t>
  </si>
  <si>
    <t>SE REALIZA INVERSIÓN SOCIAL CON RECURSOS PROPIOS QUE SON TOTALMENTE ASUMIDAS
POR LA EMPRESA PETROBRAS ENERGÍA COLOMBIA, COMO COMPENSACIÓN A LAS ZONAS
EN DONDE DICHA EMPRESA ADELANTA LA EXPLORACIÓN Y EXPLOTACIÓN DE PETRÓLEO
CRUDO MEDIANTE LA INTERVENTORIA TECNICA, ADMINISTRATIVA, FINANCIERA Y CONTABLEAL CONTRATO CUYO OBJETO ES CONSTRUCCION DE LA VIA DE ACCESO DONDE SE UBICARAEL POZO MARY 3, DESDE PUERTO GUZMAN HASTA EL MUNICPIO DE PIAMONTE - CAUCA.</t>
  </si>
  <si>
    <t xml:space="preserve">
PETROBRAS ENERGIA
COLOMBIA</t>
  </si>
  <si>
    <t>PROPONENTE: 9</t>
  </si>
  <si>
    <t xml:space="preserve">NTERVENTORIA TECNICA, ADMINISTRATIVA, FINANCIERA Y CONTABLE DEL PROYECTO 
CUYO OBJETO ES " CONSTRUCCION DE PLACA HUELLAS, EN LAS VEREDA, KILÓMETRO 15, 
CAÑO VICTORIA SUR, CERRO MADERA CAMPO HERMOSO DEL MUNICIPIO TIBÚ, NORTE DE 
SANTANDER. </t>
  </si>
  <si>
    <t>PETROMINERALES COLOMBIA</t>
  </si>
  <si>
    <t>PROPONENTE: 10</t>
  </si>
  <si>
    <t>NTERVENTORIA TECNICA, ADMINISTRATIVA, FINANCIERA, LEGAL, SOCIAL Y SEGURIDAD INDUSTRIAL, SALUD MEDIO AMBIENTE DE LAS OBRAS Y ACTIVIDADES PARA LA CONSERVACION DE LA MALLA VIAL ARTERIAL TRONCAL Y MALLA VIAL INTERMEDIA QUE SOPORTA LAS RUTAS DEL SISTEMA INTEGRADO DE TRANSPORTE_x0002_SITP- GRUPO 6 TRONCAL AMERICAS</t>
  </si>
  <si>
    <t>INTERVENTORIA TECNICA, ADMINISTRATIVA, FINANCIERA Y AMBIENTAL PARA EL MEJORAMIENTO INTEGRAL DE VIAS EN LAS ZONAS DE PRECARGAS DEL SISTEMA DE TRANSPORTE MASIVO DEL DISTRITO DE BARRANQUILLA Y SUS AREA METROPOLITANA SISTEMA TRANSMETRO, DE ACUERDO CON LOS PLANOS DE INTERVENCION DE CADA UNO DE LOS COMPONENTES, GRUPOS No: 1, No.2, No3,No4, Y No5.</t>
  </si>
  <si>
    <t>DESARROLLAR LA INTERVENTORÍA TÉCNICA, ADMINISTRATIVA, FINANCIERA, AMBIENTAL,
JURIDICA, LEGAL Y SOCIAL AL CONTRATO DE OBRA PRODUCTO DEL PROCESO LICITATORIO LP 003-2016 CUYO OBJETO ES “EJECUTAR LAS ACTIVIDADES DE MANTENIMIENTO, REHABILITACIÓN, RECONSTRUCCION Y DEMAS ACCIONES DE MOVILIDAD REQUERIDAS PARA LA MALLA VIAL Y ESPACIO PÚBLICO DE LA LOCALIDAD DE SUBA</t>
  </si>
  <si>
    <t>92
218</t>
  </si>
  <si>
    <t>TRANSMETRO</t>
  </si>
  <si>
    <t>FDLS</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</si>
  <si>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</si>
  <si>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PROPONENTE: 11</t>
  </si>
  <si>
    <t>PROPONENTE: 12</t>
  </si>
  <si>
    <t xml:space="preserve">INTERVENTORIA TECNICA, ADMINISTRATIVA, CONTABLE, FINANCIERA Y LEGAL A CONTRATO
CUYO OBJETO ES "CONSTRUCCION DE PAVIMENTO ASFALTICO EN EL MUNICIPIO CHAMEZA." </t>
  </si>
  <si>
    <t>SOLANA
PETROLEUM
EXPLORATION
COLOMBIA
LIMITED</t>
  </si>
  <si>
    <t>PROPONENTE: 13</t>
  </si>
  <si>
    <t xml:space="preserve">INTERVENTORÍA, TÉCNICA, JURÍDICA, FINANCIERA, SOCIAL, AMBIENTAL Y DE SEGURIDAD Y SALUD EN EL TRABAJO AL CONTRATO” CUYO OBJETO ES: “REALIZAR LAS OBRAS DE CONSERVACIÓN DE LA MALLA VIAL EN LA LOCALIDAD DE USAQUÉN Y SUESPACIO PÚBLICO, EN BOGOTÁ, D.C. ATRAVÉS DEL SISTEMA DE PRECIOS UNITARIOS FIJOS Y A MONTO
AGOTABLE </t>
  </si>
  <si>
    <t>FONDO DE DESARROLLO LOCAL USAQUEN</t>
  </si>
  <si>
    <t>PROPONENTE: 14</t>
  </si>
  <si>
    <t xml:space="preserve">INTERVENTORIA PARA MEJORAMIENTO DE LA MOVILIDAD
SOGAMOSO CON UNA LONGITUD DE 6KM. DEPARTAMENTO DE
BOYACÁ. </t>
  </si>
  <si>
    <t>PROPONENTE: 15</t>
  </si>
  <si>
    <t xml:space="preserve">INTERVENTORIA TECNICA, ADMINISTRATIVA, FINANCIERA Y AMBIENTAL AL PROYECTO ESTUDIOS Y DISEÑOS, CALCULOS Y CONSTRUCCION MEJORAMIENTO Y REHABILITACION K2+480 AL K6+400 DEL PROYECTO TUNUNGUA- BRICEÑO DEPARTAMENTO DE BOYACA </t>
  </si>
  <si>
    <t>REALIZAR LA INTERVENTORIA ADMINISTRATIVA Y FINANCIERA Y TECNICA A LOS CONTRATOS DE OBRA PRODUCTO DE LOS PROCESOS LICITATORIOS NUMEROS 06, 09, 10, 11 Y 12 DE 2007 ADELANTADOS POR EL MUNICIPIO DE TUNJA, EN LO QUE RESPECTA AL PAVIMENTACION, CONSTRUCCION, ADECUACION, Y MANTENIMIENTOS DE VIAS URBANAS DE LA CIUDAD DE TUNJA ESTUDIOS DE SUELOS DISEÑOS COMPLEMENTARIOS Y REDISEÑOS, PROYECTO ADECUACION, MANTENIMIENTO Y PAVIMENTACION MALLA VIAL.</t>
  </si>
  <si>
    <t>INTERVENTORIA TECNICA ADMINISTRATIVA Y FINANCIERA A CONTRATOS DE OBRA PARA LA CONSTRUCCION Y MANTENIMIENTO DE ALGUNAS VIAS DE LA RED FISICA DEL DEPARTAMENTO DEL PUTUMAYO</t>
  </si>
  <si>
    <t>MUNICIPIO DE TUNUNGUA</t>
  </si>
  <si>
    <t>ALCALDIA MAYOR DE TUNJA</t>
  </si>
  <si>
    <t>GOBERNACION DEL PUTUMAYO</t>
  </si>
  <si>
    <t>PROPONENTE: 16</t>
  </si>
  <si>
    <t>INTERVENTORÍA TÉCNICA, LEGAL, FINANCIERA, ADMINISTRATIVA, AMBIENTAL, PREDIAL Y SOCIAL DEL PROYECTO "ESTUDIOS Y DISEÑOS, GESTIÓN SOCIAL, PREDIAL, AMBIENTAL Y MEJORAMIENTO DEL PROYECTO "TRONCAL CENTRAL DEL NORTE"</t>
  </si>
  <si>
    <t>EJERCER LA INTERVENTORÍA TÉCNICA ADMINISTRATIVA Y FINANCIERA A PRECIO GLOBAL FIJO PARA EL ESTUDIO DISEÑO Y CONSTRUCCIÓN DE PAVIMENTOS LOCALES Y ACCESOS A BARRIOS EN LA LOCALIDAD DE CIUDAD BOLÍVAR, PROGRAMA DE DESMARGINALIZACIÓN FASE 2B, 2ª ETAPA EN SANTAFÉ DE BOGOTÁ D.C.</t>
  </si>
  <si>
    <t>EJERCER LA INTERVENTORÍA TÉCNICA, ADMINISTRATIVA, FINANCIERA Y AMBIENTAL A PRECIO GLOBAL FIJO PARA LA EVALUACIÓN Y REHABILITACIÓN DE VÍAS EN LA LOCALIDAD DE USAQUÉN, EN BOGOTÁ D.C.</t>
  </si>
  <si>
    <t>INTERVENTORÍA TÉCNICA, ADMINISTRATIVA, FINANCIERA Y AMBIENTAL PARA DIAGNÓSTICO, MANTENIMIENTO RUTINARIO Y PERIÓDICO DE LA MALLA VIAL ARTERIAL PRINCIPAL Y MALLA VIAL COMPLEMENTARIA, CONFORMADA POR DISTRITOS DE MANTENIMIENTO 9 Y 10, DE LA FASE 3, CORREDORES VIALES SEGMENTADOS EN BOGOTÁ GRUPO 1</t>
  </si>
  <si>
    <t>INTERVENTORÍA TÉCNICA, JURÍDICA, FINANCIERA Y AMBIENTAL AL CONTRATO DE. OBRA PARA LA CONSTRUCCIÓN DE LA SOLUCIÓN VIAL QUEBRADA LA VÍBORA - MOLIVENTO FASE 1, DENTRO DEL PLAN DE MOVILIDAD Y CONECTIVIDAD DE DOSQUEBRADAS DE CONFORMIDAD CON EL ACUERDO 035 DE 2016 Y EL PLAN DE DESARROLLO DE DOSQUEBRADAS, COMPROMISO DE TODOS.</t>
  </si>
  <si>
    <t>IDM</t>
  </si>
  <si>
    <t xml:space="preserve">INTERVENTORÍA TECNICA, ADMINISTRATIVA, FINANCIERA, SOCIAL Y AMBIENTAL PARA LA
CONSTRUCCIÓN Y REHABILITACIÓN DE RUTAS ALIMENTADORAS DEL SISTEMA
TRANSMILENIO, ZONA 2, GRUPO 3, BOGOTÁ, CON FINANCIACIÓN BANCO
MUNDIAL. (BRT BUS RAPID TRANSIT).
 </t>
  </si>
  <si>
    <t>IINTERVENTORÍA TÉCNICA, ADMINISTRATIVA, FINANCIERA Y AMBIENTAL PARA EL
MEJORAMIENTO, MANTENIMIENTO Y CONSERVACIÓN DE VÍAS PARA CONECTIVIDAD
REGIONAL, FINANCIADOS CON RECURSOS DE LA ENAJENACIÓN DE ISAGEN EN EL
DEPARTAMENTO DE CALDAS, VÍA PUENTE HIERRO - NORCASIA.SEGUNDO ORDEN. 5,5
KMS. CARACTERIZACION VIAL.</t>
  </si>
  <si>
    <t xml:space="preserve">CONSULTORÍA PARA LA INTERVENTORÍA TÉCNICA PARA LA REHABILITACIÓN Y MEJORAMIENTO DE LA VÍA PARALELA (TRANSVERSAL 8 Y CARRERA 7) ENTRE CARRERAS 13 CON AUTOPISTA SUR, BARRIO LA DESPENSA, HASTA LA CALLE 27 DEL CENTRO, EN EL MUNICIPIO DE SOACHA, CUNDINAMARCA
 </t>
  </si>
  <si>
    <t xml:space="preserve">INTERVENTORÍA PARA EL MEJORAMIENTO Y MANTENIMIENTO DE LA CARRETERA CEBADALCONSACA SANDONA PASTO EN EL TRAMO CONSACA SANDONA EN EL DEPARTAMENTO DE NARIÑO. </t>
  </si>
  <si>
    <t xml:space="preserve">INTERVENTORÍA PARA EL MANTENIMIENTO DE LA CARRETERA RUTA 4803, ANSERMANUEVO -CARTAGO, DEPARTAMENTO DEL VALLE DEL CAUCA. PRIMER ORDEN
 </t>
  </si>
  <si>
    <t>PROPONENTE: 17</t>
  </si>
  <si>
    <t>ALCALDIA DE SOACHA</t>
  </si>
  <si>
    <t>PROPONENTE: 18</t>
  </si>
  <si>
    <t>INTERVENTORIA TECNICA, ADMINISTRATIVA, FINANCIERA Y AMBIENTAL A LA CONSTRUCCION, REHABILITACION Y MANTENIMIENTO DE ACCESO A BARRIOS Y PAVIMENTOS LOCALES - PROGRAMA PAVIMENTOS LOCALES, GRUPO 3: LOCALIDADES DE ANTONIO NARIÑO, BARRIOS UNIDOS, CANDELARIA, MARTIRES, RAFAEL URIBE URIBE, SANTAFE, TEUSAQUILLO Y TUNJUELITO EN BOGOTA D.C.</t>
  </si>
  <si>
    <t xml:space="preserve">INTERVENTORIA DE LAS OBRAS DE MEJORAMIENTO Y MANTENIMIENTO DE LA CARRETERA FRESNO - HONDA RUTA 5007, DEPARTAMENTO DEL TOLIMA. </t>
  </si>
  <si>
    <t>INTERVENTORIA PARA EL MANTENIMIENTO DE LAS CARRETERAS MEDIACANOA - ANSERMA NUEVO - LA VIRGINIA, MIRANDA - RIO DESBARATADO - PRADERA - PALMIRA</t>
  </si>
  <si>
    <t>PROPONENTE: 19</t>
  </si>
  <si>
    <t>ECOVIAS - DESARROLLO VIAL TRANSVERSAL DEL SUR. MÓDULO 2. INTERVENTORÍA PARA EL MEJORAMIENTO Y
MANTENIMIENTO DEL CORREDOR TUMACO - PASTO - MOCOA.</t>
  </si>
  <si>
    <t>ECOPLAN - INTERVENTORIA TECNICA, ADMINISTRATIVA Y FINANCIERA A LAS OBRAS DE REHABILITACION Y
PAVIMENTACION DE VIAS INCLUIDAS EN EL PLAN VIAL ETAPA 3 TRAMO VIAL SALAMINA - SAN FELIX</t>
  </si>
  <si>
    <t>ECOSARAVENA - INTERVENTORÍA TÉCNICA, FINANCIERA, ADMINISTRATIVA, JURÍDICA, GESTIÓN SOCIAL, PREDIAL Y
AMBIENTAL PARA EL MEJORAMIENTO Y MANTENIMIENTO DE LA CARRETERA DE LA SOBERANÍA TRAMO LA LEJÍA -
SARAVENA RUTA 66 TRAMO 04</t>
  </si>
  <si>
    <t>INTERVENTORÍA PARA EL CORREDOR VIAL ZIPAQUIRA - BUCARAMANGA (PALENQUE), MEJORAMIENTO Y MANTENIMIENTO DE LA CARRETERA
UBATÉ - PUENTE NACIONAL, DEPARTAMENTO DE BOYACA, MODULO 2.</t>
  </si>
  <si>
    <t>GOBERNACION DE CALDAS</t>
  </si>
  <si>
    <t>PROPONENTE: 20</t>
  </si>
  <si>
    <t xml:space="preserve">INTERVENTORÍA TÉCNICA, ADMINISTRATIVA, LEGAL, FINANCIERA, SOCIAL, AMBIENTAL Y S&amp;SO PARA LA CONSTRUCCIÓN DE LAS OBRAS FALTANTES DE LA AVENIDA SANTA
LUCIA DESDE LA AVENIDA JORGE GAITÁN CORTES HASTA LA AVENIDA GENERAL SANTANDER- PROYECTO 170 DEL GRUPO 1 DEL ACUERDO DE VALORIZACIÓN 180 DE 2005 EN BOGOTÁ DC.. </t>
  </si>
  <si>
    <t xml:space="preserve">“EJECUTAR LA INTERVENTORIA, TECNICA, ADMINISTRATIVA, FINANCIERA, JURIDICA,
SOCIAL, AMBIENTAL Y SST AL CONTRATO QUE SUSCRIBA EL FONDO DE DESARROLLO
LOCAL COMO RESULTADO DEL PROCESO DE LICITACIÓN PÚBLICA No FDLPA-LP-017-2020,
CUYO OBJETO ES “CONTRATAR A PRECIOS UNITARIOS FIJOS Y A MONTO AGOTABLE LAS
OBRAS PARA LA CONSERVACIÒN DE LA MALLA VIAL Y SU ESPACIO PÚBLICO ASOCIADO EN LA LOCALIDAD DE PUENTE ARANDA” </t>
  </si>
  <si>
    <t>INTERVENTORÍA TÉCNICA, ADMINISTRATIVA, FINANCIERA, LEGAL, S&amp;SOMA Y SOCIAL A LA ETAPA DE MANTENIMIENTO DE LAS OBRAS REALIZADAS PARA LA ADECUACIÓN DE LA
CARRERA 10 (AVENIDA FERNANDO MAZUERA) Y LA ADECUACIÓN DE LA CALLE 26 (AVENIDA JORGE ELIECER GAITAN) AL SISTEMA TRANSMILENIO FASE III, EXCLUYENDO EL PATIO (GARAJE) Y LAS ZONAS PAGAS DEL SISTEMA TRANSMILENIO (ESTACIONES SENCILLAS, ESTACIONES INTERMEDIAS, ESTACIONES DE CABECERA O PORTAL Y TÚNELES PEATONALES)” EN BOGOTÁ D.C.</t>
  </si>
  <si>
    <t>FONDO DE DESARROLLO LOCAL DE PUENTE ARANDA</t>
  </si>
  <si>
    <t>PROPONENTE: 21</t>
  </si>
  <si>
    <t>PROPONENTE: 22</t>
  </si>
  <si>
    <t xml:space="preserve">DESARROLLAR LA INTERVENTORÍA TÉCNICA, 
ADMINISTRATIVA, AMBIENTAL, SOCIAL, JURÍDICA Y FINANCIERA A CONTRATOS DE OBRA PÚBLICA RESULTADO DE LAS LICITACIONES FDLK-LP-05-2011 Y FDLK-LP-07-2011
</t>
  </si>
  <si>
    <t>INTERVENTORÍA TÉCNICA, ADMINISTRATIVA Y FINANCIERA DEL CONTRATO QUE TIENE POR OBJETO LA CONSTRUCCIÓN DE LA VÍA SAN LORENZO - CRUCE SABANAS DEL ROSARIO EN MEZCLA DENSA EN CALIENTE EN EL MUNICIPIO DE CASTILLA LA NUEVA 
META, EN EJECUCIÓN DEL PROYECTO (58002).</t>
  </si>
  <si>
    <t xml:space="preserve">CONTROL MEDIANTE INTERVENTORÍA TÉCNICA, LEGAL, ADMINISTRATIVA, FINANCIERA Y AMBIENTAL AL  MEJORAMIENTO CON BASE ESTABILIZADA EN CRUDO DE  CASTILLA DE LA VÍA QUE CONDUCE DESDE TIENDA NUEVA EN EL MUNICIPIO DE PUERTO CONCORDIA HASTA EL MUNICIPIO DE MAPIRIPÁN, META. ORINOQUIA. (ETAPA 
1 DEL K0+000 AL K18+500)
</t>
  </si>
  <si>
    <t>REALIZAR LA INTERVENTORIA TECNICA, ADMINISTRATIVA, FINANCIERA, SOCIAL Y SISOMA AL CONTRATO QUE RESULTE DEL PROCESO CUYO OBJETO ES LA CONSTRUCCION DE LA MALLA VIAL LOCAL Y ESPACIO PUBLICO: GRUPO 1: UPZ´S 66, 68, 69 Y ZONA RURAL LOCALIDAD 19, - REALIZAR LA INTERVENTORIA TECNICA, ADMINISTRATIVA, FINANCIERA, SOCIAL Y SISOMA AL 
CONTRATO QUE RESULTE DEL PROCESO CUYO OBJETO ES LA CONSTRUCCION DE LA MALLA VIAL LOCAL Y ESPACIO PUBLICO: GRUPO 2: UPZ´S 65, 67 Y 70 LOCALIDAD 19.</t>
  </si>
  <si>
    <t>BOGOTA DC - 
FONDO DE 
DESARROLLO 
LOCAL DE 
KENNEDY</t>
  </si>
  <si>
    <t xml:space="preserve">RED DE 
UNIVERSIDADES 
DEL EJE CAFETERO 
- ALMA MATER </t>
  </si>
  <si>
    <t xml:space="preserve">AGENCIA PARA LA 
INFRAESTRUCTURA 
DEL META - AIM
</t>
  </si>
  <si>
    <t xml:space="preserve">BOGOTA DISTRITO 
CAPITAL - FONDO 
DE DESARROLLO 
LOCAL DE CIUDAD 
BOLIVAR </t>
  </si>
  <si>
    <t>INTERVENTORÍA MANTENIMIENTO Y REHABILITACIÓN DE LA CARRETERA PLANETA RICA - LA YE, RUTA 25 TRAMO 14 EN EL DEPARTAMENTO DE CÓRDOBA</t>
  </si>
  <si>
    <t>INTERVENTORÍA TÉCNICA, ADMINISTRATIVA, FINANCIERA, JURÍDICA, SOCIAL, AMBIENTAL Y SISO DE LAS SIGUIENTES OBRAS: GRUPO 1: “MEJORAMIENTO EN CONCRETO ASFALTICO DE LA VÍA SAN ESTANISLAO DE KOTSKA – ARJONA, INCLUYE RAMAL DE ACCESO A LAS PIEDRAS, MUNICIPIO DE SAN ESTANISLAO DE KOSTKA Y ARJONA, DEPARTAMENTO DE BOLÍVAR</t>
  </si>
  <si>
    <t>INTERVENTORÍA TECNICA, ADMINISTRATIVA Y FINANCIERA DE LAS OBRAS DE MEJORAMIENTO A NIVEL DE CONCRETO ASFÁLTICO DE 21.4 KM DE LA VÍA: ENTRE LOS MUNICIPIOS DE CÓRDOBA Y ZAMBRANO - DEPARTAMENTO DE BOLÍVAR</t>
  </si>
  <si>
    <t xml:space="preserve">47 - 7
</t>
  </si>
  <si>
    <t>INSTITUTO NACIONAL DE VIAS - INVIAS</t>
  </si>
  <si>
    <t>GOBERNACIÓN DE BOLÍVAR</t>
  </si>
  <si>
    <t>DEPARTAMENTO DE BOLÍVAR</t>
  </si>
  <si>
    <t>PROPONENTE: 23</t>
  </si>
  <si>
    <t>INTERVENTORIA PARA EL MEJORAMIENTO Y REHABILITACIÓN DE LAS CARRETERAS COVEÑAS - SABANETA RUTA 90SCO2 EN EL
DEPARTAMENTO DE SUCRE Y SABANETA - MOMIL EN EL DEPARTAMENTO DE CÓRDOBA</t>
  </si>
  <si>
    <t>NTERVENTORÍA PARA LA CONTINUACIÓN DE LA CONSTRUCCIÓN, MEJORAMIENTO, REHABILITACIÓN, MANTENIMIENTO, GESTIÓN SOCIAL, PREDIAL Y AMBIENTAL DE LA  TRONCAL DEL MAGDALENA, TRAMO PUERTO ARAUJO – SAN ALBERTO EN EL DEPARTAMENTO DE SANTANDER.</t>
  </si>
  <si>
    <t>NTERVENTORÍA TÉCNICA, ADMINISTRATIVA, AMBIENTAL, FINANCIERA Y LEGAL PARA EL MEJORAMIENTO Y CONSTRUCCIÓN DE OBRAS
COMPLEMENTARIAS EN LAS VÍAS SONSON - LA QUIEBRA - NARIÑO Y LA QUIEBRA- ARGELIA, SUBREGIÓN ORIENTE DEL DEPARTAMENTO DE ANTIOQUIA.</t>
  </si>
  <si>
    <t xml:space="preserve">132
</t>
  </si>
  <si>
    <t xml:space="preserve">INSTITUTO NACIONAL DE VIAS </t>
  </si>
  <si>
    <t>DEPARTAMENTO DE ANTIOQUIA</t>
  </si>
  <si>
    <t>PROPONENTE: 24</t>
  </si>
  <si>
    <t xml:space="preserve">ASISTENCIA TÉCNICA Y DIRECCIÓN DE OBRA DE LA VARIANTE ESTE DE
CARTAYA, TRAMO 2, DESDE LA N-431 HASTA HV4111
</t>
  </si>
  <si>
    <t xml:space="preserve"> ASISTENCIA TÉCNICA A LA DIRECCIÓN DE OBRA DE RENOVACIÓN DE FIRME DE
LA A-92 DEL P.K 321+000 AL P.K 333+000 (GRANADA)</t>
  </si>
  <si>
    <t xml:space="preserve">INTERVENTORÍA A OBRA Y DISEÑOS - ESTUDIOS TÉCNICOS REQUERIDAS POR
FONADE, EN EL DESARROLLO DE SUS PROGRAMAS EN: INFRAESTRUCTURA DE
EDIFICACIONES, INFRAESTRUCTURA VIAL, INFRAESTRUCTURA SANEAMIENTO
BÁSICO Y AGUA POTABLE Y PROYECTOS ESPECIALES (VALOR
CORRESPONDIENTE A LOS PROYECTOS DE VIAS URBANAS)
</t>
  </si>
  <si>
    <t>NTERVENTORÍA PARA EL MEJORAMIENTO, GESTIÓN SOCIAL, PREDIAL Y 
AMBIENTAL DE LA VIA LA ESTRELLA- SILVIA- TOTORO (RUTA 2602 A) EN EL 
DEPARTAMENTO DEL CAUCA</t>
  </si>
  <si>
    <t xml:space="preserve">INTERVENTORIA INTEGRAL QUE INCLUYE PERO NO SE LIMITA A LA INTERVENTORIA TECNICA, FINANCIERA, ADMINISTRATIVA, JURIDICA, GESTION SOCIAL, PREDIAL, Y AMBIENTAL PARA LA CONSTRUCCION DE LA CALZADA DEL PR 45+700 AL 49+000 SECTOR PLAYA LARGA CISNEROS </t>
  </si>
  <si>
    <t>AGENCIA DE OBRA 
PÚBLICA- JUNTA DE 
ANDALUCÍA</t>
  </si>
  <si>
    <t>FONDO FINANCIERO DE 
PROYECTOS DE 
DESARROLLO- FONADE</t>
  </si>
  <si>
    <t>INSTITUTO NACIONAL 
DE VIAS- INVIAS</t>
  </si>
  <si>
    <t>PROPONENTE: 25</t>
  </si>
  <si>
    <t xml:space="preserve">Interventoría técnica, administrativa, legal y financiera para la construcción, rehabilitación con mezcla asfáltica y construcción de obras de urbanismo de la malla vial del municipio de bello, correspondientes a las licitaciones públicas nº 11 y nº 13 de 2012, vigencias futuras.
</t>
  </si>
  <si>
    <t xml:space="preserve"> Interventoría Técnica, Administrativa y Financiera para la Construcción de obras de remodelación urbanística de vías, construcción alameda y diseños intercambio Vial Solla.</t>
  </si>
  <si>
    <t>MUNICIPIO DE 
BELLO</t>
  </si>
  <si>
    <t>PROPONENTE: 26</t>
  </si>
  <si>
    <t>INTERVENTORÍA A LA EJECUCIÓN DE LAS ACTIVIDADES Y OBRAS REQUERIDAS PARA LA CONSERVACIÓN DE LA MALLA VIAL QUE SOPORTA RUTAS DEL SISTEMA INTEGRADO DE TRANSPORTE PÚBLICO- SITP, EN LA CIUDAD DE BOGOTÁ D.C. GRUPOS 2</t>
  </si>
  <si>
    <t>INSTITUTO DE
DESARROLLO
URBANO - IDU</t>
  </si>
  <si>
    <t>PROPONENTE: 27</t>
  </si>
  <si>
    <t>Interventoría técnica, administrativa, legal, financiera, social, ambiental y sistema de seguridad y salud en el trabajo-SGSST, del contrato de obra publica o la que haga sus veces que refiere a contratar por precios unitarios fijos y a monto agotable, sin formula de reajuste, la conservación de la infraestructura vial urbana y rural y el espacio publico de la localidad de Chapinero en Bogotá D.C</t>
  </si>
  <si>
    <t>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</si>
  <si>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FONDO DE DESARROLLO LOCAL DE CHAPINERO</t>
  </si>
  <si>
    <t>ALCALDÍA LOCAL DE ENGATIVÁ</t>
  </si>
  <si>
    <t>PROPONENTE: 28</t>
  </si>
  <si>
    <t>INSTITUTO DE 
DESARROLLO 
URBANO
IDU</t>
  </si>
  <si>
    <t>PROPONENTE: 29</t>
  </si>
  <si>
    <t>39 -5</t>
  </si>
  <si>
    <t>INFICALDAS</t>
  </si>
  <si>
    <t>PROPONENTE: 30</t>
  </si>
  <si>
    <t>Sociedad 
tolimense de 
ingenieros</t>
  </si>
  <si>
    <t>DEPARTAMENT
O DE ARAUCA</t>
  </si>
  <si>
    <t>Alcaldia de 
ibagué secretaria 
de apoyo a la 
gestion direccion 
de contratación</t>
  </si>
  <si>
    <t>PROPONENTE: 31</t>
  </si>
  <si>
    <t xml:space="preserve">INTERVENTORIA DE LOS ESTUDIOS Y DISEÑOS, PAVIMENTACION Y/O
REPAVIMENTACION DE LAS VIAS INCLUIDAS DENTRO DEL PROGRAMA DE
PAVIMENTACION DE INFRAESTRUCTURA VIAL DE INTEGRACION Y DESARROLLO
GRUPO 47 TRAMO 1 VIA BOGOTÁ - CHOACHI CON UNA LONGITUD DE 25 KM, RAMO 2
VIA FOSCA - CAQUEZA CON UNA LONGITUD DE 13,70 KM, TRAMO 3 VIA FOSCA -
CAQUEZA CON UNA LONGITUD DE 0,60 KM EN EL DEPARTAMENTO DE
CUNDINAMARCA </t>
  </si>
  <si>
    <t>INTERVENTORIA DE SEGUIMIENTO TECNICO, ADMINISTRATIVA, LEGAL, SOCIAL Y 
AMBIENTAL QUE REALICE EL SEGUIMIENTO SOBRE EL CONTRATO 070 DEL 2011 Y EL 
CONTRATO DE LOS ESTUDIOS Y CONSTRUCCIÓN DEL PONTÓN UBICADO EN LA 
CALLE 163B CON CARRERA 54 SOBRE ELCANAL CORDOBA</t>
  </si>
  <si>
    <t>MINISTERIO DE LA CONSTRUCCIÓN INSTITUTO DE ESTRADAS DE ANGOLA</t>
  </si>
  <si>
    <t xml:space="preserve">INVIAS </t>
  </si>
  <si>
    <t>FONDO DE 
DESARROLLO 
LOCAL DE SUBA</t>
  </si>
  <si>
    <t>PROPONENTE: 32</t>
  </si>
  <si>
    <t>REALIZAR LA INTERVENTORÍA TÉCNICA, ADMINISTRATIVA, FINANCIERA, JURIDICA, SOCIAL, AMBIENTAL Y SST AL CONTRATO DE OBRA PUBLICA QUE TENDRÁ POR OBJETO: COMPLEMENTACIÓN Y/O ACTUALIZACIÓN Y/O AJUSTES DE DISEÑOS PARA LA CONSTRUCCIÓN Y/O RECONSTRUCCIÓN DE LA MALLA VIAL Y EL ESPACIO PÚBLICO SOCIADO, DE LA LOCALIDAD DE CIUDAD BOLÍVAR, EN 
BOGOTÁ D.C</t>
  </si>
  <si>
    <t>FONDO DE 
DESARROLLO 
LOCAL DE CIUDAD 
BOLIVAR</t>
  </si>
  <si>
    <t>PROPONENTE: 33</t>
  </si>
  <si>
    <t>INTERVENTORÍA TÉCNICA, ADMINISTRATIVA, AMBIENTAL Y FINANCIERA PARA LA CONSTRUCCIÓN DE LA PRIMERA ETAPA DEL MEJORAMIENTO INTEGRAL DE LOS BARRIOS LA CHINITA Y LA LUZ: CONSTRUCCIÓN DEL EJE VIAL MIXTO EN LA CALLE 12 ENTRE CARRERAS 17B Y 22 EN EL DISTRITO DE BARRANQUILLA.</t>
  </si>
  <si>
    <t xml:space="preserve">INTERVENTORÍA TÉCNICA, ADMINISTRATIVA Y FINANCIERA A LA CONSTRUCCIÓN DE PAVIMENTO DE CONCRETO RIGIDO DE LA AVENIDA CRISTIAN MORENO PALLARES DEL CASCO URBANO DEL MUNICIPIO DE PELAYA, DEPARTAMENTO DEL CESAR. </t>
  </si>
  <si>
    <t>ASISTENCIA TÉCNICA Y DIRECCIÓN DE LAS OBRAS DE LA URBANIZACIÓN DEL P.A.I. "ELS POETS SECTOR I, II, III Y IV", Nº EXPEDIENTE: 2013/01-1.</t>
  </si>
  <si>
    <t>INTERVENTORÍA DE OBRA Y DISEÑOS Y ESTUDIOS TÉCNICOS, REQUERIDOS POR FONADE, EN EL DESARROLLO DE SUS PROYECTOS DE INFRAESTRUCTURA.</t>
  </si>
  <si>
    <t>INTERVENTORÍA DE LAS OBRAS DE MEJORAMIENTO Y MANTENIMIENTO CARRETERAS CEBADAL - CONSACA - SANDONA - PASTO, RUTA 2501 DEPARTAMENTO DE NARIÑO</t>
  </si>
  <si>
    <t>ALCALDIA DE BARRANQUILLA</t>
  </si>
  <si>
    <t>MUNICIPIO DE PELAYA</t>
  </si>
  <si>
    <t>MOVIPLO S.L</t>
  </si>
  <si>
    <t>ENTERRITORIO</t>
  </si>
  <si>
    <t>INTERVENTORÍA PARA LA REHABILITACIÓN, MEJORAMIENTO Y PAVIMENTACIÓN DE LA VÍA ZANJÓN-PUEBLO BELLO INCLUYE AMPLIACIÓN ESTRIBOS Y PLACA DE DOS PUENTES DE LUCES DE 21 Y 22 METROS, UN TABLERO DE 9 METROS, EN EL DEPARTAMENTO DEL CESAR.</t>
  </si>
  <si>
    <t>INSTITUTO 
NACIONAL DE VÍAS
- INVIAS</t>
  </si>
  <si>
    <t>PROPONENTE: 34</t>
  </si>
  <si>
    <t>PROPONENTE: 35</t>
  </si>
  <si>
    <t>Interventoría técnica y Administrativa para el contrato de obra pública para la recuperación y mantenimiento de la Trv 39 de Av El Dorado a Diag 40 en santa Fé de Bogotá. Localizacion topografica de predios y redes de infraestructura.</t>
  </si>
  <si>
    <t>Interventoría tecnica y administrativa para la evaluacion y complementacion de los disenos, rehabilitacion de las calzadas de trafico mixto y adecuacion para la operación de transmilenio de la troncal Caracas desde la Cl 6 hasta la Cl 80.</t>
  </si>
  <si>
    <t xml:space="preserve">Interventoría para el mantenimiento y rehabilitación de las carreteras San Juan de Pasto-Mojarras, ruta 
25 tramo 2502 y Cebadal-Sandona-Pasto. Sector La Florida-Pasto Ruta 2501B. Departamento de Nariño 
módulo 1 </t>
  </si>
  <si>
    <t>SECRETARIA DE OBRAS 
PUBLICAS - ALCALDÍA 
MAYOR DE BOGOTÁ</t>
  </si>
  <si>
    <t>IDU - INSTITUTO DE DESARROLLO URBANO</t>
  </si>
  <si>
    <t>INSTITUTO NACIONAL DE 
VIAS</t>
  </si>
  <si>
    <t>PROPONENTE: 36</t>
  </si>
  <si>
    <t>PROPONENTE: 37</t>
  </si>
  <si>
    <t>DESARROLLAR LA INTERVENTORIA TECNICA, ADMINSITRATIVA, INANCIERA, AMBIENTAL, LEGAL Y SOCIAL A LAS ACTIVIDADES DE MANTENIMIENTO, REHABILITACION, ECONSTRUCCION Y DEMAS ACCIONES DE MOVILIDAD DE LA MALLA VIAL Y ESPACIO PUBLICO DE LA LOCALIDAD DE SUBA.</t>
  </si>
  <si>
    <t>INTERVENTORIA TECNICA, ADMINISTRATIVA, FINANCIERA Y 
AMBIENTAL, ALC ONTRATO N COP-102-2015, RESULTANTE DEL 
PROCESO LICITATORIO N FDLC-LP-020 DE 2015 CUYO OBJETO ES " 
EL DIAGNOSTICO, DISEÑO, MANTENIMIENTO Y REHABILITACION 
DE LA MALLA VIAL EN LA LOCALIDAD DE CANDELARIA.</t>
  </si>
  <si>
    <t>INTERVENTORIA FINANCIERA, ADMINISTRATIVA, TECNICA, AMBIENTAL SOCIAL Y SISO DEL CONTRATO DE OBRA QUE RESULTE DEL PROCESO LICITATORIO Nº FDLF-LP-018-2015 O EL QUE HAGA SUS VECES, QUE TIENE POR OBJETO "LA REALIZACION POR EL SISTEMA DE PRECIOS UNITARIOS FIJOS SIN FORMUAL DE REAJUSTE, LAS OBRAS Y ACTIVIDADES PARA, CONSTRUCCION, REHABILITACION Y LA CONSTRUCCION, DE LA MALLA VIAL EN LA LOCALIDAD DE FONTIBON, DE ACUERDO CON LA DESCRIPCION Y SPECIFICACIONES 
TECNICAS REQUERIDAS</t>
  </si>
  <si>
    <t xml:space="preserve">REGULAR LOS TERMINOS Y CONDICIONES BAJO LOS CUALES EL 
INTERVENTOR SE OBLIGA A EJECUTAR PARA LA ANI LA INTERVENTORIA INTEGRAL DEL CONTRATO DE CONCESION , QUE INCLUYE LAS ACTIVIDADES 
DE INTERVENTORIA.
</t>
  </si>
  <si>
    <t xml:space="preserve">ALCALDIA LOCAL DE 
SUBA </t>
  </si>
  <si>
    <t xml:space="preserve">FONDO DE 
DESARROLLO LOCAL 
DE LA CANDELARIA
</t>
  </si>
  <si>
    <t xml:space="preserve">FONDO DE 
DESARROLLO LOCAL 
DE FONTIBON
</t>
  </si>
  <si>
    <t>AGENCIA NACIONAL 
DE 
INFRAESTRUCTURA</t>
  </si>
  <si>
    <t>PROPONENTE: 38</t>
  </si>
  <si>
    <t>CONTRATO DE INTERVENTORIA TECNICA, ADMINISTRATIVA Y FINANCIERA . PARA EL CONTRATO DE OBRA PUBLICA No 003/1991, PARA LA CONSTRUCCION DE PAVIMENTO EN LOSAS DE CONCRETO  IDRAULICO ESPESOR = 0,25 MTS,(LOSAS) Y OBRAS DE ALCANTARILLADO SANITARIO EN VIAS VEHICULARES DE LA CABECERA MUNICIPAL DE
IPIALES ESPECIALMENTE EN LOS BARRIOS: DE MIGUEL ANGEL SARASTY SEGUNTA (II) ETAPA (LONG. DEL TRAMO DE 550 ML, ANCHO DE BANCA = 7,00 MTS), BARRIO LA PRADERA (LONG. DEL TRAMO DE 470 ML Y ANCHO DE BANCA = 7,0 MTS) BARRIO  AHAMPAGNAT (LONG. DEL TRAMO DE 650 MTS Y ANCHO DE BANCA = 7,0 MTS), BARRIO LAS  RBASBUENAS (LONG. DEL TRAMO DE 450 MTS, ANCHO DE BANCA = 7,0 MTS), URBANIZACION LOS CHILCOS (LONG. DEL TRAMO DE 1,050 MTS, ANCHO DE BANCA = 7,0 MTS), BARRIO PUENTE VIEJO (LONG. DEL TRAMO DE 550 MTS Y ANCHO DE BANCA = 7,0 MTS) BARRIO SANTA ROSA (LONG. DEL TRAMO DE 350 MTS Y ANCHO DE BANCA = 7,0 MTS), LONGITUD TOTAL A PAVIMENTAR = 4.070,00 ml</t>
  </si>
  <si>
    <t xml:space="preserve">INTERVENTORIA TECNICA, ADMINISTRATIVA Y FINANCIERA AL CONTRATO DE OBRA PUBLICA: PAVIMENTACION Y/O  PAVIMENTACION DE LA VIA EN CARPETA ASFALTICA IPIALES DEL K3+250 AL K6+200 CORREGIMIENTO SAN LUIS, Y EL MEJORAMIENTO DE LA PISTA DE RODAJE DEL PUERTO SAN LUIS, MUNICIPIO DE IPIALES DEPARTAMENTO DE NARIÑO
</t>
  </si>
  <si>
    <t xml:space="preserve">INTERVENTORIA TECNICA, ADMINISTRATIVA Y FINANCIERA AMBIENTAL, PARA LA  LABORACION DE LOS ESTUDIOS Y DISEÑOS DEFINITIVOS EN INGENIERIA VIAL, GESTION PREDIAL, GESTION SOCIAL, GESTION AMBIENTAL, RACTERIZACION SOCIAL Y REASENTAMIENTOS PARA LA CONSTRUCCION Y PAVIMENTACION DE LA VIA CUCHILLA DE ALMAGUER - ALMAGUER - BOLIVAR DEL PR+000 AL PR96+360 MUNICIPIO DE ALMAGUER CAUCA </t>
  </si>
  <si>
    <t>MUNICIPIO DE 
IPIALES 
NARIÑO</t>
  </si>
  <si>
    <t>MUNICIPIO DE ALMAGUER CAUCA</t>
  </si>
  <si>
    <t>PROPONENTE: 39</t>
  </si>
  <si>
    <t>Interventoria para la rehabilitación y mejoramiento de la vía Duitama-Limite Santander (Charalá-san Gil), con una longitud de 54 KM . Departamento de Boyaca</t>
  </si>
  <si>
    <t>Interventoría técnica, administrativa, financiera, social y ambiental para la construcción, rehabilitación y conservación de accesos a barrios y pavimentos locales-programa de mejoramiento integral de barrios, Grupo 8, Localidad de Usme, en Bogotá D.C</t>
  </si>
  <si>
    <t>Interventoría de los estudios y diseños, pavimentación y/o repavimentación de las vías incluidas dentro del programa de pavimentación de infraestructura vial de integración y desarrollo Grupo 63 vía Puerto López-Puerto Gaitán con una longitud de 29,30 kilómetros en el Departamento de Meta</t>
  </si>
  <si>
    <t>INSTITUTO NACIONAL 
DE VÍAS-INVIAS</t>
  </si>
  <si>
    <t xml:space="preserve">INSTITUTO DE 
DESARROLLO 
URBANO-IDU
</t>
  </si>
  <si>
    <t>PROPONENTE: 40</t>
  </si>
  <si>
    <t>INTERVENTORIA TECNICA, ADMINISTRATIVA, JURIDICA,SOCIAL, FINANCIERA , PREDIAL, AMBIENTAL Y SST PARA LOS ESTUDIOS Y DISEÑOS, ESTIÓN SOCIAL, PREDIAL Y AMBIENTAL Y MEJORAMIENTO Y/O CONSTRUCCION DE LAS VIAS, GRUPO 1: “ CARRETERA DE LA SOBERANIA “, TRAMO LA LEJIA (NORTE DE SANTANDER - SARAVENA (ARAUCA; EN DESARROLLO DEL PROGRAMA DE CORREDORES ARTERIALES COMPLEMENTARIOS DE COMPETITIVIDAD.</t>
  </si>
  <si>
    <t>MINISTERIO DE DEFENSA NACIONAL· EJÉRCITO NACIONAL, EL MINISTERIO DE TRANSPORTE, EL INSTITUTO NACIONAL DE
VIAS • INVIAS • FONADE</t>
  </si>
  <si>
    <t>PROPONENTE: 41</t>
  </si>
  <si>
    <t>INTERVENTORIA PARA EL MEJORAMIENTO Y MANTENIMIENTO INTEGRAL
DE LA RUTA IBAGUE - MARIQUITA y MANIZALES - FRESNO - HONDA.
RUTA 43 TRAMO 4305 y RUTA 50 TRAMOS 5005, 5006 y 5007</t>
  </si>
  <si>
    <t>REALIZAR LA INTERVENTORÍA TÉCNICA, ADMINISTRATIVA, FINANCIERA,
AMBIENTAL, SOCIAL, SISO Y JURÍDICA AL CONTRATO QUE RESULTE DEL
PROCESO LICITATORIO FDLS-LP-095-2019, CUYO OBJETO ES:
CONTRATAR LAS OBRAS PARA LA CONSERVACIÓN DE LA MALLA VIAL
LOCAL DE SUMAPAZ, POR EL SISTEMA DE PRECIOS UNITARIOS FIJOS,
SIN FORMULA DE REAJUSTE Y A MONTO AGOTABLE</t>
  </si>
  <si>
    <t xml:space="preserve">FONDO DE
DESARROLLO
LOCAL DE
SUMAPAZ </t>
  </si>
  <si>
    <t>PROPONENTE: 42</t>
  </si>
  <si>
    <t>Interventoría técnica, administrativa, legal, financiera, social, ambiental y S&amp;SO,
a los dos contratos de obra pública derivados de la licitación pública no.
FDLUSA-LP-007-2014, convocada por la Alcaldía local – Fondo de Desarrollo
Local de Usaquén.</t>
  </si>
  <si>
    <t>Interventoría técnica, administrativa, legal, ambiental, social y financiera a los
contratos que surjan de la Licitación FDLSC LP-022-2013, cuyo objeto es
"Contratar bajo la modalidad de precios unitarios y a monto agotable, el
mantenimiento y/o rehabilitación de la malla vial y espacio público de la localidad
de San Cristóbal.</t>
  </si>
  <si>
    <t>Interventoría técnica, administrativa, legal, financiera, social, ambiental y S&amp;SO
para el contrato de obra pública No. 145 de 2014, de rehabilitación,
mantenimiento de la malla vial local en la localidad sexta de Tunjuelito, Bogotá
D.C.</t>
  </si>
  <si>
    <t>ALCALDÍA
LOCAL DE
USAQUÉN</t>
  </si>
  <si>
    <t>ALCALDÍA
LOCAL DE
SAN
CRISTÓBAL</t>
  </si>
  <si>
    <t>ALCALDÍA
LOCAL DE
TUNJUELITO</t>
  </si>
  <si>
    <t>PROPONENTE: 43</t>
  </si>
  <si>
    <t>VALEX ENERGY COLOMBIA S.A</t>
  </si>
  <si>
    <t>PROPONENTE: 44</t>
  </si>
  <si>
    <t>FONADE</t>
  </si>
  <si>
    <t>PROPONENTE: 45</t>
  </si>
  <si>
    <t xml:space="preserve">INTERVENTORÍA TÉCNICA, ADMINISTRATIVA, FINANCIERA Y AMBIENTAL PARA (i) RE-CONSTRUCCIÓN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 </t>
  </si>
  <si>
    <t>“REALIZAR LA INTERVENTORÍA TÉCNICA, ADMINISTRATIVA, LEGAL, FINANCIERA, SOCIAL, AMBIENTAL Y DE SEGURIDAD Y SALUD EN EL TRABAJO (SST), DEL CONTRATO DE OBRA PÚBLICA QUE TIENE POR OBJETO: “CONTRATAR LAS OBRAS Y ACTIVIDADES PARA LA CONSERVACION DE LA MALLA VIAL Y ESPACIO PUBLICO DE LA LOCALIDAD DE RAFAEL URIBE URIBE A PRECIOS UNITARIOS FIJOS Y MONTO AGOTABLE” DERIVADO DEL PROCESO DE LA LICITACION PUBLICA No. FDLRUU-LP-196-2018</t>
  </si>
  <si>
    <t>11 y 106</t>
  </si>
  <si>
    <t>ALCALDÍA DE
COTA</t>
  </si>
  <si>
    <t>GOBERNACIÓN
DEL TOLIMA</t>
  </si>
  <si>
    <t>FONDO DE
DESARROLLO
LOCAL DE
RAFAEL URIBE
URIBE</t>
  </si>
  <si>
    <t>INSTITUTO DE
DESARROLLO
URBANO</t>
  </si>
  <si>
    <t>PROPONENTE: 46</t>
  </si>
  <si>
    <t>REALIZAR LA INTERVENTORÍA, TÉCNICA, ADMINISTRATIVA,
JURÍDICA, FINANCIERA, SOCIAL, AMBIENTAL Y DE SEGURIDAD Y
SALUD EN EL TRABAJO AL CONTRATO ”CUYO OBJETO ES:
“REALIZAR LAS OBRAS DE CONSERVACIÓN DE LA MALLA VIAL EN
LA LOCALIDAD DE USAQUÉN Y SU ESPACIO PÚBLICO, EN
BOGOTÁ, D.C. A TRAVÉS DEL SISTEMA DE PRECIOS UNITARIOS
FIJOS Y A MONTO AGOTABLE</t>
  </si>
  <si>
    <t>ALCALDÍA DE
USAQUÉN</t>
  </si>
  <si>
    <t>PROPONENTE: 47</t>
  </si>
  <si>
    <t>INTERVENTORIA AL CONTRATO DE OBRA RESULTANTE DEL PROCESO LP
INFICALDAS 26-2013 PARA LA RECONSTRUCCIÓN, AMPLIACIÓN,
PAVIMENTACIÓN Y/O REPAVIMENTACIÓN DE LA VÍA 5004, A DOBLE CALZADA
ENTRE EL K5+600 Y EL K6+300 CARRIL DERECHO Y EL K6+050 AL K6+800
CARRIL IZQUIERDO (K0+000 EN EL SECTOR DE TRES PUERTAS), LO CUAL
CORRESPONDE AL TRAMO LAS MARGARITAS-ARAUCA-LA ROCHELA-TRES
PUERTAS</t>
  </si>
  <si>
    <t>REALIZAR LA INTERVENTORIA TECNICA, ADMINISTRATIVA, LEGAL,
CONTABLE, FINANCIERA, SOCIAL, AMBIENTAL Y DE SEGURIDAD Y SALUD EN
EL TRABAJO, AL CONTRATO DE OBRA PÚBLICA PRODUCTO DE LA
LICITACION PUBLICA FDLB-LP-009-2016, CONTRATAR, POR EL SISTEMA DE
PRECIOS UNITARIOS FIJOS SIN FORMULA DE REAJUSTE, Y A MONTO
AGOTABLE LAS INTERVENCIONES INTEGRALES DE MANTENIMIENTO Y/O
REHABILITACIÓN DE LA MALLA VIAL INTERMEDIA Y LOCAL DE LA
LOCALIDAD DE BOSA</t>
  </si>
  <si>
    <t>REALIZAR LA INTERVENTORÍA TÉCNICA, ADMINISTRATIVA, FINANCIERA,
JURIDICA, SOCIAL, AMBIENTAL Y SISO A LOS CONTRATOS DE OBRA PUBLICA
QUE TENDRÁ POR OBJETO EJECUTAR A PRECIOS UNITARIOS Y A MONTO
AGOTABLE, LAS ACTIVIDADES NECESARIAS PARA EL DESARROLLO DE LAS
OBRAS DE CONSERVACIÓN DE LA MALLA VIAL LOCAL INTERMEDIA, Y
ESPACIO PUBLICO DE LA LOCALIDAD DE SAN CRISTÓBAL EN LA CIUDAD DE
BOGOTÁ D.C. GRUPOS 1, 2 y 3</t>
  </si>
  <si>
    <t>INTERVENTORIA TÉCNICA, ADMINISTRATIVA, FINANCIERA, CONTABLE Y
AMBIENTAL AL CONTRATO DE OBRA PÚBLICA, CUYO OBJETO ES LA
REHABILITACIÓN VIAL Y CONSTRUCCIÓN DEL ESPACIO PÚBLICO PARA EL
SETP POPAYÁN DEL TRAMO 7A: CALLE 5 DESDE LA CARRERA 28 HACIA LA
CARRERA 38, Y TRAMO 9: CARRERA 6A DESDE LA CALLE 2N HACIA LA CALLE
1N; CALLE 1N DESDE LA CARRERA 7 (INCLUYE GLORIETA) HACIA EL PUENTE
VEHICULAR SOBRE EL RIO MOLINO; CARRERA 8 DESDE LA CALLE 1 HACIA LA
CALLE 1N; CARRERA 9 DESDE LA CALLE 1 HACIA LA CALLE 1N; CARRERA 11
DESDE LA CALLE 1N HACIA EL PUENTE VEHICULAR SOBRE EL RIO MOLINO,
DE LA CIUDAD DE POPAYÁN</t>
  </si>
  <si>
    <t>ALCALDIA
LOCAL DE
BOSA</t>
  </si>
  <si>
    <t>ALCALDIA
LOCAL DE
SAN
CRISTOBAL</t>
  </si>
  <si>
    <t>FONDECUN</t>
  </si>
  <si>
    <t>MOVILIDAD
FUTURA SAS</t>
  </si>
  <si>
    <t>PROPONENTE: 48</t>
  </si>
  <si>
    <t>Consultoria de Control y Vigilancia de la obra clave 20-C0-3140 "Acondicionamiento. N-432 de
Badajoz a Granada, p.k. 238,1 al 245,2. Tramo: Cuesta de Matanzas - Cerro Muriano. Provincia de Córdoba"</t>
  </si>
  <si>
    <t>Contratar la interventoría técnica, socioambiental, administrativa,jurídica y financiera, para un periodo
de la etapa de construcción, operación y para las actividades de la etapa preoperativa y operativa de las
obras adicionales de los contratos de concesión OJ-121-97, corredor vial del centro occidente de
Cundinamarca integrado por los trayectos Los Alpes - Villeta y Chuguacal - Cambao, incluyendo los
accesos a los municipios de Guayabal de Síquima, Vianí y San Juan de Rioseco y demás obras que se
encuentran dentro del contrato adicional No. 28, y contrato de concesión No. 049/98, concesión vial
Troncal del Tequendama conformada por tramo Chusaca - El Colegio - El Triunfo - Viotá - El Portillo</t>
  </si>
  <si>
    <t>Ministerio de
Fomento</t>
  </si>
  <si>
    <t>Instituto de
Infraestructura y
Concesiones de
Cundinamarca -
ICCU</t>
  </si>
  <si>
    <t>INTERVENTORIA TÉCNICA, ADMINISTRATIVA, FINANCIERA, CONTABLE PARA EL CONTRATO DE CONSTRUCCIÓN Y MEJORAMIENTO EN PAVIMENTO ASFALTICO DE 8,3 KILOMETROS DE LA VIA QUE CONDUCE DEL MUNICIPIO DE CUBATARO Y PUERTO LOPEZ, DEPARTAMENTO DE META.</t>
  </si>
  <si>
    <t>PROPONENTE: 49</t>
  </si>
  <si>
    <t>RETO
PETROLEUM
LTD
COLOMBIA
BRANCH</t>
  </si>
  <si>
    <t>PROPONENTE: 50</t>
  </si>
  <si>
    <t>ALCALDIA LOCAL
DE RAFAEL URIBE
URIBE</t>
  </si>
  <si>
    <t>REALIZAR LA INTERVENTORÍA TÉCNICA, ADMINISTRATIVA, SOCIAL, AMBIENTAL Y
FINANCIERA DEL CONTRATO DE OBRA PÚBLICA PRODUCTO DE LA LICITACIÓN PUBLICA
No. ALRUU-LP-071-2016, QUE ACTUALMENTE ADELANTA EL FDLRUU PARA CONTRATAR
POR EL SISTEMA DE PRECIOS UNITARIOS FIJOS Y A MONTO AGOTABLE, LA
REALIZACIÓN DE OBRAS DE, REHABILITACIÓN Y/O MANTENIMIENTO DE SEGMENTOS DE
LA MALLA VIAL LOCAL Y/O ANDENES - ESPACIO PÚBLICO DE LA LOCALIDAD DE RAFAEL
URIBE URIBE</t>
  </si>
  <si>
    <t>PROPONENTE: 51</t>
  </si>
  <si>
    <t>ADMINISTRACIÓN COOPERATIVA
DEL TERRITORIO COLOMBIANO
COOTECOL</t>
  </si>
  <si>
    <t xml:space="preserve">EMPRESA NACIONAL
PROMOTORA DEL DESARROLLO
TERRITORIAL- ENTERRITORIO </t>
  </si>
  <si>
    <t>PROPONENTE: 52</t>
  </si>
  <si>
    <t>INTERVENTORIA TECNICA, ADMINISTRATIVA, FINANCIERA, LEGAL, Y AMBIENTAL PARA LOS ESTUDIOS, DISEÑOS, CONSTRUCCION Y/O REHABILITACION DE VIA CARRERA 11 ENTRE CALLE 11 SUR Y CALLE 3 SUR BARRIO SANTA ANA, COMUNA 1 DEL MUNICIPIO DE SOACHA - CUNDINAMARCA.</t>
  </si>
  <si>
    <t xml:space="preserve">INTERVENTORIA TECNICA ADMINISTRATIVA FINANCIERA LEGAL Y AMBIENTAL PARA LA CONSTRUCCION DEL PARQUE INTERCAMBIADOR VIAL AVENIDA QUEBRADASECA CON CRA 15 Y OBRAS COMPLEMENTARIAS EN E MUNIIPIO DE BUCARAMANGA </t>
  </si>
  <si>
    <t xml:space="preserve">ALCALDIA MUNICIPIO DE SOACHA </t>
  </si>
  <si>
    <t xml:space="preserve">MUNICIPIO DE BUCARAMANGA </t>
  </si>
  <si>
    <t>PROPONENTE: 53</t>
  </si>
  <si>
    <t>PROPONENTE: 54</t>
  </si>
  <si>
    <t>PROPONENTE: 55</t>
  </si>
  <si>
    <t>PROPONENTE: 56</t>
  </si>
  <si>
    <t>PROPONENTE: 57</t>
  </si>
  <si>
    <t>PROPONENTE: 58</t>
  </si>
  <si>
    <t>PROPONENTE: 59</t>
  </si>
  <si>
    <t>PROPONENTE: 60</t>
  </si>
  <si>
    <t>PROPONENTE: 61</t>
  </si>
  <si>
    <t>PROPONENTE: 62</t>
  </si>
  <si>
    <t>PROPONENTE: 63</t>
  </si>
  <si>
    <t>PROPONENTE: 64</t>
  </si>
  <si>
    <t>PROPONENTE: 65</t>
  </si>
  <si>
    <t>PROPONENTE: 66</t>
  </si>
  <si>
    <t>PROPONENTE: 67</t>
  </si>
  <si>
    <t>PROPONENTE: 68</t>
  </si>
  <si>
    <t>PROPONENTE: 69</t>
  </si>
  <si>
    <t>PROPONENTE: 70</t>
  </si>
  <si>
    <t>PROPONENTE: 71</t>
  </si>
  <si>
    <t>PROPONENTE: 72</t>
  </si>
  <si>
    <t>PROPONENTE: 73</t>
  </si>
  <si>
    <t>PROPONENTE: 74</t>
  </si>
  <si>
    <t>PROPONENTE: 75</t>
  </si>
  <si>
    <t>PROPONENTE: 76</t>
  </si>
  <si>
    <t>PROPONENTE: 77</t>
  </si>
  <si>
    <t>PROPONENTE: 78</t>
  </si>
  <si>
    <t>PROPONENTE: 79</t>
  </si>
  <si>
    <t>PROPONENTE: 80</t>
  </si>
  <si>
    <t>PROPONENTE: 81</t>
  </si>
  <si>
    <t>PROPONENTE: 82</t>
  </si>
  <si>
    <t>PROPONENTE: 83</t>
  </si>
  <si>
    <t>PROPONENTE: 84</t>
  </si>
  <si>
    <t>PROPONENTE: 85</t>
  </si>
  <si>
    <t>PROPONENTE: 86</t>
  </si>
  <si>
    <t>PROPONENTE: 87</t>
  </si>
  <si>
    <t>PROPONENTE: 88</t>
  </si>
  <si>
    <t>PROPONENTE: 89</t>
  </si>
  <si>
    <t>PROPONENTE: 90</t>
  </si>
  <si>
    <t>PROPONENTE: 91</t>
  </si>
  <si>
    <t>PROPONENTE: 92</t>
  </si>
  <si>
    <t>PROPONENTE: 93</t>
  </si>
  <si>
    <t>PROPONENTE: 94</t>
  </si>
  <si>
    <t>PROPONENTE: 95</t>
  </si>
  <si>
    <t>PROPONENTE: 96</t>
  </si>
  <si>
    <t>EJECUTAR FÁBRICAS No. 5 (REGIÓN 5) DE INTERVENTORÍA DE OBRA Y DISEÑOS Y ESTUDIOS TÉCNICOS REQUERIDOS POR FONADE EN DESARROLLO DE SUS PROYECTOS DE INFRAESTRUCTURA.</t>
  </si>
  <si>
    <t>INTERVENTORIA TECNICA, ADMINISTRATIVA, FINANCIERA Y AMBIENTAL DE LOS ESTUDIOS Y DISEÑOS Y OBRAS COMPLEMENTARIAS PARA LA ATENCION DE SITIOS CRITICOS EN LAS VIAS TRES PUERTAS - PUENTE LA LIBERTAD, RUTA 50 - TRAMO 5005 PRs 3+0900 A K4+0100, 5+0800 a k6+000, 29+0800, Y PUENTE LA LIBERTAD - FRESNO RUTA 50 TRAMO 5006, PRs 6+0740, 8+0200, 8+0400, 11+0550, 11+0700-0750, 13+0100 y 14+0230 a 14+0430, EN EL DPTO DE CALDAS</t>
  </si>
  <si>
    <t>INTERVENTORIA TECNICA, ADMINISTRATIVA Y FINANCIERA A LA ELABORACION DE ESTUDIOS Y DISEÑOS PARA LA CONSTRUCCION DE 3 KILOMETROS DE PAVIMENTO EN LA VIA ALTERNA, PERIMETRO URBANO DEL MUNICIPIO DE PIVIJAY</t>
  </si>
  <si>
    <t>FONDO NACIONAL DE GESTION DEL RIESGO DE DESASTRES</t>
  </si>
  <si>
    <t>MUNICIPIO DE PIVIJAY MAGDALENA</t>
  </si>
  <si>
    <t>INTERVENTORIA TECNICA, ADMINISTRATIVA, FINANCIERA, LEGAL, SOCIAL Y AMBIENTAL PARA LA CONSERVACION DE LA INFRAESTRUCTURA DEL SISTEMA INTEGRADO DE TRANSPORTE
PÚBLICO: TRONCALES DEL SISTEMA TRANSMILENIO Y RUTAS AUXILIARES, ALIMENTADORAS,
COMPLEMENTARIAS Y ESPECIALES: GRUPO 1: TRONCAL AUTOPISTA NORTE, COMPRENDIDA
ENTRE LOS HEROES Y LA CALLE 183 Y RUTAS AUXILIARES, ALIMENTADORAS, COMPLEMENTARIAS Y ESPECIALES LOCALIDAD DE USAQUEN Y CHAPINERO</t>
  </si>
  <si>
    <t>INTERVENTORIA TECNICA, LEGAL, FINANCIERA, ADMINISTRAVIA, AMBIENTAL, PREDIAL Y SOCIAL
DEL PROYECTO ESTUDIOS Y DISEÑOS, GESTION PREDIAL SOCIAL Y AMBIENTAL Y MEJORAMIENTO DEL PROYECTO TRONCAL CENTRAL DEL NORTE</t>
  </si>
  <si>
    <t>INTERVENTORIA TECNICA, ADMINISTRATIVA, FINANCIERA Y AMBIENTAL PARA EL
MEJORAMIENTO DE VÍA SECUNDARIA HERRERA - EL DIAMANTE EN EL MUNICIPIO DE
RIOBLANCO DEPARTAMENTO DEL TOLIMA</t>
  </si>
  <si>
    <t>INTERVENTORÍA PARA EL MEJORAMIENTO Y PAVIMENTACIÓN CARRTERA YARUMAL
ANGOSTURA, SECTOR K3+700 - K10+200</t>
  </si>
  <si>
    <t xml:space="preserve">REALIZAR LA 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 </t>
  </si>
  <si>
    <t>INTERVENTORÍA TÉCNICA, ADMINISTRATIVA, LEGAL, FINANCIERA, SOCIAL,
AMBIENTAL Y DE SEGURIDAD Y SALUD EN EL TRABAJO AL CONTRATO CUYO OBJETO ES: CONTRATAR BAJO LA MODALIDAD DE PRECIOS UNITARIOS FIJOS, Y A MONTO AGOTABLE, LAS OBRAS Y ACTIVIDADES PARA LA COMPLEMENTACIÓN Y/O ACTUALIZACIÓN Y/O AJUSTES A LOS ESTUDIOS Y DISEÑOS Y REHABILITACIÓN,RECONSTRUCCIÓN Y CONSTRUCCIÓN DE LA
MALLA VIAL DE LA LOCALIDAD DE ENGATIVÁ Y SU ESPACIO PUBLICO ASOCIADO</t>
  </si>
  <si>
    <t>REALIZAR LA INTERVENTORIA, TECNICA, ADMINISTRATIVA, FINANCIERA, JURIDICA, SOCIAL AMBIENTAL Y SISO A LOS CONTRATOS DE OBRA PUBLICA QUE TENDRA POR OBJETO: “EJECUTAR A PRECIOS UNITARIOS SIN FÓRMULA DE REAJUSTE Y A MONTO AGOTABLE, LAS ACTIVIDADES NECESARIAS PARA LA COMPLEMENTACIÓN Y/O ACTUALIZACIÓN Y/O AJUSTES DE DISEÑOS Y CONSTRUCCIÓN DE LA MALLA VIAL DE LA LOCALIDAD DE SAN CRISTÓBAL, EN BOGOTÁ D.C. GRUPO 2</t>
  </si>
  <si>
    <t>ALCALDIA LOCAL  DE ENGATIVÁ</t>
  </si>
  <si>
    <t>UAERMV</t>
  </si>
  <si>
    <t xml:space="preserve">ALCALDIA DE BOSA </t>
  </si>
  <si>
    <t xml:space="preserve">ALCALDIA LOCAL DE SAN CRISTOBAL </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</si>
  <si>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grupos 3: troncal suba (localidad de suba) en la ciudad de Bogotá D.C.</t>
  </si>
  <si>
    <t>interventoria para la rehabilitacion y mejoramiento de la via moniquira - santa sofia - villa de leyva PR 00+000 al PR 38- 020 longitud 30,2 KM departamento de boyaca</t>
  </si>
  <si>
    <t>2 **  34</t>
  </si>
  <si>
    <t>Consultoría e Interventoría, técnica y administrativa para las obras de Construcción de la Vía Garzón - Agrado - Pital en el Departamento el Huila, En una Longitud De 27.5 Kms</t>
  </si>
  <si>
    <t xml:space="preserve">GOBERNACION DE SANTANDER </t>
  </si>
  <si>
    <t xml:space="preserve">DEPARTAMENTO DEL HUILA </t>
  </si>
  <si>
    <t>INTERVENTORIA PARA LA REHABILITACION Y MEJORAMIENTO DE LA VIA PUENTE CAMACHO - GARAGOA - LAS JUNTAS PR00 + 000 AL PR75 - 000, CON UNA LONGITUD DE 62,7 KM, DEPARTAMENTO DE BOYACA.</t>
  </si>
  <si>
    <t>INTERVENTORIA TECNICA, ADMINISTRATIVA, FINANCIERA LEGAL, SOCIAL Y AMBIENTAL PARA LA CONSERVACION DE LA INFRAESTRUCTURA DEL SISTEMA INTEGRADO DE TRNSPORTE PUBLICO TRONCALES DEL SISTEMA TRANSMILENIO Y RUTAS AUXILIARES ALIMENTADORAS, COMPLEMENTARIAS Y ESPECIALES, TRONCAL AVENIDA NQS, COMPRENDIDA ENTRE LA CALLE 92 Y EL LIMITE CON EL MUNICIPIO DE SOACHA Y RUTAS AUXILIARES, ALIMENTADORAS, COMPLEMENTARIAS Y ESPECIALES, LOCALIDAD DE BOSA Y CIUDAD BOLIVAR EN BOGOTA D.C. (GRUPO)</t>
  </si>
  <si>
    <t xml:space="preserve">IDU </t>
  </si>
  <si>
    <t>25   **  43</t>
  </si>
  <si>
    <t>INTERVENTORÍATECNICA,ADMINISTRATIVAYFINANCIERAPARALAOBRAQUETIENEPOROBJETOCONSTRUCCIÓNDEPAVIMENTORÍGIDOPARALOSCORREDORESVIALESESTRATEGICOSCORREGIMENTALESQUECOMUNICANCONLASCABECERASURBANASYTRONCALESENLOSMUNICIPIOSDELMEDIOYBAJOSINÚDEPARTAMENTODE CÓRDOBA</t>
  </si>
  <si>
    <t>INTERVENTORIA # 1 TECNICA, ADMINISTRATIVA, FINANCIERA, AMBIENTAL, LEGAL Y CONTABLE A MANTENIMIENTO Y MEJORAMIENTO DE CALLES EN MONTERÍA, CÓRDOBA</t>
  </si>
  <si>
    <t xml:space="preserve">GOBERNACION DE CORDOBA </t>
  </si>
  <si>
    <t xml:space="preserve">MUNICIPIO DE MONTERIA </t>
  </si>
  <si>
    <t>INTERVENTORÍA TÉCNICA, ADMINISTRATIVA, FINANCIERA CONSTRUCCIÓN DE LA INTERSECCIÓN DE LA CARRERA SEGUNDA CON AVENIDA CIRCUNVALAR EN EL MUNICIPIO DE MONTERÍA, CÓRDOBA</t>
  </si>
  <si>
    <t>INTERVENTORIA TECNICA, ADMINISTRATIVA,FINANCIERA Y AMBIENTAL A LOS CONTRATOS CUYOS OBJETOS SON: PRIMERA ETAPA PARA LA CONSTRUCCION DEL PAVIMENTO RIGIDO, ANDENES Y ESPACIO PUBLICO DE LA CARRERA 2 ENTRE AVENIDA CIRCUNVALAR (CLL 20) Y CLL 31, ID (204-205-206) Y LA CONSTRUCCION DEL INTERCAMBIADOR VIAL SUR 1 (IV 5). PERTENECIENTES AL SISTEMA ESTRATEGICO DE TRANSPORTE PUBLICO DE PASAJEROS "SETP" DE LA CIUDAD DE MONTERIA.</t>
  </si>
  <si>
    <t>GOBERNACION DE CORDOBA - SECRETARIA DE INFRAESTRUCTURA</t>
  </si>
  <si>
    <t>MONTERIA CIUDAD AMABLE SAS</t>
  </si>
  <si>
    <t>INTERVENTORÍA TECNICA, ADMINISTRATIVA Y AMBIENTAL PARA LA PAVIMENTACION DE LA VIA GRANADA -SAN CARLOS, EN LA SUBREGIÓN DEL ORIENTE DEL DEPARTAMENTO DE ANTIOQUIA</t>
  </si>
  <si>
    <t>INTERVENTORÍA TÉCNICA, ADMINISTRATIVA, FINANCIERA Y AMBIENTAL DEL PROYECTO PARA LA EJECUCIÓN DEL MEJORAMIENTO Y PAVIMENTACIÓN DE LA CARRETERA LA PIÑUELA - SAN FRANCISCO CON COMPLEMENTO A DISEÑOS Y EL SIGUIENTE ALCANCE: PAVIMENTACIÓN ENTRE LOS KM 11+100 Y 12+980, SEÑALIZACIÓN KM 0+00 AL 12+980, ATENCIÓN SITIO CRITICO KM 9+300</t>
  </si>
  <si>
    <t>INTERVENTORÍA TÉCNICA, ADMINISTRATIVA, FINANCIERA, AMBIENTAL, CONTABLE Y JURÍDICA A LAS OBRAS DE CONSTRUCCION DEL INTERCAMBIO VIAL DE LA CARRERA 80 DEL MUNICIPIO DE MEDELLIN - ETAPA 2</t>
  </si>
  <si>
    <t>NTERVENTORÍA TÉCNICA, ADMINISTRATIVA Y AMBIENTAL PARA LA PAVIMENTACIÓN DE LA VIA SAN PEDRO DE URABÁ - EL TRES</t>
  </si>
  <si>
    <t>GOBERNACION DE ANTIOQUIA</t>
  </si>
  <si>
    <t>ÁREA METROPOLITANA DEL VALLE DE ABURRA</t>
  </si>
  <si>
    <t>CONTRATAR LA INTERVENTORIA TECNICA, ADMINITRATIVA Y FINANCIERA , JURIDICA Y AMBIENTAL DEL CONTRATO DE CONSTRUCCION DE PAVIMENTO RIGIDO DE VIAS Y ESPACIO PUBLICO EN LAS COMUNAS 2,3,4 Y 5 PARA LA PUESTA EN MARCHA DEL SISTEMA ESTRATEGICO DE TRANSPORTE PUBICO COLECTIVO DE LA CIUDAD DE VALLEDUPAR DEPARTAMENTO DEL CESAR</t>
  </si>
  <si>
    <t>INTERVENTORIA TECNICA, ADMINISTRATIVA, FINANCIERA, LEGAL Y CONTABLE AL CONTRATO DE OBRA RESULTANTE DEL PROCESO DE SELECCIÓN CUYO OBJETO ES: "CONSTRUCCION DE VIAS EN CONCRETO RIGIDIO DE LOS BARRIOS BELLAVISTA, CAR. 13, MONTECRISTO, OBRERO. 18 DE ENERO, PARAISO, VICTORIA, CIUDAD BOLIVAR, GUAJIRA, MANZANARES, MARGARITAS Y PORVENIR DEL MUNICIIPIO DE CIENAGA</t>
  </si>
  <si>
    <t>INTERVENTORIA TECNICA ADMINISTRATIVA Y FINANCIERA AL CONTRATO DE PAVIMENTACION CALLE 165 ENTRE CARRERAS 14 Y 13 , CARRERA 13 ENTRE CALLE 163 Y 165; CALLE 163 ENTRE CARRERAS 13 Y 10, CALLE 163 ENTRE CARRERA 10 Y MEGACOLEGIO URBANIZACION SANTA CATALINA, NAZARETH Y CEIBITA DEL MUNICIPIO DE IBAGUE</t>
  </si>
  <si>
    <t>SISTEMA INTEGRADO DE TRANSPORTE DE VALLEDUPAR</t>
  </si>
  <si>
    <t>ALCALDIA MUNICIPAL DE CIENAGA - MAGDALENA</t>
  </si>
  <si>
    <t>ALCALDIA DE IBAGUE</t>
  </si>
  <si>
    <t>INTERVENTORIA PARA EL MEJORAMIENTO Y MANTENIMIENTO DE LA CARRETERA CUCUTA- PAMPLONA- PRESIDENTE, SECTOR PR 71+0680 AL PR 3+0360, RUTA 55 TRAMO 5505</t>
  </si>
  <si>
    <t>INTERVENTORIA PARA LA PAVIMENTACION Y/O REPAVIMENTACION DE LOS TRAMOS DE LA VIA QUE CORRESPONDEN AL CORREDOR CUATROVIENTOS - CHIMICHAGUA-EL BANCO (INCLUIDOS ESTUDIOS Y DISEÑOS) TRAMO II SAN JOSE YE DE ARJONA- CUATROVIENTOS PR 36+800 AL PR 50+800 GRUPO IV</t>
  </si>
  <si>
    <t>INTERVENTORIA PARA LA REHABILITACION Y MEJORAMIENTO DE LA VIA MONIQUIRA - SANTA SOFIA - VILLA DE LEYVA PR 00+000 AL PR 38- 020 LONGITUD 30,2 KM DEPARTAMENTO DE BOYACA</t>
  </si>
  <si>
    <t>INSTITUTO NACIONAL DE VIAS (INVIAS)</t>
  </si>
  <si>
    <t>GOBERNACION DEL CESAR</t>
  </si>
  <si>
    <t>INTERVENTORIA TECNICA, ADMINISTRATIVA, FINANCIERA. SOCIAL, AMBIENTAL Y SISTEMA DE SEGURIDAD Y SALUD EN EL TRABAJO DEL CONTRATO DE OBRA QUE SE DERIVE DE LA LICITACION PUBLICA QUE TIENE POR OBJETO: EJECUTAR A MONTO AGOTABLE, POR PRECIOS UNITARIOS FIJOS SIN FORMULA DE REAJUSTE, OBRAS Y ACTIVIDADES PARA LA CONSERVACION DE LA INFRAESTRUCTURA VIAL URBANA Y RURAL DE LA LOCALIDAD DE CHAPINERO EN BOGOTA D.C."</t>
  </si>
  <si>
    <t>EJECUTAR LA INTERVENTORIA, TECNICA, ADMINISTRATIVA, FINANCIERA Y LEGAL, PARA LA REHABILITACION Y CARACTERIZACION DE LA CARRETERA - VIA CLUB EL BOSQUE - TIBACUY - CUMACA DEL DEPARTAMENTO DE CUNDINAMARCA</t>
  </si>
  <si>
    <t>INTERVENTORIA PARA EL MEJORAMIENTO Y MANTENIMIENTO INTEGRAL DE LA RUTA BUENAVENTURA BUGA DEL CORREDOR VIAL DEL PACIFICO (INCLUIDO EL MANTENIMIENTO Y RUTINARIO, LA SEÑALIZACION, EL MONITOREO Y VIGILANCIA Y LOS CONTEOS DE TRANSITO) RUTA 40 TRAMO 4001</t>
  </si>
  <si>
    <t xml:space="preserve">INTERVENTORIA A LOS TRABAJOS DE DISEÑO, CONSTRUCCION, REHABILITACION Y MANTENIMIENTO DE LA MALLA VIAL DE BARRANQUILLA POR EL SISTEMA DE CONCESIÓN </t>
  </si>
  <si>
    <t>FONDO DESARROLLO LOCAL DE CHAPINERO</t>
  </si>
  <si>
    <t>INSTITUTO DE INFRAESTRUCTURA Y CONCESIONES DE CUNDINAMARCA - ICCU</t>
  </si>
  <si>
    <t>DISTRITO DE BARRANQUILA</t>
  </si>
  <si>
    <t>INTERVENTORIA TECNICA, ADMINISTRATIVA, FINANCIERA, LEGAL Y AMBIENTAL DE ELABORACION, AJUSTE Y COMPLEMENTACION DE DISEÑOS PARA LA REHABILITACION, MEJORAMIENTO Y RECUPERACION DE LAS VIAS ATACO PLANADAS Y CHAPARRAL - RIOBLANCO, EN EL DEPARTAMENTO DEL TOLIMA.</t>
  </si>
  <si>
    <t>INTERVENTORÍA TÉCNICA, ADMINISTRATIVA, LEGAL, FINANCIERA, SOCIAL, AMBIENTAL Y SISTEMA DE SEGURIDAD Y SALUD EN EL TRABAJO - SG-SST, DEL CONTRATO DE OBRA QUE SE DERIVE DE LA LICITACIÓN PUBLICA O LA QUE HAGA SUS VECES, QUE REFIERE A CONTRATAR POR PRECIOS UNITARIOS FIJOS Y A MONTO AGOTABLE, SIN FORMULA DE REAJUSTE, LA CONSERVACION DE LA INFRAESTRUCTURA VIAL URBANA Y RURAL Y EL ESPACIO PUBLICO DE LA LOCALIDAD DE CHAPINERO, EN BOGOTÁ, D.C.</t>
  </si>
  <si>
    <t>INTERVENTORÍA A OBRA Y DISEÑOS – ESTUIDIOS TÉCNICOS REQUERIDAS POR FONADE, EN EL DESARROLLO DE SUS PROGRAMAS EN: INFRAESTRUCTURA DE EDIFICACIONES, INRAESTRUCTURA VIAL, INFRAESTRUCTURA SANEAMIENTO BÁSICO Y AGUA POTABLE Y PROYECTOS ESPECIALES</t>
  </si>
  <si>
    <t>CONTRATO No. 702. INTERVENTORIA TECNICA, JURIDICA, FINANCIERA Y DE CONTROL PRESUPUESTAL A PROYECTOS DE INFRAESTRUCTURA Y HABITAT EN EL TERRITORIO, GRUPO 1</t>
  </si>
  <si>
    <t>INTERVENTORIA PARA EL MEJORAMIENTO Y MANTENIMIENTO DE LA CARRETERA SABANETA - COVEÑAS, RUTA 90 EN EL DEPARTAMENTO DE SUCRE, MODULO 4</t>
  </si>
  <si>
    <t>DEPARTAMENTO PARA LA PROSPERIDAD SOCIAL</t>
  </si>
  <si>
    <t>ALCALDIA LOCAL DE CHAPINERO - FONDO DE DESARROLLO LOCAL</t>
  </si>
  <si>
    <t>FONDO DE DESARROLLO DE PROYECTOS DE CUNDINAMARCA</t>
  </si>
  <si>
    <t>Interventoría  técnica, administrativa, financiera, legal, social y ambiental para la conservación de la infraestructura del sistema integrado de transporte público: Troncales del Sistema Transmilenio y rutas auxiliares, alimentadoras, complementarias y especiales: GRUPO 4 Zonas y obras de adecuación de la Troncal del Sistema Transmilenio Calle 26, comprendida entre la Carrera 3  y el límite con el Aeropuerto El Dorado y rutas auxiliares, alimentadoras, complementarias y especiales: Localidad de Fontibón y Teusaquillo, en Bogotá D.C.</t>
  </si>
  <si>
    <t>MOVILIDAD FUTURA SAS</t>
  </si>
  <si>
    <t>INTERVENTORIA TÉCNICA, ADMINISTRATIVA, FINANCIERA, LEGAL, AMBIENTAL Y SOCIAL PARA LA COMPLEMENTACION DE LOS ESTUDIOS Y DISEÑOS, MANTENIMIENTO, REHABILITACION Y/O RECONSTRUCCION DE LA CALLE 169 B EN EL SECTOR COMPRENDIDO ENTRE EL CANAL DE CORDOBA Y LA AVENIDA BOYACA EN BOGOTÁ D.C.</t>
  </si>
  <si>
    <t>LA INTERVENTORIA TECNICA, ADMINISTRATIVA, FINANCIERA, LEGAL, SOCIAL Y AMBIENTAL PARA LA CONSERVACION DE LA INFRAESTRUCTURA DEL SISTEMA INTEGRADO DE TRANSPORTE PUBLICO; TRONCALES DEL SISTEMA TRANSMILENIO Y RUTAS AUXILIARES, ALIMENTADORAS, COMPLEMENTARIAS Y ESPECIALES: GRUPO 3: TRONCAL AVENIDA SUBA, COMPRENDIDA ENTRE EL INTERCAMBIADOR DE LA CALLE 80 Y LA AVENIDA CIUDAD DE CALI; RUTAS AUXILIARES, ALIMENTADORAS, COMPLEMENTARIAS Y ESPECIALES. LOCALIDAD DE SUBA EN BOGOTA D.C.</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</si>
  <si>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 SITP - GRUPO 10, 2014 EN LA CIUDAD DE BOGOTÁ D.C</t>
  </si>
  <si>
    <t>Interventoría técnica, administrativa, legal, financiera, social, ambiental y SST para los estudios y diseños y mantenimiento y conservación de malla vial grupo 2 en Bogotá D.C.</t>
  </si>
  <si>
    <t>INTERVENTORÍA TÉCNICA, ADMINISTRATIVA, CONTABLE, FINANCIERA Y JURÍDICA DE LAS OBRAS QUE TIENEN POR OBJETO “ESTUDIO, DISEÑOS Y CONSTRUCCIÓN DE PAVIMENTO EN CONCRETO RÍGIDO PARA LA URBANIZACIÓN, MONTEVERDE PRIMERA ETAPA DESTINADO PARA VIVIENDAS Y EDIFICIOS DE 8 PLANTAS, UBICADA ENTRE LA CALLE 44 Y 48 CON CARRERA 16a Y 17 ENTRE LAS CALLES 48 Y 52 CON CARRERA 14 C Y CANAL DE POR MEDIO CON TRANSVERSAL 14C DEL MUNICIPIO DE MONTERÍA – CÓRDOBA.</t>
  </si>
  <si>
    <t>CONTRATAR LA INTERVENTORÍA TÉCNICA ADMINISTRATIVA FINANCIERA Y AMBIENTAL A LOS ESTUDIOS, DISEÑOS, MEJORAMIENTO Y REHABILITACIÓN DEL CORREDOR VIAL GUATEQUE - GUAYATA, DEPARTAMENTO DE BOYACÁ</t>
  </si>
  <si>
    <t>JOSE LUIS GARCES VERGARA/FRANCISCO GARCES VERGARA</t>
  </si>
  <si>
    <t>GOBERNACION DE BOYACA</t>
  </si>
  <si>
    <t>Aunar esfuerzos Técnicos, económicos y financieros entre la universidad Militar nueva Granada y la gobernación del tolima para realizar la interventoría de las vías secundarias y terciarias en el departamento del Tolima en interventoría puentes vereda Tarqui-Camala Flandes.</t>
  </si>
  <si>
    <t>Ejecutar la interventoría técnica, administrativa, financiera, social, ambiental y S&amp;SO para los estudios, diseños y construcción de la obras de intervención física a escala barrial, ubicadas en las localidades de Rafael Uribe Uribe, Usme, San Cristóbal, Bosa, Santafe, Ciudad Bolívar y Suba en Bogotá D.C. de conformidad con las especificaciones establecidasd en el pliego de condiciones y en el proceso licitatorio CVP-LP-02-2013- Grupo1.</t>
  </si>
  <si>
    <t>ASICUM</t>
  </si>
  <si>
    <t>CAJA DE LA
VIVIENDA
POPULAR</t>
  </si>
  <si>
    <t>“INTERVENTORÍA TÉCNICA, ADMINISTRATIVA, FINANCIERA, AMBIENTAL, JURÍDICA, SOCIAL Y PREDIAL PARA LOS CINCO (05) PROYECTOS DE INFRAESTRUCTURA VIAL ASIGNADOS A ECOPETROL S.A. DENTRO DEL MARCO DEL MECANISMO DE OBRAS POR IMPUESTOS</t>
  </si>
  <si>
    <t>INTERVENTORÍA PARA EL MANTENIMIENTO Y REHABILITACION DE LA CARRETERA DABEIBA - SANTAFE DE ANTIOQUIA  TRAMO 6203. EN EL DEPARTAMENTO DE ANTIOQUIA. MODULO 2</t>
  </si>
  <si>
    <t>FIDUCIARIA LA PREVISORA S.A.</t>
  </si>
  <si>
    <t>INTERVENTORIA TECNICA, ADMINISTRATIVA, FINANCIERA Y AMBIENTAL DE LA CONSTRUCCIÓN Y ADECUACION DE LA TRONCAL AMERICAS AL SISTEMA TRANSMILENIO, TRAMO 1 ENTRE PUENTE ARANDA Y LA CARRERA 70B, EN BOGOTA D.C.</t>
  </si>
  <si>
    <t>INTERVENTORIA TECNICA, ADMINISTRATIVA, FINANCIERA, SOCIAL Y AMBIENTAL PARA LA CONSTRUCCION Y REHABILITACION DE RUTAS ALIMENTADORAS DEL SISTEMA TRANSMILENIO, ZONA 1, GRUPO 2, EN BOGOTA D.C.</t>
  </si>
  <si>
    <t>INTERVENTORIA TECNICA, ADMINISTRATIVA, FINANCIERA LEGAL, SOCIAL Y SEGURIDAD INDUSTRIAL, SALUD OCUPACIONAL Y MEDIO AMB IENTE A LAS OBRAS Y ACTIVIDADES PARA LA CONSERVACION DE LA MALLA VIAL
RURAL, EN LOS GRUPOS 1 - ZONA NORTE, FASE 1 - 2013, A PRECIO GLOBAL CON AJUSTES EN LA CIUDAD DE BOGOTÁ D.C.</t>
  </si>
  <si>
    <t>REALIZAR LA INTERVENTORIA TECNICA, ADMINISTRATIVA, LEGAL, FINANCIERA, SOCIAL, AMBIENTAL Y SISO PARA EL CONTRATO DE OBRA PUBLICA RESULTANTE DEL PROCESO LICITATORIA ALPA-LP-006-2018, O EL QUE HAGA SUS VECES, CUYO OBJETO ES LA INTERVENCIÓIN DE LA MALLA VIAL Y EL ESPACIO PÚBLICO DE LA LOCALIDAD DE PUENTE ARANDA.</t>
  </si>
  <si>
    <t>ALCALDIA LOCAL DE PUENTE ARANDA</t>
  </si>
  <si>
    <t>54/75</t>
  </si>
  <si>
    <t>INTERVENTORIA TECNICA, ADMINISTRATIVA, FINANCIERA Y AMBIENTAL PARA LA CONSERVACION DE LA INFRAESTRUCTURA DEL SISTEMA INTEGRADO DE TRANSPORTE PÙBLICO; TRONCALES DEL SISTEMA TRANSMILENIO Y RUTAS AUXILIARES, ALIMENTADORAS COMPLEMENTARIAS Y ESPECIALES: TRONCAL AVENIDA CARACAS Y EL PORTAL TUNAL: Y RUTAS AUXILIARES, ALIMENTADORAS, COMPLEMENTARIAS Y ESPECIALES; LOCALIDAD DE USME, TUNJUELITO. LOS MARTIRES Y ANTONIO NARIÑO EN BOGOTA D.C. GRUPO B</t>
  </si>
  <si>
    <t>INTERVENTORIA TECNICA, ADMINISTRATIVA, LEGAL, FINANCIERA, SOCIAL, AMBIENTAL Y S&amp;SO PARA LA CONSTRUCCION DE LAS OBRAS DE AMPLIACION DE LA AVENIDA FRANCISCO MIRANDA (CALLE45) ENTRE AVENIDA ALBERTO LLERAS CAMARGO (CARRERA7) Y CARRERA 13, MEJORAMIENTO GEOMETRICO DE LA CARRERA 13 A LA AVENIDA CARACAS, DEL ACUERDO 25 DE 1995 DE VALORIZACION EN BOGOTA D.C</t>
  </si>
  <si>
    <t>INTERVENTORÍA TÉCNICA, ADMINISTRATIVA, LEGAL, FINANCIERA, SOCIAL, AMBIENTAL Y DE SEGURIDAD Y SALUD EN EL TRABAJO PARA LA COMPLEMENTACIÓN Y/O ACTUALIZACIÓN Y/O AJUSTES Y/O DISEÑOS Y CONSTRUCCIÓN DE LA AVENIDA CIUDAD DE CALI, DESDE LA AVENIDA BOSA HASTA AVENIDA SAN BERNARDINO ANTES ACUERDO 180 DE 2005 MODIFICADO POR ACUERDO 527 DE 2013, EN BOGOTÁ, D.C.</t>
  </si>
  <si>
    <t>INTERVENTORÍA TÉCNICA, ADMINISTRATIVA, FINANCIERA, LEGAL, SOCIAL Y SEGURIDAD INDUSTRIAL, SALUD EN EL TRABAJO Y MEDIO AMBIENTE DE LAS OBRAS Y ACTIVIDADES PARA LA CONSERVACIÓN DE LA MALLA VIAL ARTERIAL INTEGRADO DE TRANSPORTE – SITP – GRUPO 5 2014 EN LA CIUDAD DE BOGOTÁ D.C.</t>
  </si>
  <si>
    <t>INSTITUTO
DE DESARROLLO URBANO - IDU</t>
  </si>
  <si>
    <t>FONDO DE
DESARROLLO LOCAL DE BOSA</t>
  </si>
  <si>
    <t>METRO CALI S.A</t>
  </si>
  <si>
    <t>Interventoria Tecnica, Administrativa, Legal, Financiera Y Ambiental De La Construcción De La Vía Entre Villas De Llanogrande Y Lotus (Transversal 2) Ubicada En El Área Rural Del Municipio De Rionegro Antioquia</t>
  </si>
  <si>
    <t>Interventoría Técnica, Administrativa, Financiera Y Ambiental Para La Construcción De La Segunda Calzada De La Avenida Las Vegas Y Obras Complementarias En El Municipio De Sabaneta</t>
  </si>
  <si>
    <t>Municipio de
Rionegro</t>
  </si>
  <si>
    <t>EMPRESA DE
DESARROLLO
URBANO, EDU</t>
  </si>
  <si>
    <t>Municipio De
Sabaneta</t>
  </si>
  <si>
    <t>INTERVENTORIA TECNICA, ADMINISTRATIVA Y FINANCIERA PARA LA REHABILITACION DE LA CALLE 37 ENTRE LA CRA. 33 Y CRA 34, CRA 34 ENTRE CALLE 36 Y CALLE 38 SECTOR LA CRUZ Y CALLE 37 ENTRE CARRERA 34 Y GLORIETA HOSPITAL DEPARTAMENTAL EN EL MUNICIPIO DE VILLAVICENCIO Y PARA LA CONSTRUCION DEL PARQUE LAS JIRAFAS Y PLAZOLETA LA CRUZ EN EL MUNICIPIO DE VILLAVICENCIO</t>
  </si>
  <si>
    <t>ALCALDIA DE
VILLAVICENCIO</t>
  </si>
  <si>
    <t>AGENCIA PARA LA
INFRAESTRUCTURA DEL META</t>
  </si>
  <si>
    <t>GOBERNACIÓN DE
ANTIOQUIA</t>
  </si>
  <si>
    <t xml:space="preserve">Interventoría Técnica, Administrativa, Financiera, Ambiental y Social para la Rehabilitación de los Tramos Rojos (Calle 170) de las vías de la Malla Vial Arterial Principal y complementaria correspondiente al Grupo V en Bogotá D.C. </t>
  </si>
  <si>
    <t>Interventoría Técnica, administrativa, legal, financiera, social, ambiental y SST para la complementación o actualización o ajustes de estudios y diseños y construcción del puente Vehicular de la Av San Antonio (Calle 183) con Autopista Norte, costado Sur en Bogotá D.C.</t>
  </si>
  <si>
    <t>INTERVENTORIA TÉCNICA, ADMMINISTRATIVA, FINANCIERA, LEGAL, SOCIAL Y DE SEGURIDAD INDUSTRIAL, SALUD EN EL TRABAJO Y MEDIO AMBIENTE DE LAS OBRAS Y ACTIVIDADES PARA LA CONSERVACION DE LA MALLA VIAL ARTERIAL TRONCAL Y MALLA VIAL INTERMEDIA QUE SOPORTA LAS RUTAS DEL SISTEMA INTEGRADO DE TRANSPORTE- SITP- GRUPO 7: TRONCAL NQS SUR LOCALIDADES BOSA Y CIUDAD BOLIVAR EN LA CIUDAD DE BOGOTA D.C.</t>
  </si>
  <si>
    <t>INTERVENTORÍA TÉCNICA, ADMMINISTRATIVA. LEGAL FINANCIERA, SOCIAL, AMBIENTAL Y DE SEGURIDAD Y DE SALUD EN EL TRABAJO PARA LA COMPLEMENTACIÓN Y/O ACTUALIZACIÓN DE DISEÑOS Y CONSTRUCCIÓN Y/O REHABILITACIÓN DE ACCESOS A BARRIOS Y PAVIMENTOS LOCALES GRUPO 6 EN BOGOTÁ D.C.</t>
  </si>
  <si>
    <t>Interventoria para la construccion de los pasos a desnivel en el cruce de la Calle 10 con la Transversal Inferior - Comuna 14</t>
  </si>
  <si>
    <t>IDU - Instituto de Desarrollo Urbano</t>
  </si>
  <si>
    <t>MUNICIPIO DE MEDELLIN</t>
  </si>
  <si>
    <t>MUNICIPIO DE
ITAGUI</t>
  </si>
  <si>
    <t>INSTITUTO
NACIONAL DE VÍAS
- INVÍAS</t>
  </si>
  <si>
    <t>EMPRESA DE
DESARROLLO
URBANO -EDU-</t>
  </si>
  <si>
    <t>EJERCER LA INTERVENTORÍA A LOS CONTRATOS DE OBRA PÚBLICA QUE SE SUSCRIBAN PARA EL MANTENIMIENTO DE LA MALLA VIAL LOCAL Y LA CONSTRUCCIÓN Y MANTENIMIENTO DEL ESPACIO
PÚBLICO LOCAL PRODUCTO DEL PROCESO FDLT-LP-02-2019</t>
  </si>
  <si>
    <t>FONDO DE
DESARROLLO
LOCAL DE PUENTE
ARANDA</t>
  </si>
  <si>
    <t>FONDO DE
DESARROLLO
LOCAL DE
TUNJUELITO</t>
  </si>
  <si>
    <t>MUNICIPIO DE
TUNUNGUA</t>
  </si>
  <si>
    <t>INTERVENTORIA TECNICA, ADMINISTRATIVA, FINANCIERA Y AMBIENTAL PARA EL
DISEÑO Y REHABILITACION, RECUPERACION DE LA VIA RIOBLANCO-CHAPARRAL Y LA
VIA ATACO. PLANADAS EN EL DPTO DEL TOLIMA</t>
  </si>
  <si>
    <t>INTERVENTORIA TECNICA, ADMINISTRATIVA, FINANCIERA Y AMBIENTAL A LOS ESTUDIOS Y DISEÑOS DE ACCESOS A BARRIOS Y PAVIMENTOS LOCALES DE UPZ'S
LOURDES, PATIO BONITO, SAN BLAS Y BOSA OCCIDENTAL EN LAS LOCALIDADES DE SANTA FE, KENNEDY, SAN CRTISTOBAL Y BOSA EN BOGOTA</t>
  </si>
  <si>
    <t>INTERVENTORÍA PARA EL MANTENIMIENTO DE LA CARRETERA PUERTO RICO - MINA
BLANCA, RUTA 65, TRAMO 6504. DEPARTAMENTO DE CAQUETA</t>
  </si>
  <si>
    <t>INTERVENTORIA DE LAS OBRAS DE MEJORAMIENTO Y PAVIMENTACION DE LA CARRETERA NATAGA - NOLASCO</t>
  </si>
  <si>
    <t>INTERVENTORÍA TÉCNICA, ADMINISTRATIVA, FINANCIERA, LEGAL, SOCIAL SST Y
AMBIENTE DE LAS OBRAS Y ACTIVIDADES DE LA BRIGADA DE REACCIÓN VIAL PARA
EJECUTAR A MONTO AGOTALE LAS ACTIVIDADES NECESARIAS DE MANTENIMIENTO Y
CONSERVACIÓN - FASE 2, EN BOGOTÁ D.C.</t>
  </si>
  <si>
    <t>Realizar la interventoria técnica administrativa y financiera al contrato de construcción del pavimento entre la vía pereira (cerritos) La salle-primera etapa</t>
  </si>
  <si>
    <t>INTERVENTORIA TÉCNICA, ADMINISTRATIVA, FINANCIERA, AMBIENTAL, JURIDICA, SOCIAL Y PREDIAL PARA LOS CINCO(05) PROYECTOS DE INFRAESTRUCTURA VIAL ASIGANADOS A ECOPETROLS.A. DENTRO DEL MARCO DE MECANISMO DE OBRAS POR IMPUESTOS</t>
  </si>
  <si>
    <t>ALCALDIA DE PEREIRA</t>
  </si>
  <si>
    <t>FIDUCIARIA LA PREVISORA</t>
  </si>
  <si>
    <t>FONDO DE
DESARROLL
O RURAL DE
SUMAPAZ</t>
  </si>
  <si>
    <t>FONDO DE
DESARROLL
O LOCAL
SANTA FE</t>
  </si>
  <si>
    <t>INTERVENTORÍA DE LAS OBRAS DE MEJORAMIENTO Y MANTENIMIENTO DE LA CARRETERA ANIMA – QUIBDÓ, RUTA 1307, DEPARTAMENTO DEL CHOCO.</t>
  </si>
  <si>
    <t>ALCALDIA DE
MEDELLIN</t>
  </si>
  <si>
    <t>MUNICIPIO DE
BUCARAMANGA</t>
  </si>
  <si>
    <t>INSTITUTO
NACIONAL DE VIAS</t>
  </si>
  <si>
    <t>FONDO DE
DESARROLLO
LOCAL DE
CHAPINERO</t>
  </si>
  <si>
    <t>ALCALDIA
MUNICIPAL DE
TOCANCIPA</t>
  </si>
  <si>
    <t>INTERVENTORÍA DE LOS ESTUDIOS Y DISEÑOS, PAVIMENTACIÓN Y/O REPARACIÓN DE LAS VÍAS INCLUIDAS DENTRO DEL PROGRAMA DE PAVIMENTACIÓN DE INFRAESTRUCTURA VIAL DE INTEGRACIÓN Y DESARROLLO GRUPO 26 VIA SANTIAGO - BERRIO - PERALES, CON UNA LONGITUD DE 16 KMS EN EL DEPARTAMENTO DE ANTIOQUIA; VÍA TRANSVERSAL BOYACA (DOS Y MEDIO - EL OASIS) (SEGMENTO) CON UNA LONGITUD DE 20 KMS EN EL DEPARTAMENTO DE BOYACÁ</t>
  </si>
  <si>
    <t>INTERVENTORÍA TÉCNICA, ADMINISTRATIVA , FINANCIERA, SOCIAL Y AMBIENTAL PARA LA CONSTRUCCIÓN, REHABILITACIÓN Y CONSERVACIÓN DE ACCESOS A BARRIOS Y PAVIMENTOS LOCALES, PROGRAMA DE MEJORAMIENTO INTEGRAL DE BARRIOS, GRUPO 11, EN LAS LOCALIDADES DE RAFAEL URIBE, SAN CRISTÓBALY SANTA FE, EN BOGOTÁ D.C.</t>
  </si>
  <si>
    <t>INTERVENTORIA INTEGRAL DEL CONTRATO DE CONCESION, QUE INCLUYE LAS ACTIVIDADES QUE DESCRIBEN EN EL CONTRATO DE INTERVENTORIA</t>
  </si>
  <si>
    <t>CONSORCIO V&amp;A-GPI-CG</t>
  </si>
  <si>
    <t>AGENCIA NACIONAL DE INFRAESTRUCTURA (ANI)</t>
  </si>
  <si>
    <t>Instituto Nacional de
Vías - INVIAS</t>
  </si>
  <si>
    <t>Fondo Rotatorio Vial
Distrital de la
Secretaria de Obras
Públicas de Bogotá</t>
  </si>
  <si>
    <t>Instituto de Desarrollo
Urbano -IDU</t>
  </si>
  <si>
    <t>INTERVENTORÍA TÉCNICA, ADMINISTRATIVA, FINANCIERA Y AMBIENTAL DE LAS VÍAS DEL GRUPO VI DE LA LICITACIÓN PUBLICA No. LP-DG-007-2017 MEJORAMIENTO DE VÍAS EN EL MUNICIPIO DE SABANALARGA VARIANTES Y EMPALMES DE LAS VÍAS URBANAS CON LAS VÍAS SECUNDARÍAS SABANALARGA - MANATÍ Y SABANALARGA - CASCAJAL, DEPARTAMENTO DEL ATLÁNTICO.</t>
  </si>
  <si>
    <t>INTERVENTORIA ADMINISTRATIVA, FINANCIERA Y TECNICA PARA REALIZAR LOS
ESTUDIOS Y DISEÑOS Y LA ATENCIÓN DE SITIOS CRÍTICOS EN LA CARRETERA
HONDA – VILLETA, RUTA 5008, PR 20+0500 AL PR 21+0700. DEPARTAMENTO DE
CUNDINAMARCA</t>
  </si>
  <si>
    <t>INTERVENTORIAS TECNICA ADMINISTRATIVA Y AMBIENTAL PARA LA ATENCION EN
OBRAS EN LAS VIAS AFECTADAS POR LA OLA INVERNAL EN LA SUBREGION DEL
SUROESTE DEL DEPARTAMENTO DE ANTIOQUIA</t>
  </si>
  <si>
    <t>INTERVENTORÍA TÉCNICA, ADMINISTRATIVA, AMBIENTAL Y FINANCIERA PARA LA IMPLEMENTACIÓN DE ESTRATEGIAS PARA LA REDUCCIÓN Y CONTROL DEL CAUDAL DE ESCORRENTIA SUPERFICIAL DEL ARROYO DE LAS CALLES 92 Y 91 DESDE LA CARRERA 51B CON CALLE 92 A LA CARRERA 65 CON CALLE 91 EN EL DISTRITO DE BARRANQUILLA</t>
  </si>
  <si>
    <t>11
26</t>
  </si>
  <si>
    <t>GOBERNACION
DE ATLANTICO</t>
  </si>
  <si>
    <t>FONDO
NACIONAL DE
GESTIÓN DEL
RIESGO DE
DESASTRES</t>
  </si>
  <si>
    <t>DEPARTAMENTO
DE ANTIOQUIA</t>
  </si>
  <si>
    <t>ADI</t>
  </si>
  <si>
    <t>INTERVENTORÍA TÉCNICA, ADMINISTRATIVA Y FINANCIERA DE LA ADECUACIÓN, REHABILITACIÓN Y MEJORAMIENTO DE VÍAS DEL CASCO URBANO DEL MUNICIPIO DE SOACHA CUNDINAMARCA ETAPA 1</t>
  </si>
  <si>
    <t>Interventoría técnica , administrativa, legal, financiera y ambiental para los contratos de mantenimiento rutinario y mantenimiento periodico de la malla vial arterial principal y la malla complementaria conformada por los distritos 3 y 4 de mantenimiento Grupo 1 - corredores viales segmentados en Bogotá</t>
  </si>
  <si>
    <t>ALCALDIA DE
SOACHA</t>
  </si>
  <si>
    <t>INTERVENTORIA PARA LA LOS ESTUDIOS Y DISEÑOS DE REHABILITACIÓN DE LA VÍA MUNCHIQUE-POPAYAN CODIGO 2001 MODULO 4</t>
  </si>
  <si>
    <t>INTERVENTORIA MEJORAMIENTO DE LA VIA TRONCAL CENTRAL LA ESTACION - GUAPOTA DEL MUNICIPIO DE GUAPOTA, DEPARTAMENTO DE SANTANDER</t>
  </si>
  <si>
    <t>INTERVENTORIA TECNICA, ADMINISTRATIVA, FINANCIERA Y AMBIENTAL PARA EL MEJORAMIENTO, MANTENIMIENTO Y CONSERVACION DE VIAS PARA CONECTIVIDAD REGIONAL, FINANCIADOS CON RECURSOS DE LA ENAJENACIÓN DE ISAGEN
EN EL DEPARTAMENTO DE CALDAS, VIAS VICTORIA –
MARQUETALIA Y CAÑAVERAL – SAMANÁ.</t>
  </si>
  <si>
    <t>“INTERVENTORIA PARA LA AMPLIACIÓN Y OPTIMIZACIÓN DEL INTERCAMBIADOR VIAL UBICADO EN EL SECTOR DE PAPI QUIERO PIÑA DEL MUNICIPIO DE FLORIDABLANCA SANTANDER”, SEGÚN LO ESTIPULADO EN LA ORDENANZA 043 DE 2017 (VIGENCIA FUTURA). EN REEMPLAZO DEL CDP 17007551 DE 2017. SEGÚNORDENANZA 005 DEL 21 DE FEBRERO DE 2018”.</t>
  </si>
  <si>
    <t>GOBERNACION DE
SANTANDER</t>
  </si>
  <si>
    <t>INSTITUTO
NACIONAL DE VIAS -
INVIAS</t>
  </si>
  <si>
    <t>84
77</t>
  </si>
  <si>
    <t>Interventoría Para El Mantenimiento Y Rehabilitación De La Vía 4001 Buenaventura - Loboguerrero Del PR 0+0800 (Sector F8) Al PR15+000(Sector Citronela Municipio De Buenaventura En El Departamento Del Valle Del Cauca</t>
  </si>
  <si>
    <t>Interventoría Para El Mejoramiento Y Mantenimiento De La Carretera Transversal Central Del Pacifico - Carretera Santa Cecilia- Pueblo Rico-Apia, Ruta 5003 y Apia - La Virginia, Ruta 50RS01</t>
  </si>
  <si>
    <t>La interventoria administrativa,financiera y tecnica de los estudios, diseños y obras para atender los sitios criticos en la via la fortuna- bucaramanga, sector cruce ruta 45 la fortuna - lebrija en los PR´S : 27+0871 A 27+900,31+0080,33+0500 a 34+0900,35+0950 A 36+250, 39+0050 A 39+0150, 39+0443 A 39+670 en el departamento de santander</t>
  </si>
  <si>
    <t>interventoria tecnica, administrativa, financiera, contable y ambiental a la reconstruccion y reparcheo de vias en las tres (3) localidades del distrito de cartagena</t>
  </si>
  <si>
    <t>Unidad Nacional para Gestion de Riesgo de Desastres UNGRD</t>
  </si>
  <si>
    <t>Alcaldia Mayor de Cartagena de Indias D.T y C</t>
  </si>
  <si>
    <t>InterventoríaTécnica,Administrativa,SocialyAmbientalparalaConstruccióndelasObras de Cargas Urbanas para el Centro Comercial Plaza Central, en Bogotá, D.C.</t>
  </si>
  <si>
    <t>OSPINA Y CIA SAS</t>
  </si>
  <si>
    <t>REALIZAR LA INTERVENTORÍA TÉCNICA, ADMINISTRATIVA, FINANCIERA, JURÍDICA, SOCIAL AMBIENTAL Y SISO A LOS CONTRATOS DE OBRA PUBLICA QUE TENDRA POR OBJETO: EJECUTAR A PRECIOS UNITARIOS SIN FORMULA DE REAJUSTE Y A MONTO AGOTABLE, LAS ACTIVIDADES NECESARIAS PARA LA COMPLEMENTACION Y/O ACTUALIZACION Y/O AJUSTE DE DISEÑOS Y CONSTRUCCION DE LA MALLA VIAL DE LA LOCALIDAD DE SAN CRISTOBAL, EN BOGOTA D.C GRUPOS 1,2 Y 3</t>
  </si>
  <si>
    <t>FONDO DE DESARROLLO LOCAL DE SAN CRISTOBAL</t>
  </si>
  <si>
    <t>INTERVENTORÍA TÉCNICA, ADMINISTRATIVA, FINANCIERA, LEGAL, SOCIAL Y SEGURIDAD INDUSTRIAL, SALUD OCUPACIONAL Y MEDIO AMBIENTE PARA REALIZAR OBRAS Y ACTIVIDADES PARA LA CONSERVACIÓN DE LA MALLA VIAL INTERMEDIA QUE SOPORTA EL SISTEMA INTEGRADO DE TRANSPORTE PÚBLICO -SITP-, GRUPO 2, A PRECIOS UNITARIOS CON FORMULA DE AJUSTE, EN LA CIUDAD DE BOGOTÁ.</t>
  </si>
  <si>
    <t>FONDO DE
DESARROLLO
LOCAL DE
BOSA</t>
  </si>
  <si>
    <t>INTERVENTORIA TECNICA, ADMINISTRATIVA Y FINANCIERA A PRECIO GLOBAL FIJO PARA LA EVALUACION Y REHABILITACION DE VIAS DEL GRUPO NO. 4, EN SANTA FE DE
BOGOTA D.C.</t>
  </si>
  <si>
    <r>
      <t xml:space="preserve">EN EL OBJETO: TECNICA, ADMINISTRATIVA, FINANCIERA LEGAL AMBIENTAL, EN EL CONTRATO: SOCIAL Y AMBIENTAL Y SST.  </t>
    </r>
    <r>
      <rPr>
        <b/>
        <sz val="11"/>
        <color rgb="FFFF0000"/>
        <rFont val="Arial"/>
        <family val="2"/>
      </rPr>
      <t>NO CUMPLE CON:  PMT.</t>
    </r>
  </si>
  <si>
    <t xml:space="preserve">HABILITADO </t>
  </si>
  <si>
    <t>REALIZAR LA INTERVENTORÍA TÉCNICA, ADMINISTRATIVA, FINANCIERA, JURIDICA, SOCIAL, AMBIENTAL Y SST AL CONTRATO DE OBRA PUBLICA QUE TENDRÁ POR OBJETO: “CONTRATAR A PRECIOS FIJOS Y A MONTO AGOTABLE LA CONSERVACIÓN DE LA MALLA VIAL Y ESPACIO PUBLICO DE LA LOCALIDAD DE CIUDAD BOLIVAR</t>
  </si>
  <si>
    <r>
      <t xml:space="preserve">EN EL OBJETO: TECNICA, ADMINISTRATIVA, FINANCIERA LEGAL AMBIENTAL, EN EL CONTRATO:  Y AMBIENTAL.  </t>
    </r>
    <r>
      <rPr>
        <b/>
        <sz val="11"/>
        <color rgb="FFFF0000"/>
        <rFont val="Arial"/>
        <family val="2"/>
      </rPr>
      <t>NO CUMPLE CON: SOCIAL SST Y PMT.</t>
    </r>
  </si>
  <si>
    <r>
      <t xml:space="preserve">EN EL OBJETO: TECNICA, ADMINISTRATIVA, FINANCIERA, EN EL CONTRATO: SOCIAL Y AMBIENTALY  PMT.  </t>
    </r>
    <r>
      <rPr>
        <b/>
        <sz val="11"/>
        <color rgb="FFFF0000"/>
        <rFont val="Arial"/>
        <family val="2"/>
      </rPr>
      <t>NO CUMPLE CON:  SST.</t>
    </r>
  </si>
  <si>
    <r>
      <t xml:space="preserve">INCLUYE DISEÑOS PARA ACTIVIDADES DE PAVIMENTACION </t>
    </r>
    <r>
      <rPr>
        <b/>
        <sz val="11"/>
        <color rgb="FFFF0000"/>
        <rFont val="Arial"/>
        <family val="2"/>
      </rPr>
      <t>(NO SE VALIDA)</t>
    </r>
  </si>
  <si>
    <r>
      <t xml:space="preserve">EN EL OBJETO: TECNICA, ADMINISTRATIVA, FINANCIERA LEGAL AMBIENTAL, EN EL CONTRATO:  AMBIENTAL.  </t>
    </r>
    <r>
      <rPr>
        <b/>
        <sz val="11"/>
        <color rgb="FFFF0000"/>
        <rFont val="Arial"/>
        <family val="2"/>
      </rPr>
      <t>NO CUMPLE CON:  SOCIAL, SST Y PMT.</t>
    </r>
  </si>
  <si>
    <r>
      <t xml:space="preserve">EN EL OBJETO: TECNICA, ADMINISTRATIVA, FINANCIERA, EN EL CONTRATO: </t>
    </r>
    <r>
      <rPr>
        <b/>
        <sz val="11"/>
        <color rgb="FFFF0000"/>
        <rFont val="Arial"/>
        <family val="2"/>
      </rPr>
      <t>NO CUMPLE CON:  SOCIAL Y AMBIENTAL.  SST PMT.</t>
    </r>
  </si>
  <si>
    <t>EL CONTRATO VALIDO ESTA POR DEBAJO DEL 100% DEL P.O</t>
  </si>
  <si>
    <r>
      <t xml:space="preserve">EN EL OBJETO: TECNICA, ADMINISTRATIVA, .  </t>
    </r>
    <r>
      <rPr>
        <b/>
        <sz val="11"/>
        <color rgb="FFFF0000"/>
        <rFont val="Arial"/>
        <family val="2"/>
      </rPr>
      <t>NO CUMPLE CON:  FINANCIERA LEGAL AMBIENTAL, EN EL CONTRATO: SOCIAL Y AMBIENTAL SST Y PMT.</t>
    </r>
  </si>
  <si>
    <r>
      <t xml:space="preserve">EN EL OBJETO: TECNICA, ADMINISTRATIVA, FINANCIERA LEGAL AMBIENTAL, EN EL CONTRATO: SOCIAL Y AMBIENTAL Y PMT..  </t>
    </r>
    <r>
      <rPr>
        <b/>
        <sz val="11"/>
        <color rgb="FFFF0000"/>
        <rFont val="Arial"/>
        <family val="2"/>
      </rPr>
      <t xml:space="preserve">NO CUMPLE CON:  SST </t>
    </r>
  </si>
  <si>
    <r>
      <t xml:space="preserve">EN EL OBJETO: TECNICA, ADMINISTRATIVA, FINANCIERA, EN EL CONTRATO: AMBIENTAL.  </t>
    </r>
    <r>
      <rPr>
        <b/>
        <sz val="11"/>
        <color rgb="FFFF0000"/>
        <rFont val="Arial"/>
        <family val="2"/>
      </rPr>
      <t>NO CUMPLE CON: SOCIAL, SST Y PMT.</t>
    </r>
  </si>
  <si>
    <r>
      <t xml:space="preserve">EN EL OBJETO: TECNICA, ADMINISTRATIVA, FINANCIERA LEGAL AMBIENTAL, EN EL CONTRATO: SOCIAL Y AMBIENTAL Y SST..  </t>
    </r>
    <r>
      <rPr>
        <b/>
        <sz val="11"/>
        <color rgb="FFFF0000"/>
        <rFont val="Arial"/>
        <family val="2"/>
      </rPr>
      <t>NO CUMPLE CON:  PMT</t>
    </r>
  </si>
  <si>
    <t xml:space="preserve"> HABILITADO </t>
  </si>
  <si>
    <t>NO CUMPLE-VIAS RURALES</t>
  </si>
  <si>
    <r>
      <t xml:space="preserve">EN EL OBJETO: TECNICA, ADMINISTRATIVA, FINANCIERA LEGAL AMBIENTAL, EN EL CONTRATO: SOCIAL Y AMBIENTAL.  </t>
    </r>
    <r>
      <rPr>
        <b/>
        <sz val="11"/>
        <color rgb="FFFF0000"/>
        <rFont val="Arial"/>
        <family val="2"/>
      </rPr>
      <t>NO CUMPLE CON:  ADMINISTRATIVA</t>
    </r>
  </si>
  <si>
    <r>
      <t xml:space="preserve">EN EL OBJETO: TECNICA, ADMINISTRATIVA, FINANCIERA LEGAL AMBIENTAL, EN EL CONTRATO: SOCIAL Y AMBIENTAL. Y PMT </t>
    </r>
    <r>
      <rPr>
        <b/>
        <sz val="11"/>
        <color rgb="FFFF0000"/>
        <rFont val="Arial"/>
        <family val="2"/>
      </rPr>
      <t>NO CUMPLE CON:  SST .</t>
    </r>
  </si>
  <si>
    <r>
      <t xml:space="preserve">EN EL OBJETO: TECNICA, ADMINISTRATIVA, FINANCIERA LEGAL AMBIENTAL, EN EL CONTRATO: .  </t>
    </r>
    <r>
      <rPr>
        <b/>
        <sz val="11"/>
        <color rgb="FFFF0000"/>
        <rFont val="Arial"/>
        <family val="2"/>
      </rPr>
      <t>NO CUMPLE CON: LEGAL, SOCIAL Y AMBIENTAL SST Y PMT.</t>
    </r>
  </si>
  <si>
    <t>NO COINCIDE VALORES RUP</t>
  </si>
  <si>
    <r>
      <t xml:space="preserve">EN EL OBJETO: TECNICA, ADMINISTRATIVA, FINANCIERA LEGAL AMBIENTAL, EN EL CONTRATO: AMBIENTAL. </t>
    </r>
    <r>
      <rPr>
        <b/>
        <sz val="11"/>
        <color rgb="FFFF0000"/>
        <rFont val="Arial"/>
        <family val="2"/>
      </rPr>
      <t>NO CUMPLE CON:  PMT</t>
    </r>
    <r>
      <rPr>
        <sz val="11"/>
        <rFont val="Arial"/>
        <family val="2"/>
      </rPr>
      <t xml:space="preserve">  </t>
    </r>
    <r>
      <rPr>
        <b/>
        <sz val="11"/>
        <color rgb="FFFF0000"/>
        <rFont val="Arial"/>
        <family val="2"/>
      </rPr>
      <t>SOCIAL  Y SST.</t>
    </r>
  </si>
  <si>
    <r>
      <t xml:space="preserve">EN EL OBJETO: TECNICA, ADMINISTRATIVA,  EN EL CONTRATO:  AMBIENTAL. Y SST </t>
    </r>
    <r>
      <rPr>
        <b/>
        <sz val="11"/>
        <color rgb="FFFF0000"/>
        <rFont val="Arial"/>
        <family val="2"/>
      </rPr>
      <t>NO CUMPLE CON:  PMT FINANCIERA LEGAL AMBIENTAL, SOCIAL</t>
    </r>
    <r>
      <rPr>
        <sz val="11"/>
        <rFont val="Arial"/>
        <family val="2"/>
      </rPr>
      <t xml:space="preserve"> .</t>
    </r>
  </si>
  <si>
    <r>
      <t xml:space="preserve">EN EL OBJETO: TECNICA, ADMINISTRATIVA,  EN EL CONTRATO:  AMBIENTAL. Y SST NO CUMPLE CON:  </t>
    </r>
    <r>
      <rPr>
        <b/>
        <sz val="11"/>
        <color rgb="FFFF0000"/>
        <rFont val="Arial"/>
        <family val="2"/>
      </rPr>
      <t>PMT FINANCIERA LEGAL AMBIENTAL, SOCIAL .</t>
    </r>
  </si>
  <si>
    <r>
      <t xml:space="preserve">EN EL OBJETO: TECNICA, ADMINISTRATIVA, FINANCIERA LEGAL AMBIENTAL, EN EL CONTRATO: SOCIAL Y AMBIENTAL PMT.  </t>
    </r>
    <r>
      <rPr>
        <b/>
        <sz val="11"/>
        <color rgb="FFFF0000"/>
        <rFont val="Arial"/>
        <family val="2"/>
      </rPr>
      <t>NO CUMPLE CON:   SST .</t>
    </r>
  </si>
  <si>
    <t xml:space="preserve"> DEMUESTRA</t>
  </si>
  <si>
    <r>
      <t xml:space="preserve">EN EL OBJETO: TECNICA, ADMINISTRATIVA, FINANCIERA, EN EL CONTRATO: SOCIAL Y AMBIENTAL.  NO CUMPLE CON:  </t>
    </r>
    <r>
      <rPr>
        <b/>
        <sz val="11"/>
        <color rgb="FFFF0000"/>
        <rFont val="Arial"/>
        <family val="2"/>
      </rPr>
      <t>SST Y PMT</t>
    </r>
    <r>
      <rPr>
        <sz val="11"/>
        <rFont val="Arial"/>
        <family val="2"/>
      </rPr>
      <t>.</t>
    </r>
  </si>
  <si>
    <r>
      <t xml:space="preserve">EN EL OBJETO: TECNICA, ADMINISTRATIVA, FINANCIERA LEGAL AMBIENTAL, EN EL CONTRATO: SOCIAL Y AMBIENTAL.  </t>
    </r>
    <r>
      <rPr>
        <b/>
        <sz val="11"/>
        <color rgb="FFFF0000"/>
        <rFont val="Arial"/>
        <family val="2"/>
      </rPr>
      <t>NO CUMPLE CON:   SST Y PMT .</t>
    </r>
  </si>
  <si>
    <r>
      <t xml:space="preserve">EN EL OBJETO: TECNICA, ADMINISTRATIVA, FINANCIERA LEGAL AMBIENTAL, EN EL CONTRATO: SOCIAL Y AMBIENTAL Y SST.  </t>
    </r>
    <r>
      <rPr>
        <b/>
        <sz val="11"/>
        <color rgb="FFFF0000"/>
        <rFont val="Arial"/>
        <family val="2"/>
      </rPr>
      <t>NO CUMPLE CON:   PMT .</t>
    </r>
  </si>
  <si>
    <r>
      <t xml:space="preserve">EN EL OBJETO: TECNICA, ADMINISTRATIVA, FINANCIERA, EN EL CONTRATO: SOCIAL Y AMBIENTAL Y PMT.  </t>
    </r>
    <r>
      <rPr>
        <b/>
        <sz val="11"/>
        <color rgb="FFFF0000"/>
        <rFont val="Arial"/>
        <family val="2"/>
      </rPr>
      <t>NO CUMPLE CON:  SST .</t>
    </r>
  </si>
  <si>
    <t>CONTINUACIÓN DE LA INTERVENTORÍA TÉCNICA, ADMINISTRATIVA, FINANCIERA, LEGAL, SOCIAL Y AMBIENTAL PARA LA AMPLIACIÓN Y REHABILITACIÓN DE LA AUTOPISTA AL LLANO ENTRE EL C.A.I. YOMASA y EL INICIO DE LA CONCESIÓN BOGOTÁ-VILLAVICENCIO EN EL TRAMO COMPRENDIDO ENTRE EL K1-575 A K5+324 EN  BOGOTÁ D.C.</t>
  </si>
  <si>
    <t>INTERVENTORÍA TÉCNICA, ADMINISTRATIVA, FINANCIERA Y AMBIENTAL AL DIAGNÓSTICO Y MANTENIMIENTO DE VÍAS, ZONA SUR A TRAVÉS DEL PROGRAMA BRIGADA DE REACCIÓN VIAL, EN BOGOTÁ D.C.</t>
  </si>
  <si>
    <t>INTERVENTORIA TECNICA ADMINISTRATIVA FINANCIERA Y AMBIENTAL AL CONTRATO  CUYO OBJETO FUE LA PAVIMENTACION RECONSTRUCCION Y/O REPAVIMENTACIÓN DE 17,3 KM EN EL TRAMO VIAL MARGARITAS - EL CRUCERO - ASIA, INCLUDIOS EN EL PROGRAMA DE PAVIMENTACION DE LA GOBERNACION DE CALDAS</t>
  </si>
  <si>
    <t>Interventoría tecnica, Administrativa y Financiera a precio Global fijo para la Evaluacion y Rehabilitacion de vías del grupo No. 9 (localidades Engativa, Barrios Unidos, Antonio Nariño y Candelaria)</t>
  </si>
  <si>
    <t>INTERVENTORIA PARA EL MEJORAMIENTO Y MANTENIMIENTO DE LA CARRETERA PLATO - SALAMINA, RUTA 2701, DEPARTAMENTO DEL MAGDALENA</t>
  </si>
  <si>
    <t>Interventoría Técnica, administrativa y financiera a precio global fijo para el Estudio, Diseño y Construcción de Pavimentos Locales y accesos a barrios en la Localidad de Usaquén en Santa Fé de Bogotá D.C.</t>
  </si>
  <si>
    <t>INTERVENTORIA TECNICA, ADMINISTRATIVA Y FINANCIERA PARA DIAGNOSTICOS, ESTUDIOS Y DISEÑOS, PAVIMENTACION, CONSERVACION, REPAVIMENTACION Y MANTENIMIENTO DE 
LA MALLA VIAL DEL MUNICIPIO DE IBAGUE, EN BENEFICIO DE LOS BARRIOS: BELLO HORIZONTE, VILLA MARINA, RICAURTE PARTE ALTA, ANDALUCIA REAL, COLINA DOS, PICALEÑITA, GAITAN PARTE BAJA, URB/ LA ESPERANZA, B/PEDREGAL Y SAN FRANCISCO, HIPODROMO, PARRALES –TORREMOLINO, ESTACION, VARSOVIA, VIVEROS , SAN ANTONIO, LOS MARTIRES, NACIONAL, EL BUNDE, SAN LUIS,  CIUDADELA SIMON BOLIVAR III ETAPA, B/ SAN PABLO, RESERVAS DE CANTABRIA, PEDRO IGNACIO VILLAMARIN, CIUDAD LUZ, EL SALADO Y ANTONIO NARIÑO, ZONA URBANA DEL MUNICIPIO DE  IBAGUE"</t>
  </si>
  <si>
    <t>DEPARTAMENTO DE ARAUCA</t>
  </si>
  <si>
    <r>
      <t xml:space="preserve">EN EL OBJETO: TECNICA, ADMINISTRATIVA, FINANCIERA LEGAL AMBIENTAL, EN EL CONTRATO:  AMBIENTAL.  </t>
    </r>
    <r>
      <rPr>
        <b/>
        <sz val="11"/>
        <color rgb="FFFF0000"/>
        <rFont val="Arial"/>
        <family val="2"/>
      </rPr>
      <t>NO CUMPLE CON: SOCIAL,  SST Y PMT.</t>
    </r>
  </si>
  <si>
    <t>INTERVENTORIA TÉCNICA, ADMINISTRATIVA, FINANCIERA Y  AMBIENTAL A LAS OBRAS DE 
MEJORAMIENTO, CONSTRUCCIÓN Y PAVIMENTACIÓN DE LA VÍA ARAUCA_x0002_TAME, EN EL SECTOR RÍO LIPA (K111+000) Y COROCORO (K131+000) Y ENTRE PUENTE AGUA LIMON (K136+000) Y LA 
ANTIOQUEÑA (K151+750), MUNICIPIO DE ARAUCA, DEPARTAMENTO DE ARAUCA</t>
  </si>
  <si>
    <t>INTERVENTORÍA TÉCNICO ADMINISTRATIVA Y AMBIENTAL A LAS OBRAS DE MEJORAMIENTO, 
CONSTRUCCIÓN PAVIMENTACIÓN DE LA VÍA TAME-SAN SALVADOR ETAPA I, MUNICIPIO DE TAME DEPARTAMENTO DE  ARAUCA.</t>
  </si>
  <si>
    <t>"Interventoria tecnica, administrativa y fianaciera al contrato de reposiscion de redes de acueducto y conexiones domiciliarias, alcantarillado y aguas residuales en el sector de la carrera 6 entre calles 26 y 29 y mantenimiento de la carrera 6 entre calle 11 y  calle 60 del municipio de ibagué - tolima"</t>
  </si>
  <si>
    <t>NO CUMPLE- REDES DE ACUEDUCTO</t>
  </si>
  <si>
    <r>
      <t xml:space="preserve">EN EL OBJETO: TECNICA, ADMINISTRATIVA, FINANCIERA LEGAL AMBIENTAL, EN EL CONTRATO:    </t>
    </r>
    <r>
      <rPr>
        <b/>
        <sz val="11"/>
        <color rgb="FFFF0000"/>
        <rFont val="Arial"/>
        <family val="2"/>
      </rPr>
      <t>NO CUMPLE CON:AMBIENTAL, SOCIAL,  SST Y PMT.</t>
    </r>
  </si>
  <si>
    <t>INTERVENTORIA TÉCNICA, ADMINISTRATIVA,FINANCIERA, CONTABLE PARA EL CONTRATO DE LA CONSTRUCCION DE LA VIA QUE COMUNICA EL MUNCIPIO TIBU HASTA LA GABARRA NORTE DE SANTANDER, DESDE EL KM 8+150 m SECTOR T-25 HASTA EL KM 22 + 230 SECTOR ESCUELA - SOCOAVO.</t>
  </si>
  <si>
    <t>INTERVENTORIA TECNICA, ADMINISTRATIVA Y FINANCIERA A LA OBRA QUE SE CELEBRO COMO "CONSTRUCCION Y ADECUACION DE 14 KM DE VIA ENTRE LOS MUNICIPIOS DE BOCHALEMA Y PAMPLONITA, DEPARTAM</t>
  </si>
  <si>
    <r>
      <t xml:space="preserve">EN EL OBJETO: TECNICA, ADMINISTRATIVA, FINANCIERA LEGAL AMBIENTAL, EN EL CONTRATO:   </t>
    </r>
    <r>
      <rPr>
        <b/>
        <sz val="11"/>
        <color rgb="FFFF0000"/>
        <rFont val="Arial"/>
        <family val="2"/>
      </rPr>
      <t>NO CUMPLE CON:SOCIAL, AMBIENTAL. SST Y PMT.</t>
    </r>
  </si>
  <si>
    <t>INTERVENTORIA PARA CONSTRUCCION Y PAVIMENTACION CARRETERA PUERTO LOPEZ-PUERTO GAITAN-PUERTO CARREÑO, SECTOR LA ESMERALDA-PUENTE ARIMENA ( certificacion asfalto) Long = 8,3 km * 50%</t>
  </si>
  <si>
    <t>INTERVENTORIA DE LOS PROYECTOS VIALES DE LAS CARRETERAS BMANGA-BBERMEJA, SARAVENA-CUCUTA, OIBA SOCORRO SAN GIL BECERRIL - VALLEDUPAR ; y SARAVENA-CHINACOTA- CUCUTA - E.I.A</t>
  </si>
  <si>
    <r>
      <t xml:space="preserve">EN EL OBJETO: TECNICA, ADMINISTRATIVA, FINANCIERA LEGAL AMBIENTAL, EN EL CONTRATO:   AMBIENTAL.  </t>
    </r>
    <r>
      <rPr>
        <b/>
        <sz val="11"/>
        <color rgb="FFFF0000"/>
        <rFont val="Arial"/>
        <family val="2"/>
      </rPr>
      <t>NO CUMPLE CON:  SOCIAL, SST Y PMT.</t>
    </r>
  </si>
  <si>
    <r>
      <t xml:space="preserve">EN EL OBJETO: TECNICA, ADMINISTRATIVA, FINANCIERA LEGAL AMBIENTAL, EN EL CONTRATO: SST, SOCIAL Y AMBIENTAL.  </t>
    </r>
    <r>
      <rPr>
        <b/>
        <sz val="11"/>
        <color rgb="FFFF0000"/>
        <rFont val="Arial"/>
        <family val="2"/>
      </rPr>
      <t>NO CUMPLE CON:   PMT.</t>
    </r>
  </si>
  <si>
    <t>“INTERVENTORÍA TÉCNICA, ADMINISTRATIVA, FINANCIERA, LEGAL, SOCIAL Y AMBIENTAL DE LAS OBRAS DE CONSTRUCCIÓN Y TODAS LAS ACTIVIDADES NECESARIAS PARA LA ADECUACIÓN DE LA CALLE 26 (AV. JORGE ELIECER GAITÁN) Y LA CRA.10 (AV. FERNANDO MAZUERA), AL SISTEMA TRANSMILENIO DEL TRAMO 3 QUE COMPRENDE LA ADECUACIÓN DE LA CARRERA 10 (AV. FERNANDO MAZUERA) AL SISTEMA TRANSMILENIO EN EL TRAMO 4 COMPRENDIDO ENTRE CALLE 7 Y CALLE 26, EN BOGOTÁ D.C. Y EL TRAMO 5 COMPRENDIDO ENTRE CALLE 26 Y CALLE 34 Y ADECUACIÓN DE LA CALLE 26 (AV. JORGE ELIECER GAITÁN) AL SISTEMA TRANSMILENIO EN EL TRAMO 5 COMPRENDIDO ENTRE CRA.19 Y LA CRA.13, INCLUYE CONEXIÓN OPERACIONAL CON LA TRONCAL CARACAS EN BOGOTÁ D.C., Y EL TRAMO 6 COMPRENDIDO ENTRE CRA.13 Y CRA,.3 Y CRA.3 ENTRE CL.26 Y CL.19 EN BOGOTÁ D.C.COMPRENDIDOS EN EL GRUPO 3 DE LA LICITACIÓN PUBLICA NO. IDU-LP-DG-022-2007 EN BOGOTÁ D.C</t>
  </si>
  <si>
    <t>INTERVENTORIA TECNICA, FINANCIERA, ADMINISTRATIVA Y DE CONTROL
PRESUPUESTAL A PROYECTOS DE INFRAESTRUCTURA Y HABITAT EN EL
TERRITORIO NACIONAL SOLO SE CONTEMPLA EL VALOR DE INTERVENCIÓN DE VIAS</t>
  </si>
  <si>
    <t>INTERVENTORÍA PARA LA PAVIMENTACIÓN VÍAS URBANAS DEL MUNICIPIO DE AGUAZUL, CASANARE.</t>
  </si>
  <si>
    <t>INTERVENTORÍA TÉCNICA, ADMINISTRATIVA, FINANCIERA, AMBIENTAL Y DE CONTROL PRESUPUESTAL PARA LA CONSTRUCCIÓN DE PAVIMENTO RÍGIDO EN LA RED VIAL URBANA DEL
MUNICIPIO DE CIÉNAGA DE ORO, DEPARTAMENTO DE CÓRDOBA.</t>
  </si>
  <si>
    <t>INTERVENTORÍA INTEGRAL A LAS OBRAS DE MEJORAMIENTO DE ALGUNAS VIAS URBANAS DE
ALGUNOS MUNICIPIOS LOCALIZADOS EN LOS MONTES DE MARIA, A PRECIOS GLOBALES.</t>
  </si>
  <si>
    <r>
      <t xml:space="preserve">EN EL OBJETO:  EN EL CONTRATO: .  </t>
    </r>
    <r>
      <rPr>
        <b/>
        <sz val="11"/>
        <color rgb="FFFF0000"/>
        <rFont val="Arial"/>
        <family val="2"/>
      </rPr>
      <t>NO CUMPLE CON: TECNICA, ADMINISTRATIVA, FINANCIERA LEGAL, AMBIENTAL, SOCIAL, SST Y PMT.</t>
    </r>
  </si>
  <si>
    <r>
      <t xml:space="preserve">EN EL OBJETO: TECNICA, ADMINISTRATIVA, FINANCIERA, EN EL CONTRATO: SST,SOCIAL Y AMBIENTAL.  </t>
    </r>
    <r>
      <rPr>
        <b/>
        <sz val="11"/>
        <color rgb="FFFF0000"/>
        <rFont val="Arial"/>
        <family val="2"/>
      </rPr>
      <t>NO CUMPLE CON:   PMT.</t>
    </r>
  </si>
  <si>
    <t>CONTRATAR LA INTERVENTORÍA TÉCNICA, ADMINISTRATIVA LEGAL Y CONTABLE, FINANCIERA, SOCIAL, AMBIENTAL, Y DE SEGURIDAD Y SALUD EN EL TRABAJO, AL CONTRATO DE OBRA PÚBLICA, PRODUCTO DE LA LICITACIÓN PÚBLICA No. FDLB-LP-001-2016, CUYO OBJETO ES EJECUTAR
POR EL SISTEMA DE PRECIOS UNITARIOS FIJOS SIN FÓRMULA DE REAJUSTE, LAS OBRAS DE CONSTRUCCIÓN DE VIAS LOCALES Y DE ESPACIO PÚBLICO DE LA LOCALIDAD DE BOSA.</t>
  </si>
  <si>
    <t>INTERVENTORIA TECNICA, ADMINISTRATIVA, FINANCIERA, LEGAL, SOCIAL, SEGURIDAD Y SALUD EN EL TRABAJO Y MEDIO AMBIENTE DE LAS OBRAS DE MANTENIMIENTO Y  REHABILITACION PARA LA CONSERVACION DE LA MALLA VIAL LOCAL, QUE PERMITA COMPLEMENTAR LA EJECUCION MISIONAL DE LA UMV EN LOS PROGRAMAS Y PROYECTOS QUE SE ENCUENTRAN A CARGO DE
LA ENTIDAD, PARA LOS GRUPOS 1, 2, 3, 4 Y 5 EN LA CIUDAD DE BOGOTA D.C.</t>
  </si>
  <si>
    <t>Interventoría de los estudios y diseños, pavimentación y/o repavimentación de las vías incluidas dentro del programa de pavimentación de infraestructura vial de integración y desarrollo grupo 15 tramo 1 vía Mompox - Botón de Leyva con una longitud de 6.00 kilómetros en el departamento de Bolívar</t>
  </si>
  <si>
    <t>INTERVENTORÍA PARA EL MANTENIMIENTO Y MEJORAMIENTO DE LA CARRETERA: LA LEJÍA - SARAVENA DESDE EL PR0+0000 AL PR115+000, Y LAS OBRAS DE PROTECCIÓN DEL PUENTE COBARÍA LOCALIZADO EN EL PR121+0000, LAS CUALES SE EJECUTARÁN DENTRO DEL CAUCE DEL RÍO, SIN INTERVENCIÓN DE LA BANCA VIAL EN ESTE SITIO</t>
  </si>
  <si>
    <r>
      <t xml:space="preserve">INCLUYE DISEÑOS PARA ACTIVIDADES DE PAVIMENTACIÓN </t>
    </r>
    <r>
      <rPr>
        <b/>
        <sz val="11"/>
        <color rgb="FFFF0000"/>
        <rFont val="Arial"/>
        <family val="2"/>
      </rPr>
      <t>(NO SE VALIDA)</t>
    </r>
  </si>
  <si>
    <t>INTERVENTORIA A ESTUDIOS, DISEÑOS, MEJORAMIENTO Y PAVIMENTACION DE LA VIA BOLIVAR – PALOBLANCO, SECTOR K0+000 AL K5+400, EN DESARROLLO DEL PROYECTO DENOMINADO MEJORAMIENTO Y PAVIMENTACION DE LAS VIAS SECUNDARIAS PERTENECIENTOES A LOS CORREDORES ESTRATEGICOS DEL DEPARTAMENTO DE SANTANDER (FASE I)</t>
  </si>
  <si>
    <r>
      <t xml:space="preserve">EN EL OBJETO: TECNICA, ADMINISTRATIVA, FINANCIERA LEGAL AMBIENTAL, EN EL CONTRATO: PMT, SOCIAL Y AMBIENTAL.  </t>
    </r>
    <r>
      <rPr>
        <b/>
        <sz val="11"/>
        <color rgb="FFFF0000"/>
        <rFont val="Arial"/>
        <family val="2"/>
      </rPr>
      <t xml:space="preserve">NO CUMPLE CON:  SST </t>
    </r>
  </si>
  <si>
    <t>INTERVENTORIA TECNICA, ADMINISTRATIVA, FINANCIERA Y AMBIENTAL A LA CONSTRUCCION , REHABILITACION Y MANTENIMIENTO DE ACCESO A BARRIOS Y PAVIMENTOS LOCALES- PROGRAMA
PAVIMENTOS LOCALES GRUPO 3;BLOCALIDADES DE ANTONIO NARIÑO, BARRIOS UNIDOS, CANDELARIA, MARTIRES, RAFAEL URIBE URIBE, SANTA FE, TEUSAQUILLO Y TUNJUELITO EN BOGOTA D.C</t>
  </si>
  <si>
    <t>INTERVENTORIA TECNICA ADMINISTRATIVA FINANCIERA LEGAL, SOCIAL AMBIENTAL Y SISO PARA
COMPLEMENTACION DE ESTUDIOS, DISEÑOS Y OBRAS DE CONSERVACION ADECUACIÓN Y MEJORAMIENTOS GEOMETRICOS DE LA INFRAESTRUCTURA VIAL EN BOGOTA DC</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</si>
  <si>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 SITP - GRUPO 9: TRONCAL CARRERA 10</t>
  </si>
  <si>
    <t>REALIZAR LA INTERVENTORIA TECNICA, ADMINISTRATIVA, FINANCIERA, SOCIAL Y AMBIENTAL DEL CONTRATO OBRA PUBLICA No. 034-2014, PRODUCTO DE LA LICITACIÓN PÚBLICA No. FDLB-LCP-036-2014, QUE ADELANTO EL FONDO DE DESARROLLO LOCAL DE BOSA, SUSCRITO CON LA FIRMA CONSULTORIA Y CONSTRUCCIÓN LTDA CON&amp;CON LTDA Y CUYO OBJETO ES: REALIZAR POR EL SISTEMA DE PRECIOS UNITARIOS FIJOS SIN FORMULA DE AJUSTE, INTERVENCIONES INTEGRALES DE LA MALLA VIAL LOCAL E INTERMEDIA CON EL EMPLEO DE BASES ESTABILIZADAS CON ADITIVOS QUIMICOS, MEDIANTE EL DIANÓSTICO, MANTENIMINETO Y REHABILITACIÓN DE LAS VÍAS CONSTRUIDAS EN CARPETAS FLEXIBLES, RÍGIDAS O ARTICULADAS, INTERVENCIONES PUNTUALES Y PARA LA CONSTRUCCIÓN DE VÍAS LOCALES A PARTIR DE DISEÑOS SUMINISTRADOS POR LA ENTIDAD (GRUPO 2 DE LA LICITACIÓN)</t>
  </si>
  <si>
    <t>INTERVENTORÍA TÉCNICA, ADMINISTRATIVA, FINANCIERA, SOCIAL Y AMBIENTAL PARA LA CONSTRUCCIÓN DE LOS CARRILES MIXTOS Y EL ESPACIO PÚBLICO DEL CORREDOR TRONCAL DE LA CALLE 5/CARRERA 100 ENTRE CARRERA 56 Y CALLE 20, Y OBRAS COMPLEMENTARIAS DEL SISTEMA INTEGRADO DE TRANSPORTE MASIVO DE PASAJEROS DE SANTIAGO DE CALI.</t>
  </si>
  <si>
    <t>“Interventoría Técnica, Administrativa, Financiera, Legal Y Ambiental Para La Construcción De Obras De Urbanismo De La Playa Tramo 1 Y Zonas De Influencia, En El Municipio De Medellín”</t>
  </si>
  <si>
    <t>INTERVENTORIA TECNICA, ADMINISTRATIVA Y FINANCIERA PARA EL PROYECTO DE
ADECUACION VIAL DEL MUNICIPIO DE VILLAVICENCIO</t>
  </si>
  <si>
    <t>CONTROL MEDIANTE INTERVENTORIA TECNICA LEGAL Y ADMINISTRATIVA FINANCIERA Y CONTABLE AL MEJORAMIENTO DE VIAS URBANAS PARTE l EN EL MUNICIPIO DE PUERTO CONCORDIA Y MEJORAMIENTO DE VIAS SECUNDARIAS Y TERCIARIAS EN EL MUNICIPIO DE PUERTO RICO, DEPARTAMENTO DEL META</t>
  </si>
  <si>
    <t>INTERVENTORÍA TÉCNICA, ADMINISTRATIVA, AMBIENTAL, FINANCIERA Y LEGAL PARA LA CONSERVACIÓN, MANTENIMIENTO Y REHABILITACIÓN DE LAS VÍAS A CARGO DEL DEPARTAMENTO DE ANTIOQUIA EN LAS SUBREGIÓN ORIENTE</t>
  </si>
  <si>
    <r>
      <t xml:space="preserve">EN EL OBJETO: TECNICA, ADMINISTRATIVA, FINANCIERA  AMBIENTAL, EN EL CONTRATO: SST, SOCIAL Y AMBIENTAL.  </t>
    </r>
    <r>
      <rPr>
        <b/>
        <sz val="11"/>
        <color rgb="FFFF0000"/>
        <rFont val="Arial"/>
        <family val="2"/>
      </rPr>
      <t xml:space="preserve">NO CUMPLE CON: LEGAL Y PMT </t>
    </r>
  </si>
  <si>
    <r>
      <t xml:space="preserve">EN EL OBJETO: TECNICA, ADMINISTRATIVA, FINANCIERA , EN EL CONTRATO:   SOCIAL, </t>
    </r>
    <r>
      <rPr>
        <b/>
        <sz val="11"/>
        <color rgb="FFFF0000"/>
        <rFont val="Arial"/>
        <family val="2"/>
      </rPr>
      <t>NO CUMPLE CON:  LEGAL,  AMBIENTAL, SST Y PMT.</t>
    </r>
  </si>
  <si>
    <t>Interventoría Mantenimiento, rehabilitación y reconstrucción de la malla vial urbana del municipio de
Itagüí</t>
  </si>
  <si>
    <t>INTERVENTORÍA TÉCNICA Y ADMINISTRATIVA DE LAS OBRAS DE MEJORAMIENTO: REFUERZO CON MEZCLA ASFÁLTICA EN CALIENTE ENTRE TURBO Y EL DOS Y LOS DE RECUPERACIÓN DE AFIRMADO, BACHEO, REPARACIÓN DE OBRAS DE DRENAJE Y CONTENCIÓN ENTRE TURBO Y ARBOLETES</t>
  </si>
  <si>
    <t>INTERVENTORIA TECNICA, ADMINISTRATIVA Y FINANCIERA DE LOS ESTUDIOS Y DISEÑOS DE LOS
BROCHES VIALES EN SITIOS NEURALGICOS EN LA CIUDAD</t>
  </si>
  <si>
    <t>INTERVENTORIA TECNICA, ADMINISTRATIVA, LEGAL FINANCIERA SOCIAL, AMBIENTAL Y SISO PARA EL CONTRATO DE MANTENIMIENTO Y REHABILITACION DE LA MMALAS VIAL Y EL ESPECIO PUBLICO DELA ENTIDAD RESULTANTE DEL PROCE ALPA-LP-16-022- 2016 QUR TIENE POR OBJETO CONTRATAR A PRECIOS UNITARIOS FIJOS, SIN FORMULA DE AJUSTE Y A MONTO AGOTABLE LOS DIAGNOSTICOS E INTERVENIONES DEL MANTENIMIENTO O REHABILITACION DE LA MALLA VIAL Y EL ESPACIO PUBLICO DE LA LOCALIDAD</t>
  </si>
  <si>
    <t>INTERVENTORIA TECNICA, ADMINISTRATIVA Y FINANCIERA A ESTUDIOS, DISEÑOS, CALCULOS,
MEJORAMIENTO, REHABILITACIÓN Y ESTABILIZACIÓN DE LA VIA TUNUNGUÁ – BRICEÑO, CRUCE DE LA RUTA 6007 SECTOR PIEDRA GORDA, DEL K00 +000 AL K01+500 TRAMO TUNUNGUÁ – BRICEÑO Y DEL K08+500, PUENTE GUAYABAL AL K11+500 TRAMO BRICEÑO – PIEDRA GORDA DEL DEPARTAMENTO DE BOYACÁ.</t>
  </si>
  <si>
    <t>LA SUMATORIA DE  CONTRATOS VALIDOS ESTA POR DEBAJO DEL 100% DEL P.O</t>
  </si>
  <si>
    <t>INCLUYE DIAGNÓSTICOS PARA ACTIVIDADES DE REHABILITACION</t>
  </si>
  <si>
    <r>
      <t xml:space="preserve">EN EL OBJETO: TECNICA, ADMINISTRATIVA, FINANCIERA  AMBIENTAL, EN EL CONTRATO: SST, SOCIAL .  </t>
    </r>
    <r>
      <rPr>
        <b/>
        <sz val="11"/>
        <color rgb="FFFF0000"/>
        <rFont val="Arial"/>
        <family val="2"/>
      </rPr>
      <t xml:space="preserve">NO CUMPLE CON: LEGAL, AMBIENTAL Y PMT </t>
    </r>
  </si>
  <si>
    <t>REALIZAR LA INTERVENTORÍA TÉCNICA, ADMINISTRATIVA, FINANCIERA, AMBIENTAL, SOCIAL Y JURÍDICA AL CONTRATO CUYO OBJETO ES REALIZAR POR EL SISTEMA DE PRECIOS UNITARIOS FIJOS SIN FORMULA DE REAJUSTE: LAS OBRAS Y ACTIVIDADES PARA LA CONSERVACIÓN DE LA MALLA VIAL DE LA LOCALIDAD DE SUMAPAZ A MONTO AGOTABLE”, DERIVADO DEL PROCESO DE LA LICITACIÓN PÚBLICA NO. FDLS – LP – 27 – 2017”</t>
  </si>
  <si>
    <t>Interventoría técnica, administrativa, y financiera, legal ambiental, social y siso a los contratos derivados de las licitaciones No. FDLSF-LP-0042016 convocada por la alcaldía local</t>
  </si>
  <si>
    <t>INTERVENTORÍA PARA LA CONTRUCCION DE LA AMPLIACIÓN DE LA DOBLE CALZADA DE LA CARRERA 65 ENTRE CALLES 103E Y 104 Y OBRAS COMPLEMENTARIAS</t>
  </si>
  <si>
    <t>OBJETO: INTERVENTORIA TECNICA, ADMINISTRATIVA, LEGAL, FINANCIERA SOCIAL, AMBIENTAL Y SISO PARA LA CONSTRUCCION Y/O REHABILITACION DE ACCESOS A BARRIOS Y PAVIMENTOS LOCALES GRUPO 3, LOCALIDADES DE ENGATIVA, KENNEDY Y CIUDAD BOLIVAR EN BOGOTA D.C</t>
  </si>
  <si>
    <t>INTERVENTORIA TECNICA, ADMINISTRATIVA , FINANCIERA, LEGAL, SOCIAL Y SEGURDAD INDUSTRIAL, SALUD  OCUPACIONAL Y MEDIO AMBIENTE PARA LAS OBRAS Y ACTIVIDADES PARA LA  CONSERVACION DE LA MALLA VIAL ARTERIAL NO TRONCAL, EN EL GRUPO 4 FASE 1-2013, A
PRECIO GLOBAL FIJO CON AJUSTE, EN LA CIUDAD DE BOGOTA D.C,</t>
  </si>
  <si>
    <t>"INTERVENTORIA PARA EL MANTENIMIENTO, REPARACIONES Y MEJORAMIENTO DE LAS VIAS URBANAS DEL MUNICIPIO DE BUCARAMANGA, EN LOS SECTORES INDICADOS POR LA SECRETARIA DE INFRAESTRUCTURA Y REHABILITACION DE VIA DE ACCESO PRINCIPAL AL BARRIO CAFÉ MADRID (CRA 8B - CALLE 33 - CRA 8 ) DEL MUNICIPIO DE BUCARAMANGA."</t>
  </si>
  <si>
    <t>INTERVENTORIA DE LAS OBRAS DE MEJORAMIENTO Y MANTENIMIENTO DE LA CARRETERA TUQUERRES-SAMANIEGO RUTA 1702 DEPARTAMENTO DE NARIÑO. MODULO 1.</t>
  </si>
  <si>
    <r>
      <t xml:space="preserve">EN EL OBJETO: TECNICA, ADMINISTRATIVA, FINANCIERA, EN EL CONTRATO: SOCIAL Y SST.  </t>
    </r>
    <r>
      <rPr>
        <b/>
        <sz val="11"/>
        <color rgb="FFFF0000"/>
        <rFont val="Arial"/>
        <family val="2"/>
      </rPr>
      <t>NO CUMPLE CON:  AMBIENTAL Y PMT.</t>
    </r>
  </si>
  <si>
    <t>INTERVENTORIA TECNICA, ADMINISTRATIVA, FINANCIERA, LEGAL, SOCIAL Y SEGURIDAD
INDUSTRIAL, SALUD OCUPACIONAL Y MEDIO AMBIENTE PARA LAS OBRAS Y ACTIVIDADES PARA LA
CONSERVACION DE LA MALLA VIAL ARTERIAL NO TRONCAL, EN LOS GRUPO 5 FASE 1 – 2013, A PRECIO GLOBAL CON AJUSTE EN LA CIUDAD DE BOGOTA D.C.</t>
  </si>
  <si>
    <t>INTERVENTORÍA TÉCNICA, ADMINISTRATIVA, LEGAL, FINANCIERA, SOCIAL, AMBIENTAL Y SISTEMA DE SEGURIDAD Y SALUD EN EL TRABAJO - SG-SST, DEL CONTRATO DE OBRA QUE SE DERIVE DE LA LICITACIÓN PUBLICA O LA QUE HAGA SUS VECES, QUE REFIERE A “CONTRATAR POR PRECIOS UNITARIOS FIJOS Y A MONTO AGOTABLE, LA CONSERVACION DE LA INFRAESTRUCTURA VIAL URBANA Y RURAL DE LA LOCALIDAD DE CHAPINERO, EN BOGOTÁ, D.C</t>
  </si>
  <si>
    <t>INTERVENTORÍA TECNICA, ADMINISTRATIVA Y FINANCIERA PARA "LA AMPLIACIÓN, CONSTRUCCIÓN Y PAVIMENTACIÓN DEL ANILLO VIAL VERGANZO ETAPA 1 EN EL MUNICIPIO DE TOCANCIPA.</t>
  </si>
  <si>
    <t>Interventoría técnica, legal, financiera, administrativa, ambiental, predial y social del proyecto: “Estudios y diseños, gestión social, predial, ambiental y mejoramiento del proyecto Corredor del Sur y Marginal
de la Selva"</t>
  </si>
  <si>
    <t>Interventoría y diseños viales del Contrato de Obra No. 380/94, relativo a: Construcción y recuperación de las siguientes vías de la ciudad de Bogotá: Carrera 88 de calle 50 sur a calle 50A sur. Barrio Pastranita, Localidad 8 Kennedy.</t>
  </si>
  <si>
    <t>Interventoría técnica y administrativa para  el contrato de construcción, a precio global fijo sin reajustes de la Carrera 39 entre Avenida de Los Comuneros y Calle 13, en Bogotá.</t>
  </si>
  <si>
    <r>
      <t xml:space="preserve">EN EL OBJETO: TECNICA, ADMINISTRATIVA, FINANCIERA , EN EL CONTRATO: SOCIAL, SST .  </t>
    </r>
    <r>
      <rPr>
        <b/>
        <sz val="11"/>
        <color rgb="FFFF0000"/>
        <rFont val="Arial"/>
        <family val="2"/>
      </rPr>
      <t>NO CUMPLE CON:  LEGAL, AMBIENTAL Y PMT.</t>
    </r>
  </si>
  <si>
    <r>
      <t xml:space="preserve">EN EL OBJETO: TECNICA, ADMINISTRATIVA, FINANCIERA , EN EL CONTRATO: SOCIAL, SSTY PMT .  </t>
    </r>
    <r>
      <rPr>
        <b/>
        <sz val="11"/>
        <color rgb="FFFF0000"/>
        <rFont val="Arial"/>
        <family val="2"/>
      </rPr>
      <t>NO CUMPLE CON:  LEGAL</t>
    </r>
  </si>
  <si>
    <r>
      <t xml:space="preserve">EN EL OBJETO: TECNICA, ADMINISTRATIVA, FINANCIERA , EN EL CONTRATO:  SST .  </t>
    </r>
    <r>
      <rPr>
        <b/>
        <sz val="11"/>
        <color rgb="FFFF0000"/>
        <rFont val="Arial"/>
        <family val="2"/>
      </rPr>
      <t>NO CUMPLE CON:  LEGAL, AMBIENTAL, SOCIAL Y PMT.</t>
    </r>
  </si>
  <si>
    <r>
      <t xml:space="preserve">EN EL OBJETO: TECNICA, ADMINISTRATIVA, FINANCIERA, LEGAL  EN EL CONTRATO:  SST .  </t>
    </r>
    <r>
      <rPr>
        <b/>
        <sz val="11"/>
        <color rgb="FFFF0000"/>
        <rFont val="Arial"/>
        <family val="2"/>
      </rPr>
      <t>NO CUMPLE CON:  AMBIENTAL, SOCIAL Y PMT.</t>
    </r>
  </si>
  <si>
    <r>
      <t xml:space="preserve">EN EL OBJETO: TECNICA, ADMINISTRATIVA, FINANCIERA LEGAL AMBIENTAL, EN EL CONTRATO: SOCIAL Y AMBIENTAL.  </t>
    </r>
    <r>
      <rPr>
        <b/>
        <sz val="11"/>
        <color rgb="FFFF0000"/>
        <rFont val="Arial"/>
        <family val="2"/>
      </rPr>
      <t>NO CUMPLE CON:  SOCIAL,SST Y PMT.</t>
    </r>
  </si>
  <si>
    <r>
      <t xml:space="preserve">EN EL OBJETO: TECNICA, ADMINISTRATIVA, FINANCIERA, EN EL CONTRATO: SOCIAL Y AMBIENTAL Y PMT.  </t>
    </r>
    <r>
      <rPr>
        <b/>
        <sz val="11"/>
        <color rgb="FFFF0000"/>
        <rFont val="Arial"/>
        <family val="2"/>
      </rPr>
      <t xml:space="preserve">NO CUMPLE CON:  SST </t>
    </r>
  </si>
  <si>
    <t>INTERVENTORIA AL MEJORAMIENTO DE LA VIA BARRANCABERMEJA - PUERTO WILCHES, SECTOR K0+00 AL K43+00, DEPARTAMENTO DE SANTANDER</t>
  </si>
  <si>
    <r>
      <t xml:space="preserve">EN EL OBJETO: TECNICA, ADMINISTRATIVA, FINANCIERA LEGAL AMBIENTAL, EN EL CONTRATO: SOCIAL Y AMBIENTAL Y PMT.  </t>
    </r>
    <r>
      <rPr>
        <b/>
        <sz val="11"/>
        <color rgb="FFFF0000"/>
        <rFont val="Arial"/>
        <family val="2"/>
      </rPr>
      <t>NO CUMPLE CON:  SST.</t>
    </r>
  </si>
  <si>
    <r>
      <t xml:space="preserve">EN EL OBJETO: TECNICA, ADMINISTRATIVA, FINANCIERA  AMBIENTAL, EN EL CONTRATO: SOCIAL Y AMBIENTAL.  </t>
    </r>
    <r>
      <rPr>
        <b/>
        <sz val="11"/>
        <color rgb="FFFF0000"/>
        <rFont val="Arial"/>
        <family val="2"/>
      </rPr>
      <t>NO CUMPLE CON:  LEGAL, SST Y PMT.</t>
    </r>
  </si>
  <si>
    <t>INTERVENTORÍA TÉCNICA, ADMINISTRATIVA, FINANCIERA, LEGAL, SOCIAL Y SEGURIDAD INDUSTRIAL, SALUD OCUPACIONAL Y MEDIO AMBIENTE PARA LAS OBRAS Y ACTIVIDADES PARA LA CONSERVACIÓN DE LA MALLA VIAL ARTERIAL NO TRONCAL, EN EL GRUPO 2, FASE 1 — 2013, A PRECIO GLOBAL CON AJUSTE, EN LA CIUDAD DE BOGOTÁ D.C.</t>
  </si>
  <si>
    <t>REALIZAR LA INTERVENTORÍA TÉCNICA, ADMINISTRATIVA, FINANCIERA, SOCIAL Y AMBIENTAL DEL CONTRATO DE OBRA PÚBLICA NO. 066-2013 SUSCRITO CON LA FIRMA SOFAN INGENIERÍA S.A.S. PRODUCTO DE LA LICITACIÓN PÚBLICA 064- 2013 ADELANTADA POR EL FONDO DE DESARROLLO LOCAL DE BOSA, CUYO OBJETO ES LA INTERVENCIÓN DE VÍAS LOCALES MEDIANTE DOS ACCIONES: EL DIAGNOSTICO Y MANTENIMIENTO PERIODICO DE VIAS CONSTRUIDAS EN CARPETAS FLEXIBLES O RIGIDAS Y PARA LA CONSTRUCIÓN DE VIAS LOCALES A PARTIR DE DISEÑOS SUMINISTRADOS POR LA ENTIDAD. incluye estudios y diseños</t>
  </si>
  <si>
    <r>
      <t xml:space="preserve">EN EL OBJETO: TECNICA, ADMINISTRATIVA, FINANCIERA LEGAL AMBIENTAL, EN EL CONTRATO: SST,SOCIAL Y AMBIENTAL.  </t>
    </r>
    <r>
      <rPr>
        <b/>
        <sz val="11"/>
        <color rgb="FFFF0000"/>
        <rFont val="Arial"/>
        <family val="2"/>
      </rPr>
      <t>NO CUMPLE CON:  PMT.</t>
    </r>
  </si>
  <si>
    <t xml:space="preserve">Interventoria técnica, legal, financiera, administrativa, ambiental, predial y social del proyecto estudios y diseños, gestión predial social y ambiental y mejoramiento del proyecto Troncal Central del Norte </t>
  </si>
  <si>
    <t>Interventoría para el mantenimiento y rehabilitación de la red vial primaria a cargo del INVIAS, Grupo 7. Modulo 5. Interventoría para el mantenimiento y rehabilitación de la vía alterna al Puerto Marítimo de Santa Marta, Mamatoco-Terminal Marítimo. Departamento de Magdalena</t>
  </si>
  <si>
    <r>
      <t xml:space="preserve">EN EL OBJETO: TECNICA, ADMINISTRATIVA, FINANCIERA, EN EL CONTRATO: PMT, Y AMBIENTAL.  </t>
    </r>
    <r>
      <rPr>
        <b/>
        <sz val="11"/>
        <color rgb="FFFF0000"/>
        <rFont val="Arial"/>
        <family val="2"/>
      </rPr>
      <t>NO CUMPLE CON:  LEGAL, SOCIAL,SST .</t>
    </r>
  </si>
  <si>
    <r>
      <t xml:space="preserve">EN EL OBJETO: TECNICA, ADMINISTRATIVA, FINANCIERA, EN EL CONTRATO: AMBIENTAL.  </t>
    </r>
    <r>
      <rPr>
        <b/>
        <sz val="11"/>
        <color rgb="FFFF0000"/>
        <rFont val="Arial"/>
        <family val="2"/>
      </rPr>
      <t>NO CUMPLE CON:  LEGAL, SOCIAL,SST Y PMT  .</t>
    </r>
  </si>
  <si>
    <r>
      <t xml:space="preserve">EN EL OBJETO: TECNICA, ADMINISTRATIVA, FINANCIERA LEGAL AMBIENTAL, EN EL CONTRATO: AMBIENTAL.  </t>
    </r>
    <r>
      <rPr>
        <b/>
        <sz val="11"/>
        <color rgb="FFFF0000"/>
        <rFont val="Arial"/>
        <family val="2"/>
      </rPr>
      <t>NO CUMPLE CON:  SOCIAL, SST Y PMT.</t>
    </r>
  </si>
  <si>
    <r>
      <t xml:space="preserve">EN EL OBJETO: TECNICA, ADMINISTRATIVA, FINANCIERA LEGAL  EN EL CONTRATO: .  </t>
    </r>
    <r>
      <rPr>
        <b/>
        <sz val="11"/>
        <color rgb="FFFF0000"/>
        <rFont val="Arial"/>
        <family val="2"/>
      </rPr>
      <t>NO CUMPLE CON:  AMBIENTAL, SOCIAL, SST Y PMT.</t>
    </r>
  </si>
  <si>
    <r>
      <t xml:space="preserve">EN EL OBJETO: TECNICA, ADMINISTRATIVA, FINANCIERA   EN EL CONTRATO: .  </t>
    </r>
    <r>
      <rPr>
        <b/>
        <sz val="11"/>
        <color rgb="FFFF0000"/>
        <rFont val="Arial"/>
        <family val="2"/>
      </rPr>
      <t>NO CUMPLE CON: LEGAL, AMBIENTAL, SOCIAL, SST Y PMT.</t>
    </r>
  </si>
  <si>
    <r>
      <t xml:space="preserve">EN EL OBJETO:  EN EL CONTRATO: .  </t>
    </r>
    <r>
      <rPr>
        <b/>
        <sz val="11"/>
        <color rgb="FFFF0000"/>
        <rFont val="Arial"/>
        <family val="2"/>
      </rPr>
      <t>NO CUMPLE CON: TECNICA, ADMINISTRATIVA, FINANCIERA , LEGAL, AMBIENTAL, SOCIAL, SST Y PMT.</t>
    </r>
  </si>
  <si>
    <r>
      <t xml:space="preserve">EN EL OBJETO: TECNICA, ADMINISTRATIVA, FINANCIERA LEGAL AMBIENTAL, EN EL CONTRATO: SOCIAL Y AMBIENTAL, SST Y PMT.  </t>
    </r>
    <r>
      <rPr>
        <b/>
        <sz val="11"/>
        <color rgb="FFFF0000"/>
        <rFont val="Arial"/>
        <family val="2"/>
      </rPr>
      <t>NO CUMPLE CON:  LEGAL</t>
    </r>
  </si>
  <si>
    <r>
      <t xml:space="preserve">EN EL OBJETO: TECNICA, ADMINISTRATIVA, FINANCIERA, EN EL CONTRATO: .  </t>
    </r>
    <r>
      <rPr>
        <b/>
        <sz val="11"/>
        <color rgb="FFFF0000"/>
        <rFont val="Arial"/>
        <family val="2"/>
      </rPr>
      <t>NO CUMPLE CON: SOCIAL Y AMBIENTAL, SST Y PMT.</t>
    </r>
  </si>
  <si>
    <r>
      <t xml:space="preserve">EN EL OBJETO: TECNICA, ADMINISTRATIVA, FINANCIERA LEGAL AMBIENTAL, EN EL CONTRATO: SOCIAL, SST Y AMBIENTAL.  </t>
    </r>
    <r>
      <rPr>
        <b/>
        <sz val="11"/>
        <color rgb="FFFF0000"/>
        <rFont val="Arial"/>
        <family val="2"/>
      </rPr>
      <t>NO CUMPLE CON:   PMT.</t>
    </r>
  </si>
  <si>
    <r>
      <t xml:space="preserve">EN EL OBJETO: TECNICA,  FINANCIERA, EN EL CONTRATO: SOCIAL Y AMBIENTAL.  </t>
    </r>
    <r>
      <rPr>
        <b/>
        <sz val="11"/>
        <color rgb="FFFF0000"/>
        <rFont val="Arial"/>
        <family val="2"/>
      </rPr>
      <t>NO CUMPLE CON: ADMINISTRATIVA, SST Y PMT.</t>
    </r>
  </si>
  <si>
    <r>
      <t xml:space="preserve">EN EL OBJETO: TECNICA, ADMINISTRATIVA Y FINANCIERA EN EL CONTRATO: AMBIENTAL,  </t>
    </r>
    <r>
      <rPr>
        <b/>
        <sz val="11"/>
        <color rgb="FFFF0000"/>
        <rFont val="Arial"/>
        <family val="2"/>
      </rPr>
      <t>NO CUMPLE CON: ,  LEGAL,  SOCIAL, SST Y PMT.</t>
    </r>
  </si>
  <si>
    <r>
      <t xml:space="preserve">EN EL OBJETO: TECNICA, ADMINISTRATIVA Y EN EL CONTRATO: PMT, SOCIAL Y AMBIENTAL,  </t>
    </r>
    <r>
      <rPr>
        <b/>
        <sz val="11"/>
        <color rgb="FFFF0000"/>
        <rFont val="Arial"/>
        <family val="2"/>
      </rPr>
      <t>NO CUMPLE CON:  LEGAL,   SST Y FINANCIERA .</t>
    </r>
  </si>
  <si>
    <r>
      <t xml:space="preserve">EN EL OBJETO: TECNICA, ADMINISTRATIVA Y FINANCIERA, EN EL CONTRATO: PMT, SOCIAL Y AMBIENTAL,  </t>
    </r>
    <r>
      <rPr>
        <b/>
        <sz val="11"/>
        <color rgb="FFFF0000"/>
        <rFont val="Arial"/>
        <family val="2"/>
      </rPr>
      <t>NO CUMPLE CON:  LEGAL Y SOCIAL</t>
    </r>
  </si>
  <si>
    <t>Interventoría Técnica, Administrativa, Financiera y Ambiental para la Construcción de las Obras del
Sistema Integrado de Transporte Masivo, del Distrito de Barranquilla y su Área Metropolitana, Sistema Transmetro, de Acuerdo con los Planos de Intervención de cada uno de los Componentes</t>
  </si>
  <si>
    <t>Interventoría Integral al Grupo 1, correspondiente al Contrato de Obra Pública No. 01 de 2012, cuyo
objeto es la “Rehabilitación Vial y Construcción del Espacio Público para el SETP del Tramo 1: Carrera 811015 6 (Calle 21N y Calle 25N); Carrera 6a (Calle 2N – 811022 Calle 8N) y Calle 7N (Carrera 6 - Carrera 6a); Calle 1N (Carrera 3 y Carrera 4) y Carrera 3 (Calle 1 y Calle 1N)</t>
  </si>
  <si>
    <t>Interventoría técnica, administrativa, financiera y ambiental para los estudios diseños y construcción para la pavimentación de vías urbanas del municipio de Valledupar, en el Departamento del Cesar</t>
  </si>
  <si>
    <t>2.-56</t>
  </si>
  <si>
    <t>21.-73</t>
  </si>
  <si>
    <r>
      <t xml:space="preserve">EN EL OBJETO: TECNICA, ADMINISTRATIVA, FINANCIERA, EN EL CONTRATO: AMBIENTAL.  </t>
    </r>
    <r>
      <rPr>
        <b/>
        <sz val="11"/>
        <color rgb="FFFF0000"/>
        <rFont val="Arial"/>
        <family val="2"/>
      </rPr>
      <t>NO CUMPLE CON:  LEGAL, SOCIAL, SST Y PMT.</t>
    </r>
  </si>
  <si>
    <r>
      <t xml:space="preserve">EN EL OBJETO: TECNICA, ADMINISTRATIVA, FINANCIERA, LEGAL, SOCIAL, SST EN EL CONTRATO: AMBIENTAL.  </t>
    </r>
    <r>
      <rPr>
        <b/>
        <sz val="11"/>
        <color rgb="FFFF0000"/>
        <rFont val="Arial"/>
        <family val="2"/>
      </rPr>
      <t>NO CUMPLE CON:   PMT.</t>
    </r>
  </si>
  <si>
    <r>
      <rPr>
        <b/>
        <sz val="11"/>
        <color rgb="FFFF0000"/>
        <rFont val="Arial"/>
        <family val="2"/>
      </rPr>
      <t>NO CUMPLE OBJETO</t>
    </r>
    <r>
      <rPr>
        <b/>
        <sz val="11"/>
        <rFont val="Arial"/>
        <family val="2"/>
      </rPr>
      <t xml:space="preserve">- DOCUMENTOS SOPORTES NO PERMITEN VERIFICAR INTERVENTORÍA A PROYECTOS DE: CONSTRUCCIÓN O RECONSTRUCCION O REHABILITACIÓN O ADECUACION O AMPLIACION O MEJORAMIENTO O  MANTENIMIENTO O   RECONSTRUCCION O REPAVIMENTACIÓN O PAVIMENTACIÓN  O CONSERVACION DE INFRAESTRUCTURA VIAL PARA TRÁFICO VEHICULAR DE VÍAS URBANAS O DE VÍAS PRIMARIAS O SECUNDARIAS </t>
    </r>
  </si>
  <si>
    <t>METROVIVIENDA</t>
  </si>
  <si>
    <r>
      <t xml:space="preserve">EN EL OBJETO: TECNICA, ADMINISTRATIVA, FINANCIERA LEGAL AMBIENTAL, EN EL CONTRATO: SST, SOCIAL Y AMBIENTAL.  </t>
    </r>
    <r>
      <rPr>
        <b/>
        <sz val="11"/>
        <color rgb="FFFF0000"/>
        <rFont val="Arial"/>
        <family val="2"/>
      </rPr>
      <t>NO CUMPLE CON:  PMT.</t>
    </r>
  </si>
  <si>
    <r>
      <t xml:space="preserve">EN EL OBJETO: TECNICA, ADMINISTRATIVA, FINANCIERA LEGAL AMBIENTAL, EN EL CONTRATO:  AMBIENTAL.  </t>
    </r>
    <r>
      <rPr>
        <b/>
        <sz val="11"/>
        <color rgb="FFFF0000"/>
        <rFont val="Arial"/>
        <family val="2"/>
      </rPr>
      <t>NO CUMPLE CON: SST, SOCIAL Y  PMT.</t>
    </r>
  </si>
  <si>
    <t>INTERVNTORIA TECNICA, ADMINISTRATIVA, FINANCIERA, LEGAL, SOCIAL Y SEGURIDAD INDUSTRIAL, SALUD OCUPACIONAL Y MEDIO AMBIENTE PARA LAS OBRAS Y ACTIVIDADES PARA LA CONSERVACION DE LA MALLA VIAL INTERMEDIA QUE SOPORTA EL SISTEMA INTEGRADO DE TRANSPORTE PUBLICO SITP GRUPOS 1 A PRECIOS UNITARIOS CON FORMULA DE AJUSTE, EN LA CIUDAD DE BOGOTA D.C.</t>
  </si>
  <si>
    <t>INTERVENTORIA TECNICA PARA LAS VIAS INTERMEDIAS Y LOCALES EJECUTADAS POR URBANIZADORES Y/O TERCEROS EN BOGOTA D.C.</t>
  </si>
  <si>
    <t>INTERVENTORIA PARA EL MANTENIMIENTO Y REHABILITACION DE LA RED VIAL PRIMARIA A CARGO DE INVIAS, GRUPO 6 MODULO 5  INTERVENTORIA PARA EL MANTENIMIENTO Y REHABILITACION DE LA CARRETERA LA MANSA PRIMAVERA SECTOR CIUDAD BOLIVAR- CAMILO C., RUTA 60 TRAMO 6003 DEPARATAMENTO DE ANTIOQUIA</t>
  </si>
  <si>
    <t>INTERVENTORIA TECNICA, ADMINISTRATIVA, FINANCIERA Y AMBIENTAL PARA EL MEJORAMIENTO , MANTENIMIENTO  Y CONSERVACION DE VIAS PARA CONECTIVIDAD REGIONAL FINANCIADOS CON RECURSOS DE LA ENAJENACION DE ISAGEN, MUNICIPIOS DE EL PEÑOL, SAN RAFAEL Y ALEJANDRIA EN EL DEPARTAMENTO DE ANTIOQUIA</t>
  </si>
  <si>
    <t>INTERVENTORIA TECNICA, ADMINISTRATIVA Y FINANCIERA DE LA CONSTRUCCION DE UN TRAMO DE LA AVENIDA PRIMERA DE MAYO Y CONSTRUCCION DE LA VIA PEATONAL CALLE 49 SUR, INCLUIDAS SUS OBRAS DE URBANISMO Y COMPLEMENTARIAS</t>
  </si>
  <si>
    <t>INTERVENTORIA PARA LA CONTINUACION DE: LA CONSTRUCCION, MEJORAMIENTO, REHABILITACION, MANTENIMIENTO, GESTION SOCIAL, PREDIAL Y AMBIENTAL DE LA TRONCAL DEL MAGDALENA, TRAMO SAN ALBERTO- SAN ROQUE EN EL DEPARTAMENTO DEL CESAR</t>
  </si>
  <si>
    <t>INTERVENTORIA Y CONTROL DE CALIDAD DE 70 KMS DE LAS CARRETERAS QUE CONECTAN LUANDA A VIANA Y LUANDA A BARRA DOCUANZA (REHABILITACION DE LAS CARRETERAS LUANDA / BARRA DO CUANZA Y LUANDA/VIVIANAN</t>
  </si>
  <si>
    <r>
      <t xml:space="preserve">EN EL OBJETO: TECNICA AMBIENTAL, EN EL CONTRATO: SOCIAL .  </t>
    </r>
    <r>
      <rPr>
        <b/>
        <sz val="11"/>
        <color rgb="FFFF0000"/>
        <rFont val="Arial"/>
        <family val="2"/>
      </rPr>
      <t>NO CUMPLE CON: ADMINISTRATIVA, FINANCIERA LEGAL  SST Y  PMT.</t>
    </r>
  </si>
  <si>
    <r>
      <t xml:space="preserve">EN EL OBJETO: TECNICA, ADMINISTRATIVA, FINANCIERA LEGAL AMBIENTAL, EN EL CONTRATO: SOCIAL Y AMBIENTAL PMT.  </t>
    </r>
    <r>
      <rPr>
        <b/>
        <sz val="11"/>
        <color rgb="FFFF0000"/>
        <rFont val="Arial"/>
        <family val="2"/>
      </rPr>
      <t>NO CUMPLE CON:   SST</t>
    </r>
  </si>
  <si>
    <r>
      <t xml:space="preserve">EN EL OBJETO: TECNICA, ADMINISTRATIVA,  EN EL CONTRATO:  AMBIENTAL. Y SST, PMT NO CUMPLE CON: </t>
    </r>
    <r>
      <rPr>
        <b/>
        <sz val="11"/>
        <color rgb="FFFF0000"/>
        <rFont val="Arial"/>
        <family val="2"/>
      </rPr>
      <t xml:space="preserve"> FINANCIERA LEGAL AMBIENTAL, SOCIAL SST </t>
    </r>
    <r>
      <rPr>
        <sz val="11"/>
        <rFont val="Arial"/>
        <family val="2"/>
      </rPr>
      <t>.</t>
    </r>
  </si>
  <si>
    <r>
      <t xml:space="preserve">EN EL OBJETO: TECNICA, ADMINISTRATIVA, FINANCIERA LEGAL AMBIENTAL, EN EL CONTRATO: SOCIAL Y AMBIENTAL Y SST.  NO CUMPLE CON:   </t>
    </r>
    <r>
      <rPr>
        <b/>
        <sz val="11"/>
        <color rgb="FFFF0000"/>
        <rFont val="Arial"/>
        <family val="2"/>
      </rPr>
      <t xml:space="preserve">PMT </t>
    </r>
    <r>
      <rPr>
        <sz val="11"/>
        <rFont val="Arial"/>
        <family val="2"/>
      </rPr>
      <t>.</t>
    </r>
  </si>
  <si>
    <t>NINGUN CONTRATO PRESENTA DISEÑOS</t>
  </si>
  <si>
    <t>INTERVENTORIA TECNICA Y FINANCIERA EN SU ETAPA DE CONSTRUCCION DE LA CONCESIÓN CARRETERAS VILLAVICENCIOGRANADA, VILLAVICENCIO-PUERTO LOPEZ, Y VILLAVICENCIO-RESTREPOCUMARAL, EN EL DEPTO DEL META. Long = 178 Km x 50% = 89 Km (DENTRO DEL ALCANCE DEL PRESENTE CONTRATO SE EJECUTÓ LA INTERVENTORIA A LA CONSTRUCCION DEL PUENTE VEHICULAR SOBRE EL RIO GUATIQUIA, CON L= 420,00 m y DEL PUENTE SOBRE EL RIO GUAYURIBA, CON L= 234,58 m.) Incluye conteos de tráfico en las estaciones de peaje.</t>
  </si>
  <si>
    <t xml:space="preserve">INTERVENTORÍA TÉCNICA, ADMINISTRATIVA, FINANCIERA Y AMBIENTAL PARA REALIZAR EL SEGUIMIENTO AL CONTRATO DE OBRA, CUYO OBJETO ES MEJORAMIENTO Y PAVIMENTACION DE LA VÍA SECUNDARIA SAN LUIS - GUAMO DEL DEPARTAMENTO DEL TOLIMA </t>
  </si>
  <si>
    <r>
      <t xml:space="preserve">EN EL OBJETO: TECNICA, ADMINISTRATIVA, FINANCIERA LEGAL AMBIENTAL, EN EL CONTRATO:   AMBIENTAL Y PMT.  </t>
    </r>
    <r>
      <rPr>
        <b/>
        <sz val="11"/>
        <color rgb="FFFF0000"/>
        <rFont val="Arial"/>
        <family val="2"/>
      </rPr>
      <t xml:space="preserve">NO CUMPLE CON:  SOCIAL, SST </t>
    </r>
  </si>
  <si>
    <r>
      <t xml:space="preserve">INCLUYE DISEÑOS PARA ACTIVIDADES DE RECONSTRUCCIÓN </t>
    </r>
    <r>
      <rPr>
        <b/>
        <sz val="11"/>
        <color rgb="FFFF0000"/>
        <rFont val="Arial"/>
        <family val="2"/>
      </rPr>
      <t>(NO SE VALIDA)</t>
    </r>
  </si>
  <si>
    <t>INCLUYE DISEÑOS PARA ACTIVIDADES DE REHABILITACION</t>
  </si>
  <si>
    <t>INCLUYE DISEÑOS PARA ACTIVIDADES DE REHABILITACIÓN</t>
  </si>
  <si>
    <r>
      <t xml:space="preserve">INCLUYE REAJUSTE DISEÑO HIDRAULICO </t>
    </r>
    <r>
      <rPr>
        <b/>
        <sz val="11"/>
        <color rgb="FFFF0000"/>
        <rFont val="Arial"/>
        <family val="2"/>
      </rPr>
      <t>(NO INCLUYE)</t>
    </r>
  </si>
  <si>
    <t>INCLUYE DIAGNÓSTICOS PARA ACTIVIDADES DE MEJORAMIENTO Y REHABILITACION</t>
  </si>
  <si>
    <r>
      <t xml:space="preserve">INCLUYE DISEÑOS SITIOS CRITICOS - NO ESPECIFICA MANTENIMIENTO </t>
    </r>
    <r>
      <rPr>
        <b/>
        <sz val="11"/>
        <color rgb="FFFF0000"/>
        <rFont val="Arial"/>
        <family val="2"/>
      </rPr>
      <t>(NO SE VALIDA)</t>
    </r>
  </si>
  <si>
    <t>INCLUYE DIAGNÓSTICOS PARA ACTIVIDADES DE MEJORAMIENTO (NO SE VALIDA)</t>
  </si>
  <si>
    <r>
      <t xml:space="preserve">INCLUYE DISEÑOS PARA CONSTRUCCIÓNS </t>
    </r>
    <r>
      <rPr>
        <b/>
        <sz val="11"/>
        <color rgb="FFFF0000"/>
        <rFont val="Arial"/>
        <family val="2"/>
      </rPr>
      <t>(NO SE VALIDA)</t>
    </r>
  </si>
  <si>
    <r>
      <t xml:space="preserve">INCLUYE DISEÑOS PARA ACTIVIDADES DE ATENCION PUNTOS CRITICOS SIN INDICAR LA ACTIVIDAD </t>
    </r>
    <r>
      <rPr>
        <b/>
        <sz val="11"/>
        <color rgb="FFFF0000"/>
        <rFont val="Arial"/>
        <family val="2"/>
      </rPr>
      <t>(NO SE VALIDA)</t>
    </r>
  </si>
  <si>
    <t>EXPERIENCIA DEL PROPONENTE 
(67,5 PUNTOS)</t>
  </si>
  <si>
    <t>Cierre:</t>
  </si>
  <si>
    <t>2o día habil después del cierre:</t>
  </si>
  <si>
    <t>TRM:</t>
  </si>
  <si>
    <t>FÓRMULA A APLICAR:</t>
  </si>
  <si>
    <t>Media geométrica</t>
  </si>
  <si>
    <t>MEDIA GEOMÉTRICA:</t>
  </si>
  <si>
    <t>DIFERENCIA ABSOLUTA CON LA MEDIA GEOMÉTRICA</t>
  </si>
  <si>
    <t>MENOS DIFERENCIA CON LA MEDIA GEOMÉTRICA:</t>
  </si>
  <si>
    <t>PROMEDIO DE EXPERIENCIA DEL PROPONENTE</t>
  </si>
  <si>
    <t>MAYOR PUNTAJE =</t>
  </si>
  <si>
    <t>CONCURSO DE MÉRITOS ABIERTO FDLE-CMA-275-2023</t>
  </si>
  <si>
    <t>FONDO DE DESARROLLO LOCAL DE ENGATIVÁ</t>
  </si>
  <si>
    <t>HABILITADO</t>
  </si>
  <si>
    <t>HABILITADO
FINANCIERO</t>
  </si>
  <si>
    <t>HABILITADO
JURIDICO</t>
  </si>
  <si>
    <t>HABILITADO
TÉCNICO</t>
  </si>
  <si>
    <t>EQUIPO DE TRABAJO 
(PERSONAL CLAVE EVALUABLE)
(10 PUNTOS)</t>
  </si>
  <si>
    <t>NO PRESENTA CERTIFICADO DE VINCULACION DE DISCAPACITADOS NO SUBSANABLE</t>
  </si>
  <si>
    <t>EMPRENDIMIENTO Y EMPRESAS DE MUJERES. NO PRESENTA CERTIFICACION EXPEDIDA POR REPRESENTANTE LEGAL Y REVISOR FISCAL</t>
  </si>
  <si>
    <t>NO ES VALIDA LA ACREDITACIÓN APORTADA "FORMATO 6 — VINCULACIÓN DE PERSONAS EN CONDICIÓN DE DISCAPACIDAD"  DEBIÓ SER PRESENTADA POR EL INTEGRANTE CONSTRUCCIONES SINAI S.A.S, EN CUMPLIMIENTO A LO DISPUESTO EN EL ARTICULO 2.2.1.2.4.2.6 DEL DECRETO 1082 DE 2015 PARAGRAFO : "si la oferta es presentada por un consorcio, unión temporal o promesa de sociedad futura, se tendrá en cuenta la planta de personal del integrante del proponente plural que aporte como mínimo el cuarenta por ciento (40%) de la experiencia requerida para la respectiva contratación."</t>
  </si>
  <si>
    <t>EN LA DOCUMENTACION ENTREGADA, NO SE EVIDENCIA "Factor de sostenibilidad" - NO SUBSANABLE</t>
  </si>
  <si>
    <t>NO APLICA PARA EMPRENDIMIENTO Y EMPRESAS DE MUJERES -FORMATO 13- NO SUBSANABLE</t>
  </si>
  <si>
    <t>NO PRESENTA FORMATO NI CERTIFICADO DE VINCULACION DE DISCAPACITADOS NO SUBSANABLE</t>
  </si>
  <si>
    <t>NO PRESENTA FORMATO EMPRENDIMIENTO Y EMPRESAS DE MUJERES. NI SOPORTES-NO SUBSANABLE</t>
  </si>
  <si>
    <t>EMPRENDIMIENTO Y EMPRESAS DE MUJERES. NO PRESENTA FORMATO NI SOPORTES- NO SUBSANABLE
NO PRESENTA FORMATO MIPYME NI SOPORTES- NO SUBSANABLE</t>
  </si>
  <si>
    <t>NO APLICA -EMPRENDIMIENTO Y EMPRESAS DE MUJERES. NO SUBSANABLE</t>
  </si>
  <si>
    <t>NO PRESENTA FORMATO MIPYME- NO SUBSANABLE</t>
  </si>
  <si>
    <t xml:space="preserve">
EMPRENDIMIENTO Y EMPRESAS DE MUJERES. NO PRESENTA CERTIFICACION EXPEDIDA POR REPRESENTANTE LEGAL Y REVISOR FISCAL</t>
  </si>
  <si>
    <t>NO ES VALIDA LA ACREDITACIÓN APORTADA "FORMATO 6 — JJAB SAS, VINCULACIÓN DE PERSONAS EN CONDICIÓN DE DISCAPACIDAD"  DEBIÓ SER PRESENTADA POR EL INTEGRANTE CONSTRUCCIONES SINAI S.A.S, EN CUMPLIMIENTO A LO DISPUESTO EN EL ARTICULO 2.2.1.2.4.2.6 DEL DECRETO 1082 DE 2015 PARAGRAFO : "si la oferta es presentada por un consorcio, unión temporal o promesa de sociedad futura, se tendrá en cuenta la planta de personal del integrante del proponente plural que aporte como mínimo el cuarenta por ciento (40%) de la experiencia requerida para la respectiva contratación."</t>
  </si>
  <si>
    <t>EMPRENDIMIENTO Y EMPRESAS DE MUJERES. NO PRESENTA CERTIFICACION EXPEDIDA POR REPRESENTANTE LEGAL Y REVISOR FISCAL.  NO SUBSANABLE.</t>
  </si>
  <si>
    <t>EMPRENDIMIENTO Y EMPRESAS DE MUJERES. NO PRESENTA FORMATO 13 Y SUS SOPORTES.  NO SUBSANABLE.</t>
  </si>
  <si>
    <t>NO PRESENTA CERTIFICADO DE VINCULACION DE DISCAPACITADOS NO SUBSANABLE
EMPRENDIMIENTO Y EMPRESAS DE MUJERES. NO PRESENTA CERTIFICACION EXPEDIDA POR REPRESENTANTE LEGAL Y REVISOR FISCAL.  NO SUBSANABLE.</t>
  </si>
  <si>
    <t>NO ES VALIDA LA ACREDITACIÓN APORTADA "FORMATO 6 — B&amp;C SA, VINCULACIÓN DE PERSONAS EN CONDICIÓN DE DISCAPACIDAD"  DEBIÓ SER PRESENTADA POR EL INTEGRANTE CONSTRUCCIONES SINAI S.A.S, EN CUMPLIMIENTO A LO DISPUESTO EN EL ARTICULO 2.2.1.2.4.2.6 DEL DECRETO 1082 DE 2015 PARAGRAFO : "si la oferta es presentada por un consorcio, unión temporal o promesa de sociedad futura, se tendrá en cuenta la planta de personal del integrante del proponente plural que aporte como mínimo el cuarenta por ciento (40%) de la experiencia requerida para la respectiva contratación." NO SUBSANABLE.</t>
  </si>
  <si>
    <t>EMPRENDIMIENTO Y EMPRESAS DE MUJERES. PRESENTA FORMATO SIN SOPORTES- NO SUBSANABLE.</t>
  </si>
  <si>
    <t>INCLUYE</t>
  </si>
  <si>
    <t>UMBRELA INTERNACIONAL SAS</t>
  </si>
  <si>
    <t>A pesar que este contrato cumple con actividades de diseño para actividades de conservación, al no contar con las 8 actividades de interventoría no se tiene en cuenta el contrato para ningún criterio, y por ello se evalúa como no cumple en este aspecto.</t>
  </si>
  <si>
    <t>CUMPLE PERO EL CONTRATO NO ES VALIDO POR NO CONTAR CON LAS 8 ACTIVIDADES DE INTERVENTORÍA.</t>
  </si>
  <si>
    <t>CONSORCIO TECNOLOGICO</t>
  </si>
  <si>
    <t>INCLUYE, PERO AL NO CUMPLIR CON LAS 8 ACTIVIDADES DE INTERVENTORÍA NO SE TIENE EN CUENTA PARA ESTE NI PARA NINGÚN OTRO ASPECTO DE LA EVALUACIÓN.</t>
  </si>
  <si>
    <t>Con la subsanación se valida como experiencia habilitante, más no se tiene en cuenta para la experiencia evaluable.</t>
  </si>
  <si>
    <t>HABILITADO - NO SE OTORGA PUNTAJE</t>
  </si>
  <si>
    <t>INTERPROYECT MY SAS</t>
  </si>
  <si>
    <t>El contrato no se valida porque no cumple con las 8 actividades de interventoría, por lo tanto, aunque contiene diseños para actividades de rehabilitación, no se tiene en cuenta para ningún criterio de la evaluación.</t>
  </si>
  <si>
    <r>
      <t xml:space="preserve">EN EL OBJETO: TECNICA, ADMINISTRATIVA,  EN EL CONTRATO:  AMBIENTAL. Y SST </t>
    </r>
    <r>
      <rPr>
        <b/>
        <sz val="11"/>
        <color rgb="FFFF0000"/>
        <rFont val="Arial"/>
        <family val="2"/>
      </rPr>
      <t>NO CUMPLE CON:  PMT, AMBIENTAL, SOCIAL</t>
    </r>
    <r>
      <rPr>
        <sz val="11"/>
        <rFont val="Arial"/>
        <family val="2"/>
      </rPr>
      <t xml:space="preserve"> .</t>
    </r>
  </si>
  <si>
    <t>No se valida por no cumplir con las ocho (8) actividades de interventoría por lo tanto no se tendrá en cuenta para ninguno de los criterios de evaluación</t>
  </si>
  <si>
    <t>INCLUYE PERO EL CONTRATO NO SE VALIDA POR NO TENER LAS 8 ACTIVIDADES DE INTERVENTORÍA.</t>
  </si>
  <si>
    <r>
      <t xml:space="preserve">EN EL OBJETO: TECNICA, ADMINISTRATIVA,  EN EL CONTRATO:  AMBIENTAL. Y SST </t>
    </r>
    <r>
      <rPr>
        <b/>
        <sz val="11"/>
        <color rgb="FFFF0000"/>
        <rFont val="Arial"/>
        <family val="2"/>
      </rPr>
      <t>NO CUMPLE CON:  PMT ni SOCIAL</t>
    </r>
    <r>
      <rPr>
        <sz val="11"/>
        <rFont val="Arial"/>
        <family val="2"/>
      </rPr>
      <t xml:space="preserve"> .</t>
    </r>
  </si>
  <si>
    <t>NO HABILITADO</t>
  </si>
  <si>
    <r>
      <t xml:space="preserve">EN EL OBJETO: TECNICA, ADMINISTRATIVA, FINANCIERA LEGAL AMBIENTAL, EN EL CONTRATO: SOCIAL Y AMBIENTAL.  </t>
    </r>
    <r>
      <rPr>
        <b/>
        <sz val="11"/>
        <color rgb="FFFF0000"/>
        <rFont val="Arial"/>
        <family val="2"/>
      </rPr>
      <t>NO CUMPLE CON:  LEGAL, SST Y PMT.</t>
    </r>
  </si>
  <si>
    <r>
      <t xml:space="preserve">Con la subsanación se valida como experiencia habilitante, más no se tiene en cuenta para la experiencia evaluable. </t>
    </r>
    <r>
      <rPr>
        <sz val="11"/>
        <color rgb="FFFF0000"/>
        <rFont val="Arial"/>
        <family val="2"/>
      </rPr>
      <t>SE VALIDA COMO EXPERIENCIA HABILITANTE MÁS NO PARA PUNTUABLE YA QUE FUE OBJETO DE SUBSANACIÓN.</t>
    </r>
  </si>
  <si>
    <t>NO SE OTORGA PUNTAJE POR EXPERIENCIA YA QUE ESTA FUE VALIDADA ÚNICAMENTE COMO REQUISITO HABILITANTE YA QUE FUE OBJETO DE SUBSANACIÓN CON DOCUMENTOS ADICIONALES A LOS APORTADOS EN LA PROPUESTA.</t>
  </si>
  <si>
    <t>SE VALIDA ÚNICAMENTE COMO REQUISITO HABILITANE YA QUE FUE OBJETO DE SUBSANACIÓN CON DOCUMENTOS ADICIONALES A LOS APORTADOS EN LA PROPUESTA.</t>
  </si>
  <si>
    <r>
      <t>INCLUYE DISEÑOS PARA ACTIVIDADES DE MEJORMAIENTO (</t>
    </r>
    <r>
      <rPr>
        <b/>
        <sz val="11"/>
        <color rgb="FFFF0000"/>
        <rFont val="Arial"/>
        <family val="2"/>
      </rPr>
      <t>NO SE VALIDA)</t>
    </r>
  </si>
  <si>
    <r>
      <t xml:space="preserve">EN EL OBJETO: TECNICA, ADMINISTRATIVA, FINANCIERA LEGAL AMBIENTAL, EN EL CONTRATO: SOCIAL Y AMBIENTAL PMT.  </t>
    </r>
    <r>
      <rPr>
        <b/>
        <sz val="11"/>
        <color rgb="FFFF0000"/>
        <rFont val="Arial"/>
        <family val="2"/>
      </rPr>
      <t>NO CUMPLE CON:   PMT</t>
    </r>
  </si>
  <si>
    <t>NO CUMPLE CON LAS ACTIVIDADES: SST NI PMT</t>
  </si>
  <si>
    <t>NO INCLUYE LAS ACTIVIDADES: SOCIAL, SST, PMT Y LEGAL</t>
  </si>
  <si>
    <r>
      <t xml:space="preserve">EN EL OBJETO: TECNICA, ADMINISTRATIVA, FINANCIERA, EN EL CONTRATO:SST, SOCIAL Y AMBIENTAL.  </t>
    </r>
    <r>
      <rPr>
        <b/>
        <sz val="11"/>
        <color rgb="FFFF0000"/>
        <rFont val="Arial"/>
        <family val="2"/>
      </rPr>
      <t>NO CUMPLE CON:  PMT Y OTROS.</t>
    </r>
  </si>
  <si>
    <r>
      <t xml:space="preserve">  </t>
    </r>
    <r>
      <rPr>
        <b/>
        <sz val="11"/>
        <color rgb="FFFF0000"/>
        <rFont val="Arial"/>
        <family val="2"/>
      </rPr>
      <t>NO CUMPLE CON:  FINANCIERA LEGAL AMBIENTAL, EN EL CONTRATO: SOCIAL Y AMBIENTAL SST Y PMT.</t>
    </r>
  </si>
  <si>
    <r>
      <t xml:space="preserve">  </t>
    </r>
    <r>
      <rPr>
        <b/>
        <sz val="11"/>
        <color rgb="FFFF0000"/>
        <rFont val="Arial"/>
        <family val="2"/>
      </rPr>
      <t xml:space="preserve">NO CUMPLE CON:  FINANCIERA LEGAL AMBIENTAL, </t>
    </r>
    <r>
      <rPr>
        <b/>
        <sz val="11"/>
        <rFont val="Arial"/>
        <family val="2"/>
      </rPr>
      <t>EN EL CONTRATO: SOCIAL Y AMBIENTAL SST Y PMT.</t>
    </r>
  </si>
  <si>
    <r>
      <t xml:space="preserve">EN EL OBJETO: , EN EL CONTRATO: .  </t>
    </r>
    <r>
      <rPr>
        <b/>
        <sz val="11"/>
        <color rgb="FFFF0000"/>
        <rFont val="Arial"/>
        <family val="2"/>
      </rPr>
      <t>NO CUMPLE CON: ADMINISTRATIVA, FINANCIERA LEGAL AMBIENTAL, SOCIAL, SST Y PMT.</t>
    </r>
  </si>
  <si>
    <r>
      <t xml:space="preserve">EN EL OBJETO: L, EN EL CONTRATO: SOCIAL Y AMBIENTAL.  </t>
    </r>
    <r>
      <rPr>
        <b/>
        <sz val="11"/>
        <color rgb="FFFF0000"/>
        <rFont val="Arial"/>
        <family val="2"/>
      </rPr>
      <t>NO CUMPLE CON:  ADMINISTRATIVA, FINANCIERA LEGAL AMBIENTA, SOCIAL, SST Y PMT.</t>
    </r>
  </si>
  <si>
    <r>
      <t xml:space="preserve">EN EL OBJETO:  EN EL CONTRATO: .  </t>
    </r>
    <r>
      <rPr>
        <b/>
        <sz val="11"/>
        <color rgb="FFFF0000"/>
        <rFont val="Arial"/>
        <family val="2"/>
      </rPr>
      <t>NO CUMPLE CON:  ADMINISTRATIVA, FINANCIERA LEGAL, AMBIENTAL, SOCIAL, SST Y PMT.</t>
    </r>
  </si>
  <si>
    <r>
      <t xml:space="preserve">  </t>
    </r>
    <r>
      <rPr>
        <b/>
        <sz val="11"/>
        <color rgb="FFFF0000"/>
        <rFont val="Arial"/>
        <family val="2"/>
      </rPr>
      <t>NO CUMPLE CON: ADMINISTRATIVA, FINANCIERA LEGAL, AMBIENTAL, SOCIAL, SST Y PMT.</t>
    </r>
  </si>
  <si>
    <r>
      <t xml:space="preserve">EN EL OBJETO:  EN EL CONTRATO: .  </t>
    </r>
    <r>
      <rPr>
        <b/>
        <sz val="11"/>
        <color rgb="FFFF0000"/>
        <rFont val="Arial"/>
        <family val="2"/>
      </rPr>
      <t>NO CUMPLE CON: ADMINISTRATIVA, FINANCIERA LEGAL, AMBIENTAL, SOCIAL, SST Y PMT.</t>
    </r>
  </si>
  <si>
    <r>
      <t xml:space="preserve">EN EL OBJETO:  EN EL CONTRATO: .  </t>
    </r>
    <r>
      <rPr>
        <b/>
        <sz val="11"/>
        <color rgb="FFFF0000"/>
        <rFont val="Arial"/>
        <family val="2"/>
      </rPr>
      <t>NO CUMPLE CON: ADMINISTRATIVA, FINANCIERA , LEGAL, AMBIENTAL, SOCIAL, SST Y PMT.</t>
    </r>
  </si>
  <si>
    <r>
      <t xml:space="preserve">EN EL OBJETO:  EN EL CONTRATO: .  </t>
    </r>
    <r>
      <rPr>
        <b/>
        <sz val="11"/>
        <color rgb="FFFF0000"/>
        <rFont val="Arial"/>
        <family val="2"/>
      </rPr>
      <t>NO CUMPLE CON:ADMINISTRATIVA, FINANCIERA , LEGAL, AMBIENTAL, SOCIAL, SST Y PMT.</t>
    </r>
  </si>
  <si>
    <r>
      <t xml:space="preserve">NO INCLUYE LAS ACTIVIDADES:  </t>
    </r>
    <r>
      <rPr>
        <b/>
        <sz val="11"/>
        <color rgb="FFFF0000"/>
        <rFont val="Arial"/>
        <family val="2"/>
      </rPr>
      <t>SST Y  PMT</t>
    </r>
  </si>
  <si>
    <t>CONSOLIDADO EVALUACIÓN DEFINITIVA</t>
  </si>
  <si>
    <r>
      <rPr>
        <b/>
        <sz val="11"/>
        <color theme="1"/>
        <rFont val="Calibri"/>
        <family val="2"/>
        <scheme val="minor"/>
      </rPr>
      <t>NOTA 1:</t>
    </r>
    <r>
      <rPr>
        <sz val="11"/>
        <color theme="1"/>
        <rFont val="Calibri"/>
        <family val="2"/>
        <scheme val="minor"/>
      </rPr>
      <t xml:space="preserve"> Se aclara que para esta evaluación preliminar se realizó la verificación y evaluación de la experiencia para todos los proponentes para que puedan hacer las observaciones y subsanaciones respectivas, sin embargo, la evaluación definitiva se hará únicamente con los proponentes que resulten hábiles en los criterios jurídico, financiero y técnico.</t>
    </r>
  </si>
  <si>
    <r>
      <rPr>
        <b/>
        <sz val="11"/>
        <color theme="1"/>
        <rFont val="Calibri"/>
        <family val="2"/>
        <scheme val="minor"/>
      </rPr>
      <t>NOTA 2:</t>
    </r>
    <r>
      <rPr>
        <sz val="11"/>
        <color theme="1"/>
        <rFont val="Calibri"/>
        <family val="2"/>
        <scheme val="minor"/>
      </rPr>
      <t xml:space="preserve"> Es importante aclarar que los documentos adicionales con los cuales se subsane la experiencia habilitante no serán tenidos en cuenta para la evaluación de la experiencia</t>
    </r>
  </si>
  <si>
    <r>
      <rPr>
        <b/>
        <sz val="11"/>
        <color theme="1"/>
        <rFont val="Calibri"/>
        <family val="2"/>
        <scheme val="minor"/>
      </rPr>
      <t>NOTA 3:</t>
    </r>
    <r>
      <rPr>
        <sz val="11"/>
        <color theme="1"/>
        <rFont val="Calibri"/>
        <family val="2"/>
        <scheme val="minor"/>
      </rPr>
      <t xml:space="preserve">  Los proponentes que no tienen puntaje por experiencia es porque no resultaron habiles en este criterio, de acuerdo a lo indicado en el cuadro adjunto de "EXPERIENCIA DEL PROPONENTE".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</si>
</sst>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_-;&quot;-$&quot;* #,##0_-;_-\$* \-_-;_-@_-"/>
    <numFmt numFmtId="167" formatCode="_-* #,##0.00_-;\-* #,##0.00_-;_-* \-??_-;_-@_-"/>
    <numFmt numFmtId="168" formatCode="_-* #,##0.00_-;\-* #,##0.00_-;_-* &quot;-&quot;_-;_-@_-"/>
    <numFmt numFmtId="169" formatCode="0.000%"/>
    <numFmt numFmtId="170" formatCode="_ * #,##0.00_ ;_ * \-#,##0.00_ ;_ * &quot;-&quot;??_ ;_ @_ "/>
    <numFmt numFmtId="171" formatCode="_-&quot;$&quot;\ * #,##0.00_-;\-&quot;$&quot;\ * #,##0.00_-;_-&quot;$&quot;\ * &quot;-&quot;_-;_-@_-"/>
    <numFmt numFmtId="172" formatCode="0.0000"/>
    <numFmt numFmtId="173" formatCode="_-* #,##0_-;\-* #,##0_-;_-* &quot;-&quot;??_-;_-@_-"/>
    <numFmt numFmtId="174" formatCode="#,##0.00_ ;\-#,##0.00\ "/>
    <numFmt numFmtId="175" formatCode="d/mm/yyyy;@"/>
    <numFmt numFmtId="176" formatCode="0.0%"/>
    <numFmt numFmtId="177" formatCode="_(* #,##0.00_);_(* \(#,##0.00\);_(* &quot;-&quot;??_);_(@_)"/>
    <numFmt numFmtId="178" formatCode="[$-F800]dddd\,\ mmmm\ dd\,\ yyyy"/>
    <numFmt numFmtId="179" formatCode="0.000000"/>
  </numFmts>
  <fonts count="67"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charset val="1"/>
    </font>
    <font>
      <sz val="10"/>
      <name val="Arial"/>
      <family val="2"/>
    </font>
    <font>
      <sz val="11"/>
      <color indexed="8"/>
      <name val="Calibri"/>
      <family val="2"/>
    </font>
    <font>
      <sz val="11"/>
      <color theme="1"/>
      <name val="Calibri"/>
      <family val="2"/>
    </font>
    <font>
      <sz val="11"/>
      <color theme="1"/>
      <name val="Calibri"/>
      <family val="2"/>
    </font>
    <font>
      <b/>
      <sz val="11"/>
      <color theme="1"/>
      <name val="Calibri"/>
      <family val="2"/>
      <scheme val="minor"/>
    </font>
    <font>
      <b/>
      <sz val="14"/>
      <color theme="1"/>
      <name val="Calibri"/>
      <family val="2"/>
      <scheme val="minor"/>
    </font>
    <font>
      <b/>
      <sz val="16"/>
      <color theme="1"/>
      <name val="Calibri"/>
      <family val="2"/>
      <scheme val="minor"/>
    </font>
    <font>
      <b/>
      <sz val="11"/>
      <color theme="1"/>
      <name val="Arial Narrow"/>
      <family val="2"/>
    </font>
    <font>
      <b/>
      <sz val="10"/>
      <color theme="1"/>
      <name val="Calibri"/>
      <family val="2"/>
      <scheme val="minor"/>
    </font>
    <font>
      <sz val="11"/>
      <color rgb="FF000000"/>
      <name val="Garamond"/>
      <family val="1"/>
    </font>
    <font>
      <b/>
      <sz val="14"/>
      <name val="Garamond"/>
      <family val="1"/>
    </font>
    <font>
      <b/>
      <sz val="18"/>
      <color rgb="FF000000"/>
      <name val="Garamond"/>
      <family val="1"/>
    </font>
    <font>
      <b/>
      <sz val="20"/>
      <name val="Garamond"/>
      <family val="1"/>
    </font>
    <font>
      <b/>
      <sz val="26"/>
      <name val="Garamond"/>
      <family val="1"/>
    </font>
    <font>
      <b/>
      <sz val="12"/>
      <name val="Garamond"/>
      <family val="1"/>
    </font>
    <font>
      <b/>
      <sz val="22"/>
      <color rgb="FF000000"/>
      <name val="Garamond"/>
      <family val="1"/>
    </font>
    <font>
      <b/>
      <sz val="16"/>
      <name val="Garamond"/>
      <family val="1"/>
    </font>
    <font>
      <b/>
      <sz val="16"/>
      <color rgb="FFFF0000"/>
      <name val="Garamond"/>
      <family val="1"/>
    </font>
    <font>
      <b/>
      <sz val="12"/>
      <color rgb="FF44546A"/>
      <name val="Garamond"/>
      <family val="1"/>
    </font>
    <font>
      <b/>
      <sz val="12"/>
      <color theme="1"/>
      <name val="Garamond"/>
      <family val="1"/>
    </font>
    <font>
      <sz val="12"/>
      <name val="Garamond"/>
      <family val="1"/>
    </font>
    <font>
      <sz val="12"/>
      <color rgb="FF000000"/>
      <name val="Garamond"/>
      <family val="1"/>
    </font>
    <font>
      <b/>
      <sz val="12"/>
      <color rgb="FFFF0000"/>
      <name val="Garamond"/>
      <family val="1"/>
    </font>
    <font>
      <b/>
      <sz val="18"/>
      <color rgb="FFFF0000"/>
      <name val="Garamond"/>
      <family val="1"/>
    </font>
    <font>
      <b/>
      <sz val="18"/>
      <color theme="1"/>
      <name val="Garamond"/>
      <family val="1"/>
    </font>
    <font>
      <b/>
      <u/>
      <sz val="18"/>
      <color rgb="FFFF0000"/>
      <name val="Garamond"/>
      <family val="1"/>
    </font>
    <font>
      <sz val="18"/>
      <color rgb="FF000000"/>
      <name val="Garamond"/>
      <family val="1"/>
    </font>
    <font>
      <b/>
      <sz val="11"/>
      <name val="Calibri"/>
      <family val="2"/>
      <scheme val="minor"/>
    </font>
    <font>
      <b/>
      <sz val="11"/>
      <name val="Arial"/>
      <family val="2"/>
    </font>
    <font>
      <sz val="11"/>
      <name val="Arial"/>
      <family val="2"/>
    </font>
    <font>
      <sz val="11"/>
      <name val="Calibri"/>
      <family val="2"/>
      <scheme val="minor"/>
    </font>
    <font>
      <b/>
      <sz val="7"/>
      <color theme="1"/>
      <name val="Calibri"/>
      <family val="2"/>
      <scheme val="minor"/>
    </font>
    <font>
      <sz val="11"/>
      <color rgb="FF000000"/>
      <name val="Arial"/>
      <family val="2"/>
    </font>
    <font>
      <b/>
      <sz val="20"/>
      <name val="Arial"/>
      <family val="2"/>
    </font>
    <font>
      <b/>
      <sz val="16"/>
      <name val="Arial"/>
      <family val="2"/>
    </font>
    <font>
      <b/>
      <u/>
      <sz val="11"/>
      <color rgb="FFFF0000"/>
      <name val="Arial"/>
      <family val="2"/>
    </font>
    <font>
      <b/>
      <sz val="11"/>
      <color rgb="FF44546A"/>
      <name val="Arial"/>
      <family val="2"/>
    </font>
    <font>
      <b/>
      <sz val="11"/>
      <color rgb="FFFF0000"/>
      <name val="Arial"/>
      <family val="2"/>
    </font>
    <font>
      <sz val="20"/>
      <color rgb="FF000000"/>
      <name val="Arial"/>
      <family val="2"/>
    </font>
    <font>
      <sz val="16"/>
      <color rgb="FF000000"/>
      <name val="Arial"/>
      <family val="2"/>
    </font>
    <font>
      <b/>
      <sz val="16"/>
      <color theme="1"/>
      <name val="Arial"/>
      <family val="2"/>
    </font>
    <font>
      <b/>
      <sz val="12"/>
      <color theme="1"/>
      <name val="Arial Narrow"/>
      <family val="2"/>
    </font>
    <font>
      <b/>
      <sz val="12"/>
      <name val="Arial Narrow"/>
      <family val="2"/>
    </font>
    <font>
      <sz val="11"/>
      <color rgb="FFFF0000"/>
      <name val="Arial"/>
      <family val="2"/>
    </font>
    <font>
      <sz val="11"/>
      <color theme="1"/>
      <name val="Arial Narrow"/>
      <family val="2"/>
    </font>
    <font>
      <sz val="12"/>
      <color theme="1"/>
      <name val="Arial Narrow"/>
      <family val="2"/>
    </font>
    <font>
      <b/>
      <sz val="12"/>
      <color rgb="FF000000"/>
      <name val="Arial"/>
      <family val="2"/>
    </font>
    <font>
      <b/>
      <sz val="16"/>
      <color rgb="FFFF0000"/>
      <name val="Arial"/>
      <family val="2"/>
    </font>
    <font>
      <b/>
      <sz val="14"/>
      <color rgb="FFFF0000"/>
      <name val="Calibri"/>
      <family val="2"/>
      <scheme val="minor"/>
    </font>
    <font>
      <b/>
      <sz val="20"/>
      <color rgb="FFFF0000"/>
      <name val="Calibri"/>
      <family val="2"/>
      <scheme val="minor"/>
    </font>
  </fonts>
  <fills count="12">
    <fill>
      <patternFill patternType="none"/>
    </fill>
    <fill>
      <patternFill patternType="gray125"/>
    </fill>
    <fill>
      <patternFill patternType="solid">
        <fgColor theme="6" tint="0.39997558519241921"/>
        <bgColor indexed="64"/>
      </patternFill>
    </fill>
    <fill>
      <patternFill patternType="solid">
        <fgColor theme="4" tint="-0.249977111117893"/>
        <bgColor indexed="64"/>
      </patternFill>
    </fill>
    <fill>
      <patternFill patternType="solid">
        <fgColor rgb="FFFFFF99"/>
        <bgColor rgb="FFFFFFCC"/>
      </patternFill>
    </fill>
    <fill>
      <patternFill patternType="solid">
        <fgColor rgb="FFCCFFCC"/>
        <bgColor rgb="FFCCFFFF"/>
      </patternFill>
    </fill>
    <fill>
      <patternFill patternType="solid">
        <fgColor theme="3" tint="0.59999389629810485"/>
        <bgColor indexed="64"/>
      </patternFill>
    </fill>
    <fill>
      <patternFill patternType="solid">
        <fgColor theme="7" tint="0.59999389629810485"/>
        <bgColor indexed="64"/>
      </patternFill>
    </fill>
    <fill>
      <patternFill patternType="solid">
        <fgColor rgb="FFCCFFCC"/>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55">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indexed="64"/>
      </top>
      <bottom style="thin">
        <color auto="1"/>
      </bottom>
      <diagonal/>
    </border>
    <border>
      <left/>
      <right style="medium">
        <color indexed="64"/>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medium">
        <color indexed="64"/>
      </top>
      <bottom/>
      <diagonal/>
    </border>
    <border>
      <left/>
      <right/>
      <top/>
      <bottom style="medium">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auto="1"/>
      </left>
      <right/>
      <top/>
      <bottom style="thin">
        <color auto="1"/>
      </bottom>
      <diagonal/>
    </border>
    <border>
      <left/>
      <right style="medium">
        <color indexed="64"/>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auto="1"/>
      </left>
      <right/>
      <top/>
      <bottom style="thin">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medium">
        <color indexed="64"/>
      </top>
      <bottom/>
      <diagonal/>
    </border>
    <border>
      <left style="medium">
        <color indexed="64"/>
      </left>
      <right/>
      <top style="thin">
        <color auto="1"/>
      </top>
      <bottom/>
      <diagonal/>
    </border>
    <border>
      <left/>
      <right style="medium">
        <color indexed="64"/>
      </right>
      <top/>
      <bottom style="thin">
        <color auto="1"/>
      </bottom>
      <diagonal/>
    </border>
    <border>
      <left style="medium">
        <color indexed="64"/>
      </left>
      <right/>
      <top style="thin">
        <color auto="1"/>
      </top>
      <bottom style="thin">
        <color auto="1"/>
      </bottom>
      <diagonal/>
    </border>
    <border>
      <left style="thin">
        <color auto="1"/>
      </left>
      <right style="medium">
        <color indexed="64"/>
      </right>
      <top/>
      <bottom/>
      <diagonal/>
    </border>
    <border>
      <left style="thin">
        <color auto="1"/>
      </left>
      <right style="medium">
        <color indexed="64"/>
      </right>
      <top/>
      <bottom style="thin">
        <color auto="1"/>
      </bottom>
      <diagonal/>
    </border>
    <border>
      <left/>
      <right style="medium">
        <color indexed="64"/>
      </right>
      <top style="thin">
        <color auto="1"/>
      </top>
      <bottom style="thin">
        <color auto="1"/>
      </bottom>
      <diagonal/>
    </border>
    <border>
      <left style="thin">
        <color auto="1"/>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style="thin">
        <color auto="1"/>
      </top>
      <bottom/>
      <diagonal/>
    </border>
    <border>
      <left style="thin">
        <color indexed="64"/>
      </left>
      <right style="thin">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thin">
        <color indexed="64"/>
      </right>
      <top style="medium">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s>
  <cellStyleXfs count="88">
    <xf numFmtId="0" fontId="0" fillId="0" borderId="0"/>
    <xf numFmtId="166" fontId="16" fillId="0" borderId="0" applyBorder="0" applyProtection="0"/>
    <xf numFmtId="165" fontId="17" fillId="0" borderId="0" applyBorder="0" applyAlignment="0" applyProtection="0"/>
    <xf numFmtId="167" fontId="16" fillId="0" borderId="0" applyBorder="0" applyProtection="0"/>
    <xf numFmtId="9" fontId="16" fillId="0" borderId="0" applyBorder="0" applyProtection="0"/>
    <xf numFmtId="0" fontId="17" fillId="0" borderId="0"/>
    <xf numFmtId="9" fontId="17" fillId="0" borderId="0" applyFont="0" applyFill="0" applyBorder="0" applyAlignment="0" applyProtection="0"/>
    <xf numFmtId="170" fontId="17" fillId="0" borderId="0" applyFont="0" applyFill="0" applyBorder="0" applyAlignment="0" applyProtection="0"/>
    <xf numFmtId="0" fontId="18" fillId="0" borderId="0" applyFill="0" applyProtection="0"/>
    <xf numFmtId="0" fontId="15" fillId="0" borderId="0"/>
    <xf numFmtId="0" fontId="19" fillId="0" borderId="0"/>
    <xf numFmtId="0" fontId="16" fillId="0" borderId="0"/>
    <xf numFmtId="42" fontId="16" fillId="0" borderId="0" applyFont="0" applyFill="0" applyBorder="0" applyAlignment="0" applyProtection="0"/>
    <xf numFmtId="166" fontId="16" fillId="0" borderId="0" applyBorder="0" applyProtection="0"/>
    <xf numFmtId="41" fontId="16" fillId="0" borderId="0" applyFont="0" applyFill="0" applyBorder="0" applyAlignment="0" applyProtection="0"/>
    <xf numFmtId="0" fontId="20" fillId="0" borderId="0"/>
    <xf numFmtId="41" fontId="16" fillId="0" borderId="0" applyFont="0" applyFill="0" applyBorder="0" applyAlignment="0" applyProtection="0"/>
    <xf numFmtId="0" fontId="14" fillId="0" borderId="0"/>
    <xf numFmtId="42" fontId="14" fillId="0" borderId="0" applyFont="0" applyFill="0" applyBorder="0" applyAlignment="0" applyProtection="0"/>
    <xf numFmtId="41" fontId="14" fillId="0" borderId="0" applyFont="0" applyFill="0" applyBorder="0" applyAlignment="0" applyProtection="0"/>
    <xf numFmtId="42" fontId="16" fillId="0" borderId="0" applyFont="0" applyFill="0" applyBorder="0" applyAlignment="0" applyProtection="0"/>
    <xf numFmtId="0" fontId="13" fillId="0" borderId="0"/>
    <xf numFmtId="42" fontId="16" fillId="0" borderId="0" applyFont="0" applyFill="0" applyBorder="0" applyAlignment="0" applyProtection="0"/>
    <xf numFmtId="41" fontId="16" fillId="0" borderId="0" applyFont="0" applyFill="0" applyBorder="0" applyAlignment="0" applyProtection="0"/>
    <xf numFmtId="0" fontId="19" fillId="0" borderId="0"/>
    <xf numFmtId="0" fontId="13" fillId="0" borderId="0"/>
    <xf numFmtId="42" fontId="13" fillId="0" borderId="0" applyFont="0" applyFill="0" applyBorder="0" applyAlignment="0" applyProtection="0"/>
    <xf numFmtId="41" fontId="13" fillId="0" borderId="0" applyFont="0" applyFill="0" applyBorder="0" applyAlignment="0" applyProtection="0"/>
    <xf numFmtId="42" fontId="16" fillId="0" borderId="0" applyFont="0" applyFill="0" applyBorder="0" applyAlignment="0" applyProtection="0"/>
    <xf numFmtId="0" fontId="13" fillId="0" borderId="0"/>
    <xf numFmtId="42" fontId="13" fillId="0" borderId="0" applyFont="0" applyFill="0" applyBorder="0" applyAlignment="0" applyProtection="0"/>
    <xf numFmtId="41" fontId="13" fillId="0" borderId="0" applyFont="0" applyFill="0" applyBorder="0" applyAlignment="0" applyProtection="0"/>
    <xf numFmtId="0" fontId="13" fillId="0" borderId="0"/>
    <xf numFmtId="44" fontId="16" fillId="0" borderId="0" applyFont="0" applyFill="0" applyBorder="0" applyAlignment="0" applyProtection="0"/>
    <xf numFmtId="42" fontId="16" fillId="0" borderId="0" applyFont="0" applyFill="0" applyBorder="0" applyAlignment="0" applyProtection="0"/>
    <xf numFmtId="0" fontId="12" fillId="0" borderId="0"/>
    <xf numFmtId="42"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0" fontId="12" fillId="0" borderId="0"/>
    <xf numFmtId="42" fontId="12" fillId="0" borderId="0" applyFont="0" applyFill="0" applyBorder="0" applyAlignment="0" applyProtection="0"/>
    <xf numFmtId="41" fontId="12" fillId="0" borderId="0" applyFont="0" applyFill="0" applyBorder="0" applyAlignment="0" applyProtection="0"/>
    <xf numFmtId="42" fontId="16" fillId="0" borderId="0" applyFont="0" applyFill="0" applyBorder="0" applyAlignment="0" applyProtection="0"/>
    <xf numFmtId="0" fontId="12" fillId="0" borderId="0"/>
    <xf numFmtId="42" fontId="16" fillId="0" borderId="0" applyFont="0" applyFill="0" applyBorder="0" applyAlignment="0" applyProtection="0"/>
    <xf numFmtId="41" fontId="16" fillId="0" borderId="0" applyFont="0" applyFill="0" applyBorder="0" applyAlignment="0" applyProtection="0"/>
    <xf numFmtId="0" fontId="12" fillId="0" borderId="0"/>
    <xf numFmtId="42" fontId="12" fillId="0" borderId="0" applyFont="0" applyFill="0" applyBorder="0" applyAlignment="0" applyProtection="0"/>
    <xf numFmtId="41" fontId="12" fillId="0" borderId="0" applyFont="0" applyFill="0" applyBorder="0" applyAlignment="0" applyProtection="0"/>
    <xf numFmtId="42" fontId="16" fillId="0" borderId="0" applyFont="0" applyFill="0" applyBorder="0" applyAlignment="0" applyProtection="0"/>
    <xf numFmtId="0" fontId="12" fillId="0" borderId="0"/>
    <xf numFmtId="42" fontId="12" fillId="0" borderId="0" applyFont="0" applyFill="0" applyBorder="0" applyAlignment="0" applyProtection="0"/>
    <xf numFmtId="41" fontId="12" fillId="0" borderId="0" applyFont="0" applyFill="0" applyBorder="0" applyAlignment="0" applyProtection="0"/>
    <xf numFmtId="0" fontId="12" fillId="0" borderId="0"/>
    <xf numFmtId="44" fontId="16" fillId="0" borderId="0" applyFont="0" applyFill="0" applyBorder="0" applyAlignment="0" applyProtection="0"/>
    <xf numFmtId="42" fontId="16" fillId="0" borderId="0" applyFont="0" applyFill="0" applyBorder="0" applyAlignment="0" applyProtection="0"/>
    <xf numFmtId="0" fontId="11" fillId="0" borderId="0"/>
    <xf numFmtId="0" fontId="11" fillId="0" borderId="0"/>
    <xf numFmtId="43" fontId="16" fillId="0" borderId="0" applyFont="0" applyFill="0" applyBorder="0" applyAlignment="0" applyProtection="0"/>
    <xf numFmtId="9" fontId="16" fillId="0" borderId="0" applyFont="0" applyFill="0" applyBorder="0" applyAlignment="0" applyProtection="0"/>
    <xf numFmtId="0" fontId="10" fillId="0" borderId="0"/>
    <xf numFmtId="0" fontId="10" fillId="0" borderId="0"/>
    <xf numFmtId="0" fontId="9" fillId="0" borderId="0"/>
    <xf numFmtId="0" fontId="9" fillId="0" borderId="0"/>
    <xf numFmtId="9" fontId="17" fillId="0" borderId="0" applyFont="0" applyFill="0" applyBorder="0" applyAlignment="0" applyProtection="0"/>
    <xf numFmtId="177" fontId="17" fillId="0" borderId="0" applyFont="0" applyFill="0" applyBorder="0" applyAlignment="0" applyProtection="0"/>
    <xf numFmtId="41" fontId="16" fillId="0" borderId="0" applyFont="0" applyFill="0" applyBorder="0" applyAlignment="0" applyProtection="0"/>
    <xf numFmtId="42" fontId="16" fillId="0" borderId="0" applyFont="0" applyFill="0" applyBorder="0" applyAlignment="0" applyProtection="0"/>
    <xf numFmtId="0" fontId="8"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4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6" fillId="0" borderId="0"/>
    <xf numFmtId="164" fontId="6" fillId="0" borderId="0" applyFont="0" applyFill="0" applyBorder="0" applyAlignment="0" applyProtection="0"/>
    <xf numFmtId="0" fontId="6" fillId="0" borderId="0"/>
    <xf numFmtId="9" fontId="6" fillId="0" borderId="0" applyFont="0" applyFill="0" applyBorder="0" applyAlignment="0" applyProtection="0"/>
    <xf numFmtId="44" fontId="6" fillId="0" borderId="0" applyFont="0" applyFill="0" applyBorder="0" applyAlignment="0" applyProtection="0"/>
    <xf numFmtId="164" fontId="6" fillId="0" borderId="0" applyFont="0" applyFill="0" applyBorder="0" applyAlignment="0" applyProtection="0"/>
  </cellStyleXfs>
  <cellXfs count="317">
    <xf numFmtId="0" fontId="0" fillId="0" borderId="0" xfId="0"/>
    <xf numFmtId="0" fontId="14" fillId="0" borderId="12" xfId="17" applyBorder="1"/>
    <xf numFmtId="0" fontId="14" fillId="0" borderId="21" xfId="17" applyBorder="1"/>
    <xf numFmtId="0" fontId="14" fillId="0" borderId="0" xfId="17" applyAlignment="1">
      <alignment wrapText="1"/>
    </xf>
    <xf numFmtId="0" fontId="14" fillId="0" borderId="0" xfId="17"/>
    <xf numFmtId="0" fontId="14" fillId="0" borderId="8" xfId="17" applyBorder="1"/>
    <xf numFmtId="0" fontId="14" fillId="0" borderId="13" xfId="17" applyBorder="1"/>
    <xf numFmtId="0" fontId="14" fillId="0" borderId="2" xfId="17" applyBorder="1"/>
    <xf numFmtId="0" fontId="21" fillId="0" borderId="5" xfId="17" applyFont="1" applyBorder="1" applyAlignment="1">
      <alignment horizontal="left" vertical="center"/>
    </xf>
    <xf numFmtId="168" fontId="24" fillId="0" borderId="7" xfId="19" applyNumberFormat="1" applyFont="1" applyBorder="1" applyAlignment="1">
      <alignment horizontal="center" vertical="center" wrapText="1"/>
    </xf>
    <xf numFmtId="0" fontId="21" fillId="0" borderId="7" xfId="17" applyFont="1" applyBorder="1" applyAlignment="1">
      <alignment horizontal="center" vertical="center" wrapText="1"/>
    </xf>
    <xf numFmtId="0" fontId="25" fillId="0" borderId="7" xfId="17" applyFont="1" applyBorder="1" applyAlignment="1">
      <alignment horizontal="center" vertical="center" wrapText="1"/>
    </xf>
    <xf numFmtId="0" fontId="21" fillId="0" borderId="23" xfId="17" applyFont="1" applyBorder="1" applyAlignment="1">
      <alignment horizontal="center" vertical="center" wrapText="1"/>
    </xf>
    <xf numFmtId="0" fontId="14" fillId="0" borderId="0" xfId="17" applyAlignment="1">
      <alignment horizontal="left" vertical="center"/>
    </xf>
    <xf numFmtId="171" fontId="24" fillId="0" borderId="12" xfId="18" applyNumberFormat="1" applyFont="1" applyBorder="1" applyAlignment="1">
      <alignment horizontal="left" vertical="center" wrapText="1"/>
    </xf>
    <xf numFmtId="0" fontId="14" fillId="0" borderId="0" xfId="17" applyAlignment="1">
      <alignment horizontal="left" vertical="center" wrapText="1"/>
    </xf>
    <xf numFmtId="0" fontId="24" fillId="0" borderId="12" xfId="17" applyFont="1" applyBorder="1" applyAlignment="1">
      <alignment horizontal="center" vertical="center"/>
    </xf>
    <xf numFmtId="0" fontId="14" fillId="0" borderId="0" xfId="17" applyAlignment="1">
      <alignment vertical="center"/>
    </xf>
    <xf numFmtId="0" fontId="26" fillId="2" borderId="0" xfId="11" applyFont="1" applyFill="1"/>
    <xf numFmtId="0" fontId="26" fillId="0" borderId="0" xfId="11" applyFont="1"/>
    <xf numFmtId="0" fontId="26" fillId="3" borderId="0" xfId="11" applyFont="1" applyFill="1"/>
    <xf numFmtId="0" fontId="31" fillId="0" borderId="0" xfId="11" applyFont="1" applyAlignment="1">
      <alignment horizontal="center" vertical="center" wrapText="1"/>
    </xf>
    <xf numFmtId="167" fontId="31" fillId="0" borderId="0" xfId="3" applyFont="1" applyBorder="1" applyAlignment="1" applyProtection="1">
      <alignment horizontal="center" vertical="center" wrapText="1"/>
    </xf>
    <xf numFmtId="167" fontId="31" fillId="0" borderId="11" xfId="3" applyFont="1" applyBorder="1" applyAlignment="1" applyProtection="1">
      <alignment horizontal="center" vertical="center" wrapText="1"/>
    </xf>
    <xf numFmtId="169" fontId="31" fillId="0" borderId="0" xfId="4" applyNumberFormat="1" applyFont="1" applyBorder="1" applyAlignment="1" applyProtection="1">
      <alignment vertical="center" wrapText="1"/>
    </xf>
    <xf numFmtId="0" fontId="31" fillId="5" borderId="1" xfId="11" applyFont="1" applyFill="1" applyBorder="1" applyAlignment="1">
      <alignment horizontal="center" vertical="center" wrapText="1"/>
    </xf>
    <xf numFmtId="0" fontId="36" fillId="5" borderId="1" xfId="11" applyFont="1" applyFill="1" applyBorder="1" applyAlignment="1">
      <alignment horizontal="center" vertical="center" wrapText="1"/>
    </xf>
    <xf numFmtId="0" fontId="38" fillId="0" borderId="0" xfId="11" applyFont="1"/>
    <xf numFmtId="4" fontId="26" fillId="0" borderId="0" xfId="11" applyNumberFormat="1" applyFont="1"/>
    <xf numFmtId="0" fontId="39" fillId="0" borderId="40" xfId="11" applyFont="1" applyBorder="1" applyAlignment="1">
      <alignment horizontal="left" vertical="center" wrapText="1"/>
    </xf>
    <xf numFmtId="42" fontId="39" fillId="0" borderId="41" xfId="20" applyFont="1" applyBorder="1" applyAlignment="1">
      <alignment horizontal="left" vertical="center" wrapText="1"/>
    </xf>
    <xf numFmtId="0" fontId="42" fillId="0" borderId="0" xfId="11" applyFont="1" applyAlignment="1">
      <alignment horizontal="center" vertical="center" wrapText="1"/>
    </xf>
    <xf numFmtId="9" fontId="40" fillId="0" borderId="0" xfId="4" applyFont="1" applyBorder="1" applyAlignment="1" applyProtection="1">
      <alignment vertical="center"/>
    </xf>
    <xf numFmtId="0" fontId="43" fillId="0" borderId="0" xfId="11" applyFont="1" applyAlignment="1">
      <alignment horizontal="center" vertical="center" wrapText="1"/>
    </xf>
    <xf numFmtId="0" fontId="43" fillId="0" borderId="0" xfId="11" applyFont="1"/>
    <xf numFmtId="0" fontId="40" fillId="0" borderId="0" xfId="11" applyFont="1" applyAlignment="1">
      <alignment horizontal="justify" vertical="center" wrapText="1"/>
    </xf>
    <xf numFmtId="0" fontId="40" fillId="0" borderId="0" xfId="11" applyFont="1" applyAlignment="1">
      <alignment horizontal="left" vertical="center" wrapText="1"/>
    </xf>
    <xf numFmtId="0" fontId="40" fillId="0" borderId="0" xfId="4" applyNumberFormat="1" applyFont="1" applyBorder="1" applyAlignment="1" applyProtection="1">
      <alignment vertical="center"/>
    </xf>
    <xf numFmtId="0" fontId="43" fillId="0" borderId="0" xfId="11" applyFont="1" applyAlignment="1">
      <alignment horizontal="center"/>
    </xf>
    <xf numFmtId="167" fontId="28" fillId="0" borderId="0" xfId="3" applyFont="1" applyBorder="1" applyProtection="1"/>
    <xf numFmtId="167" fontId="36" fillId="7" borderId="1" xfId="3" applyFont="1" applyFill="1" applyBorder="1" applyAlignment="1" applyProtection="1">
      <alignment vertical="center" wrapText="1"/>
    </xf>
    <xf numFmtId="0" fontId="31" fillId="9" borderId="0" xfId="11" applyFont="1" applyFill="1" applyAlignment="1">
      <alignment vertical="center" wrapText="1"/>
    </xf>
    <xf numFmtId="167" fontId="39" fillId="9" borderId="0" xfId="3" applyFont="1" applyFill="1" applyBorder="1" applyAlignment="1" applyProtection="1">
      <alignment vertical="center" wrapText="1"/>
    </xf>
    <xf numFmtId="167" fontId="39" fillId="9" borderId="11" xfId="3" applyFont="1" applyFill="1" applyBorder="1" applyAlignment="1" applyProtection="1">
      <alignment vertical="center" wrapText="1"/>
    </xf>
    <xf numFmtId="42" fontId="31" fillId="0" borderId="1" xfId="36" applyFont="1" applyFill="1" applyBorder="1" applyAlignment="1">
      <alignment horizontal="center" vertical="center" wrapText="1"/>
    </xf>
    <xf numFmtId="4" fontId="31" fillId="0" borderId="1" xfId="13" applyNumberFormat="1" applyFont="1" applyBorder="1" applyAlignment="1" applyProtection="1">
      <alignment vertical="center" wrapText="1"/>
    </xf>
    <xf numFmtId="167" fontId="36" fillId="7" borderId="3" xfId="3" applyFont="1" applyFill="1" applyBorder="1" applyAlignment="1" applyProtection="1">
      <alignment vertical="center" wrapText="1"/>
    </xf>
    <xf numFmtId="0" fontId="37" fillId="0" borderId="24" xfId="11" applyFont="1" applyBorder="1" applyAlignment="1">
      <alignment horizontal="justify" vertical="center" wrapText="1"/>
    </xf>
    <xf numFmtId="0" fontId="37" fillId="0" borderId="1" xfId="11" applyFont="1" applyBorder="1" applyAlignment="1">
      <alignment horizontal="center" vertical="center" wrapText="1"/>
    </xf>
    <xf numFmtId="0" fontId="31" fillId="0" borderId="1" xfId="11" applyFont="1" applyBorder="1" applyAlignment="1">
      <alignment horizontal="center" vertical="center" wrapText="1"/>
    </xf>
    <xf numFmtId="0" fontId="37" fillId="0" borderId="25" xfId="11" applyFont="1" applyBorder="1" applyAlignment="1">
      <alignment horizontal="justify" vertical="center" wrapText="1"/>
    </xf>
    <xf numFmtId="0" fontId="37" fillId="0" borderId="17" xfId="11" applyFont="1" applyBorder="1" applyAlignment="1">
      <alignment horizontal="justify" vertical="center" wrapText="1"/>
    </xf>
    <xf numFmtId="0" fontId="37" fillId="0" borderId="1" xfId="11" applyFont="1" applyBorder="1" applyAlignment="1">
      <alignment horizontal="justify" vertical="center" wrapText="1"/>
    </xf>
    <xf numFmtId="172" fontId="40" fillId="0" borderId="0" xfId="4" applyNumberFormat="1" applyFont="1" applyBorder="1" applyAlignment="1" applyProtection="1">
      <alignment vertical="center"/>
    </xf>
    <xf numFmtId="0" fontId="31" fillId="4" borderId="1" xfId="11" applyFont="1" applyFill="1" applyBorder="1" applyAlignment="1">
      <alignment horizontal="center" vertical="center" wrapText="1"/>
    </xf>
    <xf numFmtId="4" fontId="31" fillId="0" borderId="1" xfId="13" applyNumberFormat="1" applyFont="1" applyBorder="1" applyAlignment="1" applyProtection="1">
      <alignment horizontal="center" vertical="center" wrapText="1"/>
    </xf>
    <xf numFmtId="167" fontId="36" fillId="7" borderId="0" xfId="3" applyFont="1" applyFill="1" applyBorder="1" applyAlignment="1" applyProtection="1">
      <alignment horizontal="center" vertical="center" wrapText="1"/>
    </xf>
    <xf numFmtId="41" fontId="39" fillId="0" borderId="0" xfId="16" applyFont="1" applyBorder="1" applyAlignment="1">
      <alignment vertical="center" wrapText="1"/>
    </xf>
    <xf numFmtId="168" fontId="34" fillId="0" borderId="0" xfId="16" applyNumberFormat="1" applyFont="1" applyBorder="1" applyAlignment="1"/>
    <xf numFmtId="0" fontId="44" fillId="0" borderId="44" xfId="0" applyFont="1" applyBorder="1" applyAlignment="1">
      <alignment horizontal="center" vertical="center"/>
    </xf>
    <xf numFmtId="0" fontId="45" fillId="0" borderId="45" xfId="0" applyFont="1" applyBorder="1" applyAlignment="1">
      <alignment horizontal="center" vertical="center" wrapText="1"/>
    </xf>
    <xf numFmtId="0" fontId="44" fillId="0" borderId="45" xfId="0" applyFont="1" applyBorder="1" applyAlignment="1">
      <alignment horizontal="center" vertical="center" wrapText="1"/>
    </xf>
    <xf numFmtId="41" fontId="44" fillId="0" borderId="44" xfId="58" applyNumberFormat="1" applyFont="1" applyBorder="1" applyAlignment="1">
      <alignment horizontal="center" vertical="center" wrapText="1"/>
    </xf>
    <xf numFmtId="173" fontId="44" fillId="0" borderId="44" xfId="58" applyNumberFormat="1" applyFont="1" applyBorder="1" applyAlignment="1">
      <alignment horizontal="center" vertical="center" wrapText="1"/>
    </xf>
    <xf numFmtId="9" fontId="44" fillId="0" borderId="44" xfId="59" applyFont="1" applyBorder="1" applyAlignment="1">
      <alignment horizontal="center" vertical="center" wrapText="1"/>
    </xf>
    <xf numFmtId="168" fontId="44" fillId="0" borderId="44" xfId="16" applyNumberFormat="1" applyFont="1" applyBorder="1" applyAlignment="1">
      <alignment horizontal="center" vertical="center" wrapText="1"/>
    </xf>
    <xf numFmtId="0" fontId="44" fillId="0" borderId="44" xfId="0" applyFont="1" applyBorder="1" applyAlignment="1">
      <alignment horizontal="center" vertical="center" wrapText="1"/>
    </xf>
    <xf numFmtId="174" fontId="44" fillId="0" borderId="44" xfId="16" applyNumberFormat="1" applyFont="1" applyBorder="1" applyAlignment="1">
      <alignment horizontal="centerContinuous" vertical="center" wrapText="1"/>
    </xf>
    <xf numFmtId="175" fontId="46" fillId="0" borderId="46" xfId="0" applyNumberFormat="1" applyFont="1" applyBorder="1" applyAlignment="1">
      <alignment horizontal="center" vertical="center"/>
    </xf>
    <xf numFmtId="173" fontId="46" fillId="10" borderId="47" xfId="58" applyNumberFormat="1" applyFont="1" applyFill="1" applyBorder="1" applyAlignment="1">
      <alignment vertical="center"/>
    </xf>
    <xf numFmtId="9" fontId="31" fillId="0" borderId="1" xfId="59" applyFont="1" applyFill="1" applyBorder="1" applyAlignment="1" applyProtection="1">
      <alignment vertical="center" wrapText="1"/>
    </xf>
    <xf numFmtId="42" fontId="38" fillId="0" borderId="1" xfId="20" applyFont="1" applyFill="1" applyBorder="1" applyAlignment="1">
      <alignment horizontal="center" vertical="center" wrapText="1"/>
    </xf>
    <xf numFmtId="0" fontId="46" fillId="0" borderId="5" xfId="0" applyFont="1" applyBorder="1" applyAlignment="1">
      <alignment horizontal="center" vertical="center"/>
    </xf>
    <xf numFmtId="0" fontId="46" fillId="0" borderId="12" xfId="0" applyFont="1" applyBorder="1" applyAlignment="1">
      <alignment vertical="center"/>
    </xf>
    <xf numFmtId="0" fontId="46" fillId="0" borderId="21" xfId="0" applyFont="1" applyBorder="1" applyAlignment="1">
      <alignment vertical="center"/>
    </xf>
    <xf numFmtId="0" fontId="46" fillId="0" borderId="6" xfId="0" applyFont="1" applyBorder="1" applyAlignment="1">
      <alignment horizontal="center" vertical="center"/>
    </xf>
    <xf numFmtId="0" fontId="46" fillId="0" borderId="0" xfId="0" applyFont="1" applyAlignment="1">
      <alignment vertical="center"/>
    </xf>
    <xf numFmtId="0" fontId="46" fillId="0" borderId="8" xfId="0" applyFont="1" applyBorder="1" applyAlignment="1">
      <alignment vertical="center"/>
    </xf>
    <xf numFmtId="173" fontId="46" fillId="0" borderId="0" xfId="58" applyNumberFormat="1" applyFont="1" applyBorder="1" applyAlignment="1">
      <alignment vertical="center"/>
    </xf>
    <xf numFmtId="173" fontId="46" fillId="0" borderId="0" xfId="58" applyNumberFormat="1" applyFont="1" applyFill="1" applyBorder="1" applyAlignment="1">
      <alignment vertical="center"/>
    </xf>
    <xf numFmtId="0" fontId="46" fillId="0" borderId="13" xfId="0" applyFont="1" applyBorder="1" applyAlignment="1">
      <alignment vertical="center"/>
    </xf>
    <xf numFmtId="173" fontId="46" fillId="0" borderId="13" xfId="58" applyNumberFormat="1" applyFont="1" applyFill="1" applyBorder="1" applyAlignment="1">
      <alignment vertical="center"/>
    </xf>
    <xf numFmtId="9" fontId="31" fillId="0" borderId="0" xfId="11" applyNumberFormat="1" applyFont="1" applyAlignment="1">
      <alignment horizontal="center" vertical="center" wrapText="1"/>
    </xf>
    <xf numFmtId="1" fontId="37" fillId="0" borderId="1" xfId="20" applyNumberFormat="1" applyFont="1" applyFill="1" applyBorder="1" applyAlignment="1" applyProtection="1">
      <alignment horizontal="right" vertical="center" wrapText="1"/>
    </xf>
    <xf numFmtId="9" fontId="39" fillId="0" borderId="3" xfId="59" applyFont="1" applyFill="1" applyBorder="1" applyAlignment="1" applyProtection="1">
      <alignment horizontal="center" vertical="center" wrapText="1"/>
    </xf>
    <xf numFmtId="9" fontId="39" fillId="0" borderId="10" xfId="59" applyFont="1" applyFill="1" applyBorder="1" applyAlignment="1" applyProtection="1">
      <alignment vertical="center" wrapText="1"/>
    </xf>
    <xf numFmtId="9" fontId="39" fillId="0" borderId="1" xfId="59" applyFont="1" applyFill="1" applyBorder="1" applyAlignment="1" applyProtection="1">
      <alignment vertical="center" wrapText="1"/>
    </xf>
    <xf numFmtId="9" fontId="39" fillId="0" borderId="10" xfId="59" applyFont="1" applyFill="1" applyBorder="1" applyAlignment="1" applyProtection="1">
      <alignment horizontal="center" vertical="center" wrapText="1"/>
    </xf>
    <xf numFmtId="0" fontId="37" fillId="0" borderId="3" xfId="11" applyFont="1" applyBorder="1" applyAlignment="1">
      <alignment horizontal="center" vertical="center" wrapText="1"/>
    </xf>
    <xf numFmtId="0" fontId="37" fillId="0" borderId="3" xfId="11" applyFont="1" applyBorder="1" applyAlignment="1">
      <alignment vertical="center" wrapText="1"/>
    </xf>
    <xf numFmtId="175" fontId="46" fillId="0" borderId="48" xfId="0" applyNumberFormat="1" applyFont="1" applyBorder="1" applyAlignment="1">
      <alignment horizontal="center" vertical="center"/>
    </xf>
    <xf numFmtId="175" fontId="46" fillId="0" borderId="49" xfId="0" applyNumberFormat="1" applyFont="1" applyBorder="1" applyAlignment="1">
      <alignment horizontal="center" vertical="center"/>
    </xf>
    <xf numFmtId="175" fontId="46" fillId="0" borderId="1" xfId="0" applyNumberFormat="1" applyFont="1" applyBorder="1" applyAlignment="1">
      <alignment horizontal="center" vertical="center"/>
    </xf>
    <xf numFmtId="173" fontId="46" fillId="10" borderId="44" xfId="58" applyNumberFormat="1" applyFont="1" applyFill="1" applyBorder="1" applyAlignment="1">
      <alignment vertical="center"/>
    </xf>
    <xf numFmtId="173" fontId="46" fillId="10" borderId="50" xfId="58" applyNumberFormat="1" applyFont="1" applyFill="1" applyBorder="1" applyAlignment="1">
      <alignment vertical="center"/>
    </xf>
    <xf numFmtId="173" fontId="46" fillId="10" borderId="1" xfId="58" applyNumberFormat="1" applyFont="1" applyFill="1" applyBorder="1" applyAlignment="1">
      <alignment vertical="center"/>
    </xf>
    <xf numFmtId="0" fontId="37" fillId="0" borderId="1" xfId="11" applyFont="1" applyBorder="1" applyAlignment="1">
      <alignment vertical="center" wrapText="1"/>
    </xf>
    <xf numFmtId="0" fontId="38" fillId="0" borderId="1" xfId="11" applyFont="1" applyBorder="1"/>
    <xf numFmtId="2" fontId="47" fillId="0" borderId="1" xfId="17" applyNumberFormat="1" applyFont="1" applyBorder="1" applyAlignment="1">
      <alignment horizontal="center" vertical="center"/>
    </xf>
    <xf numFmtId="0" fontId="47" fillId="0" borderId="1" xfId="17" applyFont="1" applyBorder="1" applyAlignment="1">
      <alignment horizontal="center" vertical="center"/>
    </xf>
    <xf numFmtId="0" fontId="47" fillId="0" borderId="1" xfId="17" applyFont="1" applyBorder="1" applyAlignment="1">
      <alignment horizontal="left" vertical="center" wrapText="1"/>
    </xf>
    <xf numFmtId="0" fontId="48" fillId="0" borderId="7" xfId="17" applyFont="1" applyBorder="1" applyAlignment="1">
      <alignment horizontal="center" vertical="center" wrapText="1"/>
    </xf>
    <xf numFmtId="0" fontId="14" fillId="0" borderId="1" xfId="17" applyBorder="1" applyAlignment="1">
      <alignment wrapText="1"/>
    </xf>
    <xf numFmtId="0" fontId="49" fillId="2" borderId="0" xfId="11" applyFont="1" applyFill="1"/>
    <xf numFmtId="0" fontId="49" fillId="0" borderId="0" xfId="11" applyFont="1"/>
    <xf numFmtId="174" fontId="45" fillId="0" borderId="1" xfId="16" applyNumberFormat="1" applyFont="1" applyBorder="1" applyAlignment="1">
      <alignment horizontal="center" vertical="center" wrapText="1"/>
    </xf>
    <xf numFmtId="0" fontId="49" fillId="0" borderId="1" xfId="11" applyFont="1" applyBorder="1"/>
    <xf numFmtId="0" fontId="45" fillId="0" borderId="0" xfId="11" applyFont="1" applyAlignment="1">
      <alignment horizontal="center" vertical="center" wrapText="1"/>
    </xf>
    <xf numFmtId="167" fontId="45" fillId="0" borderId="11" xfId="3" applyFont="1" applyBorder="1" applyAlignment="1" applyProtection="1">
      <alignment horizontal="center" vertical="center" wrapText="1"/>
    </xf>
    <xf numFmtId="169" fontId="45" fillId="0" borderId="0" xfId="4" applyNumberFormat="1" applyFont="1" applyBorder="1" applyAlignment="1" applyProtection="1">
      <alignment vertical="center" wrapText="1"/>
    </xf>
    <xf numFmtId="0" fontId="53" fillId="5" borderId="1" xfId="11" applyFont="1" applyFill="1" applyBorder="1" applyAlignment="1">
      <alignment vertical="center" wrapText="1"/>
    </xf>
    <xf numFmtId="0" fontId="53" fillId="5" borderId="1" xfId="11" applyFont="1" applyFill="1" applyBorder="1" applyAlignment="1">
      <alignment horizontal="center" vertical="center" wrapText="1"/>
    </xf>
    <xf numFmtId="0" fontId="49" fillId="0" borderId="1" xfId="11" applyFont="1" applyBorder="1" applyAlignment="1">
      <alignment horizontal="center" vertical="center"/>
    </xf>
    <xf numFmtId="0" fontId="45" fillId="0" borderId="1" xfId="0" applyFont="1" applyBorder="1" applyAlignment="1">
      <alignment horizontal="center" vertical="center"/>
    </xf>
    <xf numFmtId="168" fontId="45" fillId="0" borderId="1" xfId="16" applyNumberFormat="1" applyFont="1" applyBorder="1" applyAlignment="1">
      <alignment horizontal="center" vertical="center" wrapText="1"/>
    </xf>
    <xf numFmtId="0" fontId="45" fillId="0" borderId="1" xfId="0" applyFont="1" applyBorder="1" applyAlignment="1">
      <alignment horizontal="center" vertical="center" wrapText="1"/>
    </xf>
    <xf numFmtId="0" fontId="45" fillId="0" borderId="1" xfId="0" applyFont="1" applyBorder="1" applyAlignment="1">
      <alignment horizontal="left" vertical="center" wrapText="1"/>
    </xf>
    <xf numFmtId="0" fontId="46" fillId="0" borderId="1" xfId="11" applyFont="1" applyBorder="1" applyAlignment="1">
      <alignment horizontal="justify" vertical="center" wrapText="1"/>
    </xf>
    <xf numFmtId="0" fontId="46" fillId="0" borderId="1" xfId="11" applyFont="1" applyBorder="1" applyAlignment="1">
      <alignment horizontal="center" vertical="center" wrapText="1"/>
    </xf>
    <xf numFmtId="176" fontId="45" fillId="0" borderId="1" xfId="59" applyNumberFormat="1" applyFont="1" applyFill="1" applyBorder="1" applyAlignment="1" applyProtection="1">
      <alignment horizontal="center" vertical="center" wrapText="1"/>
    </xf>
    <xf numFmtId="2" fontId="46" fillId="0" borderId="1" xfId="20" applyNumberFormat="1" applyFont="1" applyFill="1" applyBorder="1" applyAlignment="1" applyProtection="1">
      <alignment horizontal="right" vertical="center" wrapText="1"/>
    </xf>
    <xf numFmtId="41" fontId="45" fillId="0" borderId="1" xfId="16" applyFont="1" applyFill="1" applyBorder="1" applyAlignment="1" applyProtection="1">
      <alignment horizontal="center" vertical="center" wrapText="1"/>
    </xf>
    <xf numFmtId="9" fontId="45" fillId="0" borderId="1" xfId="59" applyFont="1" applyFill="1" applyBorder="1" applyAlignment="1" applyProtection="1">
      <alignment horizontal="center" vertical="center" wrapText="1"/>
    </xf>
    <xf numFmtId="0" fontId="46" fillId="0" borderId="1" xfId="59" applyNumberFormat="1" applyFont="1" applyFill="1" applyBorder="1" applyAlignment="1" applyProtection="1">
      <alignment horizontal="center" vertical="center" wrapText="1"/>
    </xf>
    <xf numFmtId="0" fontId="55" fillId="0" borderId="1" xfId="11" applyFont="1" applyBorder="1"/>
    <xf numFmtId="0" fontId="50" fillId="6" borderId="1" xfId="11" applyFont="1" applyFill="1" applyBorder="1" applyAlignment="1">
      <alignment horizontal="center" vertical="center" wrapText="1"/>
    </xf>
    <xf numFmtId="0" fontId="55" fillId="0" borderId="0" xfId="11" applyFont="1"/>
    <xf numFmtId="0" fontId="56" fillId="0" borderId="1" xfId="11" applyFont="1" applyBorder="1"/>
    <xf numFmtId="167" fontId="57" fillId="7" borderId="1" xfId="3" applyFont="1" applyFill="1" applyBorder="1" applyAlignment="1" applyProtection="1">
      <alignment horizontal="center" vertical="center" wrapText="1"/>
    </xf>
    <xf numFmtId="0" fontId="56" fillId="0" borderId="0" xfId="11" applyFont="1"/>
    <xf numFmtId="0" fontId="50" fillId="6" borderId="16" xfId="11" applyFont="1" applyFill="1" applyBorder="1" applyAlignment="1">
      <alignment vertical="center" wrapText="1"/>
    </xf>
    <xf numFmtId="0" fontId="50" fillId="6" borderId="17" xfId="11" applyFont="1" applyFill="1" applyBorder="1" applyAlignment="1">
      <alignment vertical="center" wrapText="1"/>
    </xf>
    <xf numFmtId="176" fontId="54" fillId="0" borderId="1" xfId="59" applyNumberFormat="1" applyFont="1" applyFill="1" applyBorder="1" applyAlignment="1" applyProtection="1">
      <alignment horizontal="center" vertical="center" wrapText="1"/>
    </xf>
    <xf numFmtId="0" fontId="58" fillId="0" borderId="7" xfId="0" applyFont="1" applyBorder="1" applyAlignment="1">
      <alignment horizontal="center" vertical="center" wrapText="1"/>
    </xf>
    <xf numFmtId="0" fontId="58" fillId="0" borderId="1" xfId="0" applyFont="1" applyBorder="1" applyAlignment="1">
      <alignment horizontal="center" vertical="center" wrapText="1"/>
    </xf>
    <xf numFmtId="0" fontId="58" fillId="0" borderId="24" xfId="0" applyFont="1" applyBorder="1" applyAlignment="1">
      <alignment horizontal="center" vertical="center"/>
    </xf>
    <xf numFmtId="2" fontId="58" fillId="0" borderId="7" xfId="0" applyNumberFormat="1" applyFont="1" applyBorder="1" applyAlignment="1">
      <alignment horizontal="center" vertical="center"/>
    </xf>
    <xf numFmtId="0" fontId="17" fillId="0" borderId="1" xfId="11" applyFont="1" applyBorder="1" applyAlignment="1">
      <alignment horizontal="center" vertical="center" wrapText="1"/>
    </xf>
    <xf numFmtId="2" fontId="60" fillId="0" borderId="1" xfId="20" applyNumberFormat="1" applyFont="1" applyFill="1" applyBorder="1" applyAlignment="1" applyProtection="1">
      <alignment horizontal="right" vertical="center" wrapText="1"/>
    </xf>
    <xf numFmtId="0" fontId="59" fillId="0" borderId="22" xfId="0" applyFont="1" applyBorder="1" applyAlignment="1">
      <alignment horizontal="center" vertical="center" wrapText="1"/>
    </xf>
    <xf numFmtId="0" fontId="61" fillId="0" borderId="7" xfId="0" applyFont="1" applyBorder="1" applyAlignment="1">
      <alignment horizontal="left" vertical="center" wrapText="1"/>
    </xf>
    <xf numFmtId="0" fontId="61" fillId="0" borderId="1" xfId="0" applyFont="1" applyBorder="1" applyAlignment="1">
      <alignment horizontal="left" vertical="center" wrapText="1"/>
    </xf>
    <xf numFmtId="0" fontId="62" fillId="0" borderId="7" xfId="0" applyFont="1" applyBorder="1" applyAlignment="1">
      <alignment horizontal="left" vertical="center" wrapText="1"/>
    </xf>
    <xf numFmtId="0" fontId="62" fillId="0" borderId="1" xfId="0" applyFont="1" applyBorder="1" applyAlignment="1">
      <alignment horizontal="left" vertical="center" wrapText="1"/>
    </xf>
    <xf numFmtId="0" fontId="62" fillId="0" borderId="7" xfId="0" applyFont="1" applyBorder="1" applyAlignment="1">
      <alignment horizontal="center" vertical="center" wrapText="1"/>
    </xf>
    <xf numFmtId="0" fontId="62" fillId="0" borderId="1" xfId="0" applyFont="1" applyBorder="1" applyAlignment="1">
      <alignment horizontal="center" vertical="center" wrapText="1"/>
    </xf>
    <xf numFmtId="0" fontId="49" fillId="0" borderId="0" xfId="11" applyFont="1" applyAlignment="1">
      <alignment vertical="center" wrapText="1"/>
    </xf>
    <xf numFmtId="0" fontId="49" fillId="0" borderId="0" xfId="11" applyFont="1" applyAlignment="1">
      <alignment vertical="center"/>
    </xf>
    <xf numFmtId="9" fontId="45" fillId="9" borderId="1" xfId="59" applyFont="1" applyFill="1" applyBorder="1" applyAlignment="1" applyProtection="1">
      <alignment horizontal="center" vertical="center" wrapText="1"/>
    </xf>
    <xf numFmtId="17" fontId="46" fillId="0" borderId="1" xfId="59" applyNumberFormat="1" applyFont="1" applyFill="1" applyBorder="1" applyAlignment="1" applyProtection="1">
      <alignment horizontal="center" vertical="center" wrapText="1"/>
    </xf>
    <xf numFmtId="0" fontId="46" fillId="0" borderId="17" xfId="11" applyFont="1" applyBorder="1" applyAlignment="1">
      <alignment horizontal="justify" vertical="center" wrapText="1"/>
    </xf>
    <xf numFmtId="176" fontId="45" fillId="9" borderId="1" xfId="59" applyNumberFormat="1" applyFont="1" applyFill="1" applyBorder="1" applyAlignment="1" applyProtection="1">
      <alignment horizontal="center" vertical="center" wrapText="1"/>
    </xf>
    <xf numFmtId="0" fontId="46" fillId="9" borderId="1" xfId="11" applyFont="1" applyFill="1" applyBorder="1" applyAlignment="1">
      <alignment horizontal="justify" vertical="center" wrapText="1"/>
    </xf>
    <xf numFmtId="176" fontId="54" fillId="9" borderId="1" xfId="59" applyNumberFormat="1" applyFont="1" applyFill="1" applyBorder="1" applyAlignment="1" applyProtection="1">
      <alignment horizontal="center" vertical="center" wrapText="1"/>
    </xf>
    <xf numFmtId="41" fontId="45" fillId="9" borderId="1" xfId="16" applyFont="1" applyFill="1" applyBorder="1" applyAlignment="1" applyProtection="1">
      <alignment horizontal="center" vertical="center" wrapText="1"/>
    </xf>
    <xf numFmtId="168" fontId="45" fillId="0" borderId="1" xfId="16" applyNumberFormat="1" applyFont="1" applyFill="1" applyBorder="1" applyAlignment="1" applyProtection="1">
      <alignment horizontal="center" vertical="center" wrapText="1"/>
    </xf>
    <xf numFmtId="168" fontId="46" fillId="0" borderId="1" xfId="16" applyNumberFormat="1" applyFont="1" applyFill="1" applyBorder="1" applyAlignment="1" applyProtection="1">
      <alignment horizontal="center" vertical="center" wrapText="1"/>
    </xf>
    <xf numFmtId="0" fontId="63" fillId="0" borderId="1" xfId="11" applyFont="1" applyBorder="1"/>
    <xf numFmtId="0" fontId="49" fillId="9" borderId="0" xfId="11" applyFont="1" applyFill="1"/>
    <xf numFmtId="0" fontId="23" fillId="0" borderId="6" xfId="17" applyFont="1" applyBorder="1" applyAlignment="1">
      <alignment horizontal="center"/>
    </xf>
    <xf numFmtId="0" fontId="23" fillId="0" borderId="8" xfId="17" applyFont="1" applyBorder="1" applyAlignment="1">
      <alignment horizontal="center"/>
    </xf>
    <xf numFmtId="0" fontId="23" fillId="0" borderId="13" xfId="17" applyFont="1" applyBorder="1" applyAlignment="1">
      <alignment horizontal="center" vertical="center"/>
    </xf>
    <xf numFmtId="0" fontId="22" fillId="0" borderId="7" xfId="17" applyFont="1" applyBorder="1" applyAlignment="1">
      <alignment horizontal="center" vertical="center" wrapText="1"/>
    </xf>
    <xf numFmtId="43" fontId="45" fillId="0" borderId="0" xfId="58" applyFont="1" applyAlignment="1">
      <alignment horizontal="center" vertical="center" wrapText="1"/>
    </xf>
    <xf numFmtId="43" fontId="45" fillId="0" borderId="1" xfId="58" applyFont="1" applyBorder="1" applyAlignment="1">
      <alignment horizontal="center" vertical="center" wrapText="1"/>
    </xf>
    <xf numFmtId="43" fontId="50" fillId="6" borderId="16" xfId="58" applyFont="1" applyFill="1" applyBorder="1" applyAlignment="1">
      <alignment vertical="center" wrapText="1"/>
    </xf>
    <xf numFmtId="43" fontId="57" fillId="7" borderId="1" xfId="58" applyFont="1" applyFill="1" applyBorder="1" applyAlignment="1" applyProtection="1">
      <alignment horizontal="center" vertical="center" wrapText="1"/>
    </xf>
    <xf numFmtId="43" fontId="49" fillId="0" borderId="0" xfId="58" applyFont="1"/>
    <xf numFmtId="167" fontId="64" fillId="7" borderId="1" xfId="3" applyFont="1" applyFill="1" applyBorder="1" applyAlignment="1" applyProtection="1">
      <alignment horizontal="center" vertical="center" wrapText="1"/>
    </xf>
    <xf numFmtId="0" fontId="23" fillId="0" borderId="0" xfId="17" applyFont="1" applyAlignment="1">
      <alignment horizontal="center"/>
    </xf>
    <xf numFmtId="0" fontId="23" fillId="0" borderId="0" xfId="17" applyFont="1" applyAlignment="1">
      <alignment horizontal="center" vertical="center"/>
    </xf>
    <xf numFmtId="0" fontId="5" fillId="0" borderId="0" xfId="17" applyFont="1"/>
    <xf numFmtId="0" fontId="21" fillId="0" borderId="0" xfId="17" applyFont="1"/>
    <xf numFmtId="178" fontId="21" fillId="0" borderId="0" xfId="17" applyNumberFormat="1" applyFont="1"/>
    <xf numFmtId="0" fontId="65" fillId="0" borderId="1" xfId="17" applyFont="1" applyBorder="1"/>
    <xf numFmtId="2" fontId="46" fillId="9" borderId="1" xfId="20" applyNumberFormat="1" applyFont="1" applyFill="1" applyBorder="1" applyAlignment="1" applyProtection="1">
      <alignment horizontal="right" vertical="center" wrapText="1"/>
    </xf>
    <xf numFmtId="0" fontId="21" fillId="0" borderId="1" xfId="17" applyFont="1" applyBorder="1" applyAlignment="1">
      <alignment horizontal="center" vertical="center" wrapText="1"/>
    </xf>
    <xf numFmtId="0" fontId="47" fillId="9" borderId="1" xfId="17" applyFont="1" applyFill="1" applyBorder="1" applyAlignment="1">
      <alignment horizontal="left" vertical="center" wrapText="1"/>
    </xf>
    <xf numFmtId="0" fontId="44" fillId="9" borderId="1" xfId="17" applyFont="1" applyFill="1" applyBorder="1" applyAlignment="1">
      <alignment horizontal="center" vertical="center"/>
    </xf>
    <xf numFmtId="2" fontId="47" fillId="9" borderId="1" xfId="17" applyNumberFormat="1" applyFont="1" applyFill="1" applyBorder="1" applyAlignment="1">
      <alignment horizontal="center" vertical="center"/>
    </xf>
    <xf numFmtId="179" fontId="44" fillId="0" borderId="1" xfId="17" applyNumberFormat="1" applyFont="1" applyBorder="1" applyAlignment="1">
      <alignment horizontal="center" vertical="center"/>
    </xf>
    <xf numFmtId="0" fontId="23" fillId="0" borderId="6" xfId="17" applyFont="1" applyBorder="1" applyAlignment="1">
      <alignment vertical="center"/>
    </xf>
    <xf numFmtId="0" fontId="23" fillId="0" borderId="0" xfId="17" applyFont="1" applyAlignment="1">
      <alignment vertical="center"/>
    </xf>
    <xf numFmtId="0" fontId="23" fillId="0" borderId="4" xfId="17" applyFont="1" applyBorder="1" applyAlignment="1">
      <alignment vertical="center"/>
    </xf>
    <xf numFmtId="0" fontId="23" fillId="0" borderId="13" xfId="17" applyFont="1" applyBorder="1" applyAlignment="1">
      <alignment vertical="center"/>
    </xf>
    <xf numFmtId="0" fontId="47" fillId="9" borderId="1" xfId="17" applyFont="1" applyFill="1" applyBorder="1" applyAlignment="1">
      <alignment horizontal="center" vertical="center" wrapText="1"/>
    </xf>
    <xf numFmtId="43" fontId="21" fillId="0" borderId="1" xfId="58" applyFont="1" applyBorder="1" applyAlignment="1">
      <alignment vertical="center"/>
    </xf>
    <xf numFmtId="0" fontId="21" fillId="0" borderId="0" xfId="17" applyFont="1" applyAlignment="1">
      <alignment vertical="center"/>
    </xf>
    <xf numFmtId="0" fontId="22" fillId="0" borderId="22" xfId="17" applyFont="1" applyBorder="1" applyAlignment="1">
      <alignment vertical="center" wrapText="1"/>
    </xf>
    <xf numFmtId="0" fontId="54" fillId="0" borderId="0" xfId="11" applyFont="1" applyAlignment="1">
      <alignment vertical="center" wrapText="1"/>
    </xf>
    <xf numFmtId="0" fontId="54" fillId="0" borderId="0" xfId="11" applyFont="1"/>
    <xf numFmtId="0" fontId="4" fillId="0" borderId="1" xfId="17" applyFont="1" applyBorder="1" applyAlignment="1">
      <alignment wrapText="1"/>
    </xf>
    <xf numFmtId="0" fontId="47" fillId="0" borderId="1" xfId="17" applyFont="1" applyBorder="1" applyAlignment="1">
      <alignment horizontal="left" wrapText="1"/>
    </xf>
    <xf numFmtId="0" fontId="3" fillId="0" borderId="1" xfId="17" applyFont="1" applyBorder="1" applyAlignment="1">
      <alignment wrapText="1"/>
    </xf>
    <xf numFmtId="0" fontId="49" fillId="11" borderId="1" xfId="11" applyFont="1" applyFill="1" applyBorder="1" applyAlignment="1">
      <alignment horizontal="center" vertical="center"/>
    </xf>
    <xf numFmtId="0" fontId="47" fillId="11" borderId="1" xfId="17" applyFont="1" applyFill="1" applyBorder="1" applyAlignment="1">
      <alignment horizontal="center" vertical="center" wrapText="1"/>
    </xf>
    <xf numFmtId="43" fontId="46" fillId="0" borderId="1" xfId="58" applyFont="1" applyBorder="1" applyAlignment="1">
      <alignment horizontal="center" vertical="center" wrapText="1"/>
    </xf>
    <xf numFmtId="0" fontId="49" fillId="9" borderId="1" xfId="11" applyFont="1" applyFill="1" applyBorder="1" applyAlignment="1">
      <alignment horizontal="center" vertical="center" wrapText="1"/>
    </xf>
    <xf numFmtId="167" fontId="51" fillId="7" borderId="1" xfId="3" applyFont="1" applyFill="1" applyBorder="1" applyAlignment="1" applyProtection="1">
      <alignment horizontal="center" vertical="center" wrapText="1"/>
    </xf>
    <xf numFmtId="179" fontId="21" fillId="0" borderId="1" xfId="17" applyNumberFormat="1" applyFont="1" applyBorder="1"/>
    <xf numFmtId="0" fontId="2" fillId="0" borderId="5" xfId="17" applyFont="1" applyBorder="1" applyAlignment="1">
      <alignment horizontal="left" vertical="center" wrapText="1"/>
    </xf>
    <xf numFmtId="0" fontId="14" fillId="0" borderId="12" xfId="17" applyBorder="1" applyAlignment="1">
      <alignment horizontal="left" vertical="center" wrapText="1"/>
    </xf>
    <xf numFmtId="0" fontId="14" fillId="0" borderId="21" xfId="17" applyBorder="1" applyAlignment="1">
      <alignment horizontal="left" vertical="center" wrapText="1"/>
    </xf>
    <xf numFmtId="0" fontId="14" fillId="0" borderId="4" xfId="17" applyBorder="1" applyAlignment="1">
      <alignment horizontal="left" vertical="center" wrapText="1"/>
    </xf>
    <xf numFmtId="0" fontId="14" fillId="0" borderId="13" xfId="17" applyBorder="1" applyAlignment="1">
      <alignment horizontal="left" vertical="center" wrapText="1"/>
    </xf>
    <xf numFmtId="0" fontId="14" fillId="0" borderId="2" xfId="17" applyBorder="1" applyAlignment="1">
      <alignment horizontal="left" vertical="center" wrapText="1"/>
    </xf>
    <xf numFmtId="0" fontId="21" fillId="0" borderId="1" xfId="17" applyFont="1" applyBorder="1" applyAlignment="1">
      <alignment horizontal="center"/>
    </xf>
    <xf numFmtId="0" fontId="22" fillId="0" borderId="5" xfId="17" applyFont="1" applyBorder="1" applyAlignment="1">
      <alignment horizontal="center" vertical="center"/>
    </xf>
    <xf numFmtId="0" fontId="22" fillId="0" borderId="12" xfId="17" applyFont="1" applyBorder="1" applyAlignment="1">
      <alignment horizontal="center" vertical="center"/>
    </xf>
    <xf numFmtId="0" fontId="22" fillId="0" borderId="21" xfId="17" applyFont="1" applyBorder="1" applyAlignment="1">
      <alignment horizontal="center" vertical="center"/>
    </xf>
    <xf numFmtId="0" fontId="23" fillId="0" borderId="6" xfId="17" applyFont="1" applyBorder="1" applyAlignment="1">
      <alignment horizontal="center"/>
    </xf>
    <xf numFmtId="0" fontId="23" fillId="0" borderId="0" xfId="17" applyFont="1" applyAlignment="1">
      <alignment horizontal="center"/>
    </xf>
    <xf numFmtId="0" fontId="23" fillId="0" borderId="8" xfId="17" applyFont="1" applyBorder="1" applyAlignment="1">
      <alignment horizontal="center"/>
    </xf>
    <xf numFmtId="0" fontId="66" fillId="0" borderId="6" xfId="17" applyFont="1" applyBorder="1" applyAlignment="1">
      <alignment horizontal="center" vertical="center"/>
    </xf>
    <xf numFmtId="0" fontId="66" fillId="0" borderId="0" xfId="17" applyFont="1" applyAlignment="1">
      <alignment horizontal="center" vertical="center"/>
    </xf>
    <xf numFmtId="0" fontId="66" fillId="0" borderId="8" xfId="17" applyFont="1" applyBorder="1" applyAlignment="1">
      <alignment horizontal="center" vertical="center"/>
    </xf>
    <xf numFmtId="0" fontId="54" fillId="0" borderId="14" xfId="11" applyFont="1" applyBorder="1" applyAlignment="1">
      <alignment horizontal="center" vertical="center" wrapText="1"/>
    </xf>
    <xf numFmtId="43" fontId="45" fillId="0" borderId="3" xfId="58" applyFont="1" applyFill="1" applyBorder="1" applyAlignment="1" applyProtection="1">
      <alignment horizontal="center" vertical="center" wrapText="1"/>
    </xf>
    <xf numFmtId="43" fontId="45" fillId="0" borderId="9" xfId="58" applyFont="1" applyFill="1" applyBorder="1" applyAlignment="1" applyProtection="1">
      <alignment horizontal="center" vertical="center" wrapText="1"/>
    </xf>
    <xf numFmtId="43" fontId="45" fillId="0" borderId="10" xfId="58" applyFont="1" applyFill="1" applyBorder="1" applyAlignment="1" applyProtection="1">
      <alignment horizontal="center" vertical="center" wrapText="1"/>
    </xf>
    <xf numFmtId="43" fontId="45" fillId="0" borderId="54" xfId="58" applyFont="1" applyFill="1" applyBorder="1" applyAlignment="1" applyProtection="1">
      <alignment horizontal="center" vertical="center" wrapText="1"/>
    </xf>
    <xf numFmtId="43" fontId="45" fillId="0" borderId="14" xfId="58" applyFont="1" applyFill="1" applyBorder="1" applyAlignment="1" applyProtection="1">
      <alignment horizontal="center" vertical="center" wrapText="1"/>
    </xf>
    <xf numFmtId="43" fontId="45" fillId="0" borderId="20" xfId="58" applyFont="1" applyFill="1" applyBorder="1" applyAlignment="1" applyProtection="1">
      <alignment horizontal="center" vertical="center" wrapText="1"/>
    </xf>
    <xf numFmtId="43" fontId="45" fillId="0" borderId="1" xfId="58" applyFont="1" applyFill="1" applyBorder="1" applyAlignment="1" applyProtection="1">
      <alignment horizontal="center" vertical="center" wrapText="1"/>
    </xf>
    <xf numFmtId="0" fontId="51" fillId="0" borderId="1" xfId="11" applyFont="1" applyBorder="1" applyAlignment="1">
      <alignment horizontal="center" vertical="center" wrapText="1"/>
    </xf>
    <xf numFmtId="0" fontId="51" fillId="2" borderId="22" xfId="11" applyFont="1" applyFill="1" applyBorder="1" applyAlignment="1">
      <alignment horizontal="center" vertical="center" wrapText="1"/>
    </xf>
    <xf numFmtId="0" fontId="51" fillId="2" borderId="7" xfId="11" applyFont="1" applyFill="1" applyBorder="1" applyAlignment="1">
      <alignment horizontal="center" vertical="center" wrapText="1"/>
    </xf>
    <xf numFmtId="0" fontId="51" fillId="2" borderId="23" xfId="11" applyFont="1" applyFill="1" applyBorder="1" applyAlignment="1">
      <alignment horizontal="center" vertical="center" wrapText="1"/>
    </xf>
    <xf numFmtId="0" fontId="46" fillId="0" borderId="1" xfId="11" applyFont="1" applyBorder="1" applyAlignment="1">
      <alignment horizontal="center" vertical="center" wrapText="1"/>
    </xf>
    <xf numFmtId="0" fontId="51" fillId="0" borderId="24" xfId="11" applyFont="1" applyBorder="1" applyAlignment="1">
      <alignment horizontal="center" vertical="center" wrapText="1"/>
    </xf>
    <xf numFmtId="0" fontId="51" fillId="0" borderId="25" xfId="11" applyFont="1" applyBorder="1" applyAlignment="1">
      <alignment horizontal="center" vertical="center" wrapText="1"/>
    </xf>
    <xf numFmtId="0" fontId="51" fillId="0" borderId="51" xfId="11" applyFont="1" applyBorder="1" applyAlignment="1">
      <alignment horizontal="center" vertical="center" wrapText="1"/>
    </xf>
    <xf numFmtId="0" fontId="51" fillId="0" borderId="53" xfId="11" applyFont="1" applyBorder="1" applyAlignment="1">
      <alignment horizontal="center" vertical="center" wrapText="1"/>
    </xf>
    <xf numFmtId="0" fontId="51" fillId="0" borderId="52" xfId="11" applyFont="1" applyBorder="1" applyAlignment="1">
      <alignment horizontal="center" vertical="center" wrapText="1"/>
    </xf>
    <xf numFmtId="176" fontId="45" fillId="0" borderId="1" xfId="59" applyNumberFormat="1" applyFont="1" applyFill="1" applyBorder="1" applyAlignment="1" applyProtection="1">
      <alignment horizontal="center" vertical="center" wrapText="1"/>
    </xf>
    <xf numFmtId="0" fontId="51" fillId="4" borderId="15" xfId="11" applyFont="1" applyFill="1" applyBorder="1" applyAlignment="1">
      <alignment horizontal="center" vertical="center" wrapText="1"/>
    </xf>
    <xf numFmtId="0" fontId="51" fillId="4" borderId="16" xfId="11" applyFont="1" applyFill="1" applyBorder="1" applyAlignment="1">
      <alignment horizontal="center" vertical="center" wrapText="1"/>
    </xf>
    <xf numFmtId="0" fontId="51" fillId="4" borderId="17" xfId="11" applyFont="1" applyFill="1" applyBorder="1" applyAlignment="1">
      <alignment horizontal="center" vertical="center" wrapText="1"/>
    </xf>
    <xf numFmtId="0" fontId="50" fillId="6" borderId="1" xfId="11" applyFont="1" applyFill="1" applyBorder="1" applyAlignment="1">
      <alignment horizontal="center" vertical="center" wrapText="1"/>
    </xf>
    <xf numFmtId="43" fontId="45" fillId="9" borderId="1" xfId="58" applyFont="1" applyFill="1" applyBorder="1" applyAlignment="1" applyProtection="1">
      <alignment horizontal="center" vertical="center" wrapText="1"/>
    </xf>
    <xf numFmtId="0" fontId="46" fillId="0" borderId="15" xfId="11" applyFont="1" applyBorder="1" applyAlignment="1">
      <alignment horizontal="center" vertical="center" wrapText="1"/>
    </xf>
    <xf numFmtId="0" fontId="46" fillId="0" borderId="17" xfId="11" applyFont="1" applyBorder="1" applyAlignment="1">
      <alignment horizontal="center" vertical="center" wrapText="1"/>
    </xf>
    <xf numFmtId="0" fontId="46" fillId="0" borderId="3" xfId="11" applyFont="1" applyBorder="1" applyAlignment="1">
      <alignment horizontal="center" vertical="center" wrapText="1"/>
    </xf>
    <xf numFmtId="0" fontId="46" fillId="0" borderId="9" xfId="11" applyFont="1" applyBorder="1" applyAlignment="1">
      <alignment horizontal="center" vertical="center" wrapText="1"/>
    </xf>
    <xf numFmtId="0" fontId="46" fillId="0" borderId="10" xfId="11" applyFont="1" applyBorder="1" applyAlignment="1">
      <alignment horizontal="center" vertical="center" wrapText="1"/>
    </xf>
    <xf numFmtId="0" fontId="51" fillId="0" borderId="15" xfId="11" applyFont="1" applyBorder="1" applyAlignment="1">
      <alignment horizontal="center" vertical="center" wrapText="1"/>
    </xf>
    <xf numFmtId="0" fontId="51" fillId="0" borderId="17" xfId="11" applyFont="1" applyBorder="1" applyAlignment="1">
      <alignment horizontal="center" vertical="center" wrapText="1"/>
    </xf>
    <xf numFmtId="0" fontId="50" fillId="6" borderId="15" xfId="11" applyFont="1" applyFill="1" applyBorder="1" applyAlignment="1">
      <alignment horizontal="center" vertical="center" wrapText="1"/>
    </xf>
    <xf numFmtId="0" fontId="50" fillId="6" borderId="16" xfId="11" applyFont="1" applyFill="1" applyBorder="1" applyAlignment="1">
      <alignment horizontal="center" vertical="center" wrapText="1"/>
    </xf>
    <xf numFmtId="0" fontId="50" fillId="6" borderId="17" xfId="11" applyFont="1" applyFill="1" applyBorder="1" applyAlignment="1">
      <alignment horizontal="center" vertical="center" wrapText="1"/>
    </xf>
    <xf numFmtId="176" fontId="45" fillId="0" borderId="3" xfId="59" applyNumberFormat="1" applyFont="1" applyFill="1" applyBorder="1" applyAlignment="1" applyProtection="1">
      <alignment horizontal="center" vertical="center" wrapText="1"/>
    </xf>
    <xf numFmtId="176" fontId="45" fillId="0" borderId="9" xfId="59" applyNumberFormat="1" applyFont="1" applyFill="1" applyBorder="1" applyAlignment="1" applyProtection="1">
      <alignment horizontal="center" vertical="center" wrapText="1"/>
    </xf>
    <xf numFmtId="176" fontId="45" fillId="0" borderId="10" xfId="59" applyNumberFormat="1" applyFont="1" applyFill="1" applyBorder="1" applyAlignment="1" applyProtection="1">
      <alignment horizontal="center" vertical="center" wrapText="1"/>
    </xf>
    <xf numFmtId="0" fontId="31" fillId="6" borderId="33" xfId="11" applyFont="1" applyFill="1" applyBorder="1" applyAlignment="1">
      <alignment horizontal="left" vertical="center" wrapText="1"/>
    </xf>
    <xf numFmtId="0" fontId="31" fillId="6" borderId="16" xfId="11" applyFont="1" applyFill="1" applyBorder="1" applyAlignment="1">
      <alignment horizontal="left" vertical="center" wrapText="1"/>
    </xf>
    <xf numFmtId="0" fontId="31" fillId="6" borderId="36" xfId="11" applyFont="1" applyFill="1" applyBorder="1" applyAlignment="1">
      <alignment horizontal="left" vertical="center" wrapText="1"/>
    </xf>
    <xf numFmtId="0" fontId="31" fillId="4" borderId="1" xfId="11" applyFont="1" applyFill="1" applyBorder="1" applyAlignment="1">
      <alignment horizontal="center" vertical="center" wrapText="1"/>
    </xf>
    <xf numFmtId="0" fontId="31" fillId="0" borderId="15" xfId="11" applyFont="1" applyBorder="1" applyAlignment="1">
      <alignment horizontal="center" vertical="center" wrapText="1"/>
    </xf>
    <xf numFmtId="0" fontId="31" fillId="0" borderId="16" xfId="11" applyFont="1" applyBorder="1" applyAlignment="1">
      <alignment horizontal="center" vertical="center" wrapText="1"/>
    </xf>
    <xf numFmtId="4" fontId="31" fillId="0" borderId="3" xfId="13" applyNumberFormat="1" applyFont="1" applyBorder="1" applyAlignment="1" applyProtection="1">
      <alignment horizontal="center" vertical="center" wrapText="1"/>
    </xf>
    <xf numFmtId="4" fontId="31" fillId="0" borderId="9" xfId="13" applyNumberFormat="1" applyFont="1" applyBorder="1" applyAlignment="1" applyProtection="1">
      <alignment horizontal="center" vertical="center" wrapText="1"/>
    </xf>
    <xf numFmtId="4" fontId="31" fillId="0" borderId="10" xfId="13" applyNumberFormat="1" applyFont="1" applyBorder="1" applyAlignment="1" applyProtection="1">
      <alignment horizontal="center" vertical="center" wrapText="1"/>
    </xf>
    <xf numFmtId="0" fontId="31" fillId="0" borderId="1" xfId="11" applyFont="1" applyBorder="1" applyAlignment="1">
      <alignment horizontal="center" vertical="center" wrapText="1"/>
    </xf>
    <xf numFmtId="0" fontId="32" fillId="7" borderId="1" xfId="11" applyFont="1" applyFill="1" applyBorder="1" applyAlignment="1">
      <alignment horizontal="center" vertical="center"/>
    </xf>
    <xf numFmtId="0" fontId="30" fillId="7" borderId="1" xfId="11" applyFont="1" applyFill="1" applyBorder="1" applyAlignment="1">
      <alignment horizontal="center" vertical="center"/>
    </xf>
    <xf numFmtId="0" fontId="31" fillId="4" borderId="15" xfId="11" applyFont="1" applyFill="1" applyBorder="1" applyAlignment="1">
      <alignment horizontal="center" vertical="center" wrapText="1"/>
    </xf>
    <xf numFmtId="0" fontId="31" fillId="4" borderId="17" xfId="11" applyFont="1" applyFill="1" applyBorder="1" applyAlignment="1">
      <alignment horizontal="center" vertical="center" wrapText="1"/>
    </xf>
    <xf numFmtId="0" fontId="35" fillId="5" borderId="1" xfId="11" applyFont="1" applyFill="1" applyBorder="1" applyAlignment="1">
      <alignment horizontal="center" vertical="center" wrapText="1"/>
    </xf>
    <xf numFmtId="0" fontId="29" fillId="2" borderId="15" xfId="11" applyFont="1" applyFill="1" applyBorder="1" applyAlignment="1">
      <alignment horizontal="center" vertical="center" wrapText="1"/>
    </xf>
    <xf numFmtId="0" fontId="29" fillId="2" borderId="16" xfId="11" applyFont="1" applyFill="1" applyBorder="1" applyAlignment="1">
      <alignment horizontal="center" vertical="center" wrapText="1"/>
    </xf>
    <xf numFmtId="0" fontId="29" fillId="2" borderId="17" xfId="11" applyFont="1" applyFill="1" applyBorder="1" applyAlignment="1">
      <alignment horizontal="center" vertical="center" wrapText="1"/>
    </xf>
    <xf numFmtId="0" fontId="27" fillId="0" borderId="1" xfId="11" applyFont="1" applyBorder="1" applyAlignment="1">
      <alignment horizontal="center" vertical="center" wrapText="1"/>
    </xf>
    <xf numFmtId="0" fontId="30" fillId="0" borderId="1" xfId="11" applyFont="1" applyBorder="1" applyAlignment="1">
      <alignment horizontal="center" vertical="center" wrapText="1"/>
    </xf>
    <xf numFmtId="0" fontId="31" fillId="0" borderId="1" xfId="11" applyFont="1" applyBorder="1" applyAlignment="1">
      <alignment horizontal="center" vertical="center"/>
    </xf>
    <xf numFmtId="0" fontId="31" fillId="4" borderId="31" xfId="11" applyFont="1" applyFill="1" applyBorder="1" applyAlignment="1">
      <alignment horizontal="center" vertical="center" wrapText="1"/>
    </xf>
    <xf numFmtId="0" fontId="31" fillId="4" borderId="19" xfId="11" applyFont="1" applyFill="1" applyBorder="1" applyAlignment="1">
      <alignment horizontal="center" vertical="center" wrapText="1"/>
    </xf>
    <xf numFmtId="0" fontId="35" fillId="5" borderId="9" xfId="11" applyFont="1" applyFill="1" applyBorder="1" applyAlignment="1">
      <alignment horizontal="center" vertical="center" wrapText="1"/>
    </xf>
    <xf numFmtId="0" fontId="35" fillId="5" borderId="10" xfId="11" applyFont="1" applyFill="1" applyBorder="1" applyAlignment="1">
      <alignment horizontal="center" vertical="center" wrapText="1"/>
    </xf>
    <xf numFmtId="0" fontId="35" fillId="5" borderId="34" xfId="11" applyFont="1" applyFill="1" applyBorder="1" applyAlignment="1">
      <alignment horizontal="center" vertical="center" wrapText="1"/>
    </xf>
    <xf numFmtId="0" fontId="35" fillId="5" borderId="35" xfId="11" applyFont="1" applyFill="1" applyBorder="1" applyAlignment="1">
      <alignment horizontal="center" vertical="center" wrapText="1"/>
    </xf>
    <xf numFmtId="0" fontId="37" fillId="0" borderId="3" xfId="11" applyFont="1" applyBorder="1" applyAlignment="1">
      <alignment horizontal="center" vertical="center" wrapText="1"/>
    </xf>
    <xf numFmtId="0" fontId="37" fillId="0" borderId="10" xfId="11" applyFont="1" applyBorder="1" applyAlignment="1">
      <alignment horizontal="center" vertical="center" wrapText="1"/>
    </xf>
    <xf numFmtId="9" fontId="39" fillId="0" borderId="3" xfId="59" applyFont="1" applyFill="1" applyBorder="1" applyAlignment="1" applyProtection="1">
      <alignment horizontal="center" vertical="center" wrapText="1"/>
    </xf>
    <xf numFmtId="9" fontId="39" fillId="0" borderId="10" xfId="59" applyFont="1" applyFill="1" applyBorder="1" applyAlignment="1" applyProtection="1">
      <alignment horizontal="center" vertical="center" wrapText="1"/>
    </xf>
    <xf numFmtId="0" fontId="32" fillId="7" borderId="27" xfId="11" applyFont="1" applyFill="1" applyBorder="1" applyAlignment="1">
      <alignment horizontal="center" vertical="center"/>
    </xf>
    <xf numFmtId="0" fontId="32" fillId="7" borderId="28" xfId="11" applyFont="1" applyFill="1" applyBorder="1" applyAlignment="1">
      <alignment horizontal="center" vertical="center"/>
    </xf>
    <xf numFmtId="0" fontId="32" fillId="7" borderId="29" xfId="11" applyFont="1" applyFill="1" applyBorder="1" applyAlignment="1">
      <alignment horizontal="center" vertical="center"/>
    </xf>
    <xf numFmtId="0" fontId="30" fillId="7" borderId="30" xfId="11" applyFont="1" applyFill="1" applyBorder="1" applyAlignment="1">
      <alignment horizontal="center" vertical="center"/>
    </xf>
    <xf numFmtId="0" fontId="30" fillId="7" borderId="12" xfId="11" applyFont="1" applyFill="1" applyBorder="1" applyAlignment="1">
      <alignment horizontal="center" vertical="center"/>
    </xf>
    <xf numFmtId="0" fontId="30" fillId="7" borderId="21" xfId="11" applyFont="1" applyFill="1" applyBorder="1" applyAlignment="1">
      <alignment horizontal="center" vertical="center"/>
    </xf>
    <xf numFmtId="0" fontId="30" fillId="7" borderId="14" xfId="11" applyFont="1" applyFill="1" applyBorder="1" applyAlignment="1">
      <alignment horizontal="center" vertical="center"/>
    </xf>
    <xf numFmtId="0" fontId="30" fillId="7" borderId="0" xfId="11" applyFont="1" applyFill="1" applyAlignment="1">
      <alignment horizontal="center" vertical="center"/>
    </xf>
    <xf numFmtId="0" fontId="30" fillId="7" borderId="8" xfId="11" applyFont="1" applyFill="1" applyBorder="1" applyAlignment="1">
      <alignment horizontal="center" vertical="center"/>
    </xf>
    <xf numFmtId="0" fontId="30" fillId="7" borderId="20" xfId="11" applyFont="1" applyFill="1" applyBorder="1" applyAlignment="1">
      <alignment horizontal="center" vertical="center"/>
    </xf>
    <xf numFmtId="0" fontId="30" fillId="7" borderId="18" xfId="11" applyFont="1" applyFill="1" applyBorder="1" applyAlignment="1">
      <alignment horizontal="center" vertical="center"/>
    </xf>
    <xf numFmtId="0" fontId="30" fillId="7" borderId="32" xfId="11" applyFont="1" applyFill="1" applyBorder="1" applyAlignment="1">
      <alignment horizontal="center" vertical="center"/>
    </xf>
    <xf numFmtId="0" fontId="33" fillId="8" borderId="31" xfId="11" applyFont="1" applyFill="1" applyBorder="1" applyAlignment="1">
      <alignment horizontal="center" vertical="center"/>
    </xf>
    <xf numFmtId="0" fontId="33" fillId="8" borderId="19" xfId="11" applyFont="1" applyFill="1" applyBorder="1" applyAlignment="1">
      <alignment horizontal="center" vertical="center"/>
    </xf>
    <xf numFmtId="0" fontId="33" fillId="8" borderId="26" xfId="11" applyFont="1" applyFill="1" applyBorder="1" applyAlignment="1">
      <alignment horizontal="center" vertical="center"/>
    </xf>
    <xf numFmtId="0" fontId="33" fillId="8" borderId="18" xfId="11" applyFont="1" applyFill="1" applyBorder="1" applyAlignment="1">
      <alignment horizontal="center" vertical="center"/>
    </xf>
    <xf numFmtId="167" fontId="33" fillId="8" borderId="3" xfId="11" applyNumberFormat="1" applyFont="1" applyFill="1" applyBorder="1" applyAlignment="1">
      <alignment horizontal="center" vertical="center"/>
    </xf>
    <xf numFmtId="0" fontId="33" fillId="8" borderId="10" xfId="11" applyFont="1" applyFill="1" applyBorder="1" applyAlignment="1">
      <alignment horizontal="center" vertical="center"/>
    </xf>
    <xf numFmtId="0" fontId="37" fillId="0" borderId="9" xfId="11" applyFont="1" applyBorder="1" applyAlignment="1">
      <alignment horizontal="center" vertical="center" wrapText="1"/>
    </xf>
    <xf numFmtId="9" fontId="39" fillId="0" borderId="9" xfId="59" applyFont="1" applyFill="1" applyBorder="1" applyAlignment="1" applyProtection="1">
      <alignment horizontal="center" vertical="center" wrapText="1"/>
    </xf>
    <xf numFmtId="167" fontId="36" fillId="7" borderId="3" xfId="3" applyFont="1" applyFill="1" applyBorder="1" applyAlignment="1" applyProtection="1">
      <alignment horizontal="center" vertical="center" wrapText="1"/>
    </xf>
    <xf numFmtId="167" fontId="36" fillId="7" borderId="42" xfId="3" applyFont="1" applyFill="1" applyBorder="1" applyAlignment="1" applyProtection="1">
      <alignment horizontal="center" vertical="center" wrapText="1"/>
    </xf>
    <xf numFmtId="167" fontId="36" fillId="7" borderId="43" xfId="3" applyFont="1" applyFill="1" applyBorder="1" applyAlignment="1" applyProtection="1">
      <alignment horizontal="center" vertical="center" wrapText="1"/>
    </xf>
    <xf numFmtId="167" fontId="36" fillId="7" borderId="37" xfId="3" applyFont="1" applyFill="1" applyBorder="1" applyAlignment="1" applyProtection="1">
      <alignment horizontal="center" vertical="center" wrapText="1"/>
    </xf>
    <xf numFmtId="0" fontId="40" fillId="0" borderId="0" xfId="11" applyFont="1" applyAlignment="1">
      <alignment horizontal="justify" vertical="top" wrapText="1"/>
    </xf>
    <xf numFmtId="0" fontId="43" fillId="0" borderId="0" xfId="11" applyFont="1" applyAlignment="1">
      <alignment horizontal="justify" vertical="top" wrapText="1"/>
    </xf>
    <xf numFmtId="0" fontId="43" fillId="0" borderId="0" xfId="11" applyFont="1" applyAlignment="1">
      <alignment horizontal="center" wrapText="1"/>
    </xf>
    <xf numFmtId="0" fontId="43" fillId="0" borderId="0" xfId="11" applyFont="1" applyAlignment="1">
      <alignment horizontal="center"/>
    </xf>
    <xf numFmtId="0" fontId="28" fillId="0" borderId="0" xfId="11" applyFont="1" applyAlignment="1">
      <alignment horizontal="justify" vertical="top" wrapText="1"/>
    </xf>
    <xf numFmtId="0" fontId="43" fillId="0" borderId="0" xfId="11" applyFont="1" applyAlignment="1">
      <alignment horizontal="center" vertical="center" wrapText="1"/>
    </xf>
    <xf numFmtId="0" fontId="39" fillId="0" borderId="38" xfId="11" applyFont="1" applyBorder="1" applyAlignment="1">
      <alignment horizontal="center" vertical="center" wrapText="1"/>
    </xf>
    <xf numFmtId="0" fontId="39" fillId="0" borderId="39" xfId="11" applyFont="1" applyBorder="1" applyAlignment="1">
      <alignment horizontal="center" vertical="center" wrapText="1"/>
    </xf>
    <xf numFmtId="0" fontId="40" fillId="0" borderId="0" xfId="11" applyFont="1" applyAlignment="1">
      <alignment horizontal="justify" vertical="center" wrapText="1"/>
    </xf>
  </cellXfs>
  <cellStyles count="88">
    <cellStyle name="Millares" xfId="58" builtinId="3"/>
    <cellStyle name="Millares [0]" xfId="16" builtinId="6"/>
    <cellStyle name="Millares [0] 2" xfId="14" xr:uid="{00000000-0005-0000-0000-000002000000}"/>
    <cellStyle name="Millares [0] 2 2" xfId="19" xr:uid="{00000000-0005-0000-0000-000003000000}"/>
    <cellStyle name="Millares [0] 2 2 2" xfId="27" xr:uid="{00000000-0005-0000-0000-000004000000}"/>
    <cellStyle name="Millares [0] 2 2 2 2" xfId="48" xr:uid="{00000000-0005-0000-0000-000005000000}"/>
    <cellStyle name="Millares [0] 2 2 3" xfId="41" xr:uid="{00000000-0005-0000-0000-000006000000}"/>
    <cellStyle name="Millares [0] 2 3" xfId="31" xr:uid="{00000000-0005-0000-0000-000007000000}"/>
    <cellStyle name="Millares [0] 2 3 2" xfId="52" xr:uid="{00000000-0005-0000-0000-000008000000}"/>
    <cellStyle name="Millares [0] 2 4" xfId="23" xr:uid="{00000000-0005-0000-0000-000009000000}"/>
    <cellStyle name="Millares [0] 2 4 2" xfId="45" xr:uid="{00000000-0005-0000-0000-00000A000000}"/>
    <cellStyle name="Millares [0] 2 5" xfId="37" xr:uid="{00000000-0005-0000-0000-00000B000000}"/>
    <cellStyle name="Millares [0] 3" xfId="38" xr:uid="{00000000-0005-0000-0000-00000C000000}"/>
    <cellStyle name="Millares [0] 4" xfId="66" xr:uid="{00000000-0005-0000-0000-00000D000000}"/>
    <cellStyle name="Millares 2" xfId="3" xr:uid="{00000000-0005-0000-0000-00000E000000}"/>
    <cellStyle name="Millares 3" xfId="7" xr:uid="{00000000-0005-0000-0000-00000F000000}"/>
    <cellStyle name="Millares 4" xfId="65" xr:uid="{00000000-0005-0000-0000-000010000000}"/>
    <cellStyle name="Moneda [0]" xfId="20" builtinId="7"/>
    <cellStyle name="Moneda [0] 2" xfId="12" xr:uid="{00000000-0005-0000-0000-000012000000}"/>
    <cellStyle name="Moneda [0] 2 2" xfId="18" xr:uid="{00000000-0005-0000-0000-000013000000}"/>
    <cellStyle name="Moneda [0] 2 2 2" xfId="26" xr:uid="{00000000-0005-0000-0000-000014000000}"/>
    <cellStyle name="Moneda [0] 2 2 2 2" xfId="47" xr:uid="{00000000-0005-0000-0000-000015000000}"/>
    <cellStyle name="Moneda [0] 2 2 3" xfId="40" xr:uid="{00000000-0005-0000-0000-000016000000}"/>
    <cellStyle name="Moneda [0] 2 3" xfId="30" xr:uid="{00000000-0005-0000-0000-000017000000}"/>
    <cellStyle name="Moneda [0] 2 3 2" xfId="51" xr:uid="{00000000-0005-0000-0000-000018000000}"/>
    <cellStyle name="Moneda [0] 2 4" xfId="34" xr:uid="{00000000-0005-0000-0000-000019000000}"/>
    <cellStyle name="Moneda [0] 2 4 2" xfId="55" xr:uid="{00000000-0005-0000-0000-00001A000000}"/>
    <cellStyle name="Moneda [0] 2 5" xfId="22" xr:uid="{00000000-0005-0000-0000-00001B000000}"/>
    <cellStyle name="Moneda [0] 2 5 2" xfId="44" xr:uid="{00000000-0005-0000-0000-00001C000000}"/>
    <cellStyle name="Moneda [0] 2 6" xfId="36" xr:uid="{00000000-0005-0000-0000-00001D000000}"/>
    <cellStyle name="Moneda [0] 3" xfId="28" xr:uid="{00000000-0005-0000-0000-00001E000000}"/>
    <cellStyle name="Moneda [0] 3 2" xfId="49" xr:uid="{00000000-0005-0000-0000-00001F000000}"/>
    <cellStyle name="Moneda [0] 4" xfId="42" xr:uid="{00000000-0005-0000-0000-000020000000}"/>
    <cellStyle name="Moneda [0] 5" xfId="67" xr:uid="{00000000-0005-0000-0000-000021000000}"/>
    <cellStyle name="Moneda 10" xfId="79" xr:uid="{00000000-0005-0000-0000-000022000000}"/>
    <cellStyle name="Moneda 11" xfId="80" xr:uid="{00000000-0005-0000-0000-000023000000}"/>
    <cellStyle name="Moneda 12" xfId="81" xr:uid="{00000000-0005-0000-0000-000024000000}"/>
    <cellStyle name="Moneda 13" xfId="83" xr:uid="{00000000-0005-0000-0000-000025000000}"/>
    <cellStyle name="Moneda 14" xfId="87" xr:uid="{00000000-0005-0000-0000-000026000000}"/>
    <cellStyle name="Moneda 2" xfId="2" xr:uid="{00000000-0005-0000-0000-000027000000}"/>
    <cellStyle name="Moneda 2 2" xfId="74" xr:uid="{00000000-0005-0000-0000-000028000000}"/>
    <cellStyle name="Moneda 2 3" xfId="86" xr:uid="{00000000-0005-0000-0000-000029000000}"/>
    <cellStyle name="Moneda 3" xfId="70" xr:uid="{00000000-0005-0000-0000-00002A000000}"/>
    <cellStyle name="Moneda 4" xfId="75" xr:uid="{00000000-0005-0000-0000-00002B000000}"/>
    <cellStyle name="Moneda 5" xfId="76" xr:uid="{00000000-0005-0000-0000-00002C000000}"/>
    <cellStyle name="Moneda 6" xfId="33" xr:uid="{00000000-0005-0000-0000-00002D000000}"/>
    <cellStyle name="Moneda 6 2" xfId="54" xr:uid="{00000000-0005-0000-0000-00002E000000}"/>
    <cellStyle name="Moneda 7" xfId="71" xr:uid="{00000000-0005-0000-0000-00002F000000}"/>
    <cellStyle name="Moneda 8" xfId="77" xr:uid="{00000000-0005-0000-0000-000030000000}"/>
    <cellStyle name="Moneda 9" xfId="78" xr:uid="{00000000-0005-0000-0000-000031000000}"/>
    <cellStyle name="Normal" xfId="0" builtinId="0"/>
    <cellStyle name="Normal 2" xfId="5" xr:uid="{00000000-0005-0000-0000-000033000000}"/>
    <cellStyle name="Normal 2 2" xfId="11" xr:uid="{00000000-0005-0000-0000-000034000000}"/>
    <cellStyle name="Normal 3" xfId="8" xr:uid="{00000000-0005-0000-0000-000035000000}"/>
    <cellStyle name="Normal 3 2" xfId="17" xr:uid="{00000000-0005-0000-0000-000036000000}"/>
    <cellStyle name="Normal 3 2 2" xfId="25" xr:uid="{00000000-0005-0000-0000-000037000000}"/>
    <cellStyle name="Normal 3 2 2 2" xfId="46" xr:uid="{00000000-0005-0000-0000-000038000000}"/>
    <cellStyle name="Normal 3 2 3" xfId="39" xr:uid="{00000000-0005-0000-0000-000039000000}"/>
    <cellStyle name="Normal 3 2 4" xfId="57" xr:uid="{00000000-0005-0000-0000-00003A000000}"/>
    <cellStyle name="Normal 3 2 4 2" xfId="61" xr:uid="{00000000-0005-0000-0000-00003B000000}"/>
    <cellStyle name="Normal 3 2 4 2 2" xfId="63" xr:uid="{00000000-0005-0000-0000-00003C000000}"/>
    <cellStyle name="Normal 3 2 5" xfId="68" xr:uid="{00000000-0005-0000-0000-00003D000000}"/>
    <cellStyle name="Normal 3 3" xfId="29" xr:uid="{00000000-0005-0000-0000-00003E000000}"/>
    <cellStyle name="Normal 3 3 2" xfId="50" xr:uid="{00000000-0005-0000-0000-00003F000000}"/>
    <cellStyle name="Normal 3 3 3" xfId="72" xr:uid="{00000000-0005-0000-0000-000040000000}"/>
    <cellStyle name="Normal 3 3 4" xfId="84" xr:uid="{00000000-0005-0000-0000-000041000000}"/>
    <cellStyle name="Normal 4" xfId="9" xr:uid="{00000000-0005-0000-0000-000042000000}"/>
    <cellStyle name="Normal 4 2" xfId="21" xr:uid="{00000000-0005-0000-0000-000043000000}"/>
    <cellStyle name="Normal 4 2 2" xfId="43" xr:uid="{00000000-0005-0000-0000-000044000000}"/>
    <cellStyle name="Normal 4 3" xfId="35" xr:uid="{00000000-0005-0000-0000-000045000000}"/>
    <cellStyle name="Normal 5" xfId="10" xr:uid="{00000000-0005-0000-0000-000046000000}"/>
    <cellStyle name="Normal 6" xfId="15" xr:uid="{00000000-0005-0000-0000-000047000000}"/>
    <cellStyle name="Normal 6 2" xfId="24" xr:uid="{00000000-0005-0000-0000-000048000000}"/>
    <cellStyle name="Normal 7" xfId="32" xr:uid="{00000000-0005-0000-0000-000049000000}"/>
    <cellStyle name="Normal 7 2" xfId="53" xr:uid="{00000000-0005-0000-0000-00004A000000}"/>
    <cellStyle name="Normal 7 3" xfId="56" xr:uid="{00000000-0005-0000-0000-00004B000000}"/>
    <cellStyle name="Normal 7 3 2" xfId="60" xr:uid="{00000000-0005-0000-0000-00004C000000}"/>
    <cellStyle name="Normal 7 3 2 2" xfId="62" xr:uid="{00000000-0005-0000-0000-00004D000000}"/>
    <cellStyle name="Normal 8" xfId="69" xr:uid="{00000000-0005-0000-0000-00004E000000}"/>
    <cellStyle name="Normal 9" xfId="82" xr:uid="{00000000-0005-0000-0000-00004F000000}"/>
    <cellStyle name="Porcentaje" xfId="59" builtinId="5"/>
    <cellStyle name="Porcentaje 2" xfId="4" xr:uid="{00000000-0005-0000-0000-000051000000}"/>
    <cellStyle name="Porcentaje 3" xfId="6" xr:uid="{00000000-0005-0000-0000-000052000000}"/>
    <cellStyle name="Porcentaje 4" xfId="73" xr:uid="{00000000-0005-0000-0000-000053000000}"/>
    <cellStyle name="Porcentaje 5" xfId="85" xr:uid="{00000000-0005-0000-0000-000054000000}"/>
    <cellStyle name="Porcentual 2" xfId="64" xr:uid="{00000000-0005-0000-0000-000055000000}"/>
    <cellStyle name="Texto explicativo" xfId="1" builtinId="53" customBuiltin="1"/>
    <cellStyle name="Texto explicativo 2" xfId="13" xr:uid="{00000000-0005-0000-0000-000057000000}"/>
  </cellStyles>
  <dxfs count="49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FF997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20</xdr:col>
      <xdr:colOff>0</xdr:colOff>
      <xdr:row>11</xdr:row>
      <xdr:rowOff>0</xdr:rowOff>
    </xdr:from>
    <xdr:to>
      <xdr:col>23</xdr:col>
      <xdr:colOff>717678</xdr:colOff>
      <xdr:row>20</xdr:row>
      <xdr:rowOff>119472</xdr:rowOff>
    </xdr:to>
    <xdr:pic>
      <xdr:nvPicPr>
        <xdr:cNvPr id="3" name="Imagen 2">
          <a:extLst>
            <a:ext uri="{FF2B5EF4-FFF2-40B4-BE49-F238E27FC236}">
              <a16:creationId xmlns:a16="http://schemas.microsoft.com/office/drawing/2014/main" id="{58FF87CA-0B31-F328-278E-5F5EC5641026}"/>
            </a:ext>
          </a:extLst>
        </xdr:cNvPr>
        <xdr:cNvPicPr>
          <a:picLocks noChangeAspect="1"/>
        </xdr:cNvPicPr>
      </xdr:nvPicPr>
      <xdr:blipFill>
        <a:blip xmlns:r="http://schemas.openxmlformats.org/officeDocument/2006/relationships" r:embed="rId1"/>
        <a:stretch>
          <a:fillRect/>
        </a:stretch>
      </xdr:blipFill>
      <xdr:spPr>
        <a:xfrm>
          <a:off x="22084393" y="3946071"/>
          <a:ext cx="6228571" cy="3447619"/>
        </a:xfrm>
        <a:prstGeom prst="rect">
          <a:avLst/>
        </a:prstGeom>
      </xdr:spPr>
    </xdr:pic>
    <xdr:clientData/>
  </xdr:twoCellAnchor>
  <xdr:twoCellAnchor editAs="oneCell">
    <xdr:from>
      <xdr:col>20</xdr:col>
      <xdr:colOff>0</xdr:colOff>
      <xdr:row>32</xdr:row>
      <xdr:rowOff>0</xdr:rowOff>
    </xdr:from>
    <xdr:to>
      <xdr:col>23</xdr:col>
      <xdr:colOff>308155</xdr:colOff>
      <xdr:row>35</xdr:row>
      <xdr:rowOff>57024</xdr:rowOff>
    </xdr:to>
    <xdr:pic>
      <xdr:nvPicPr>
        <xdr:cNvPr id="4" name="Imagen 3">
          <a:extLst>
            <a:ext uri="{FF2B5EF4-FFF2-40B4-BE49-F238E27FC236}">
              <a16:creationId xmlns:a16="http://schemas.microsoft.com/office/drawing/2014/main" id="{AF4E203D-53CB-D472-CBFA-0C41C072FB54}"/>
            </a:ext>
          </a:extLst>
        </xdr:cNvPr>
        <xdr:cNvPicPr>
          <a:picLocks noChangeAspect="1"/>
        </xdr:cNvPicPr>
      </xdr:nvPicPr>
      <xdr:blipFill>
        <a:blip xmlns:r="http://schemas.openxmlformats.org/officeDocument/2006/relationships" r:embed="rId2"/>
        <a:stretch>
          <a:fillRect/>
        </a:stretch>
      </xdr:blipFill>
      <xdr:spPr>
        <a:xfrm>
          <a:off x="22519821" y="7946571"/>
          <a:ext cx="5819048" cy="1009524"/>
        </a:xfrm>
        <a:prstGeom prst="rect">
          <a:avLst/>
        </a:prstGeom>
      </xdr:spPr>
    </xdr:pic>
    <xdr:clientData/>
  </xdr:twoCellAnchor>
  <xdr:twoCellAnchor editAs="oneCell">
    <xdr:from>
      <xdr:col>20</xdr:col>
      <xdr:colOff>0</xdr:colOff>
      <xdr:row>39</xdr:row>
      <xdr:rowOff>0</xdr:rowOff>
    </xdr:from>
    <xdr:to>
      <xdr:col>30</xdr:col>
      <xdr:colOff>156482</xdr:colOff>
      <xdr:row>51</xdr:row>
      <xdr:rowOff>76200</xdr:rowOff>
    </xdr:to>
    <xdr:pic>
      <xdr:nvPicPr>
        <xdr:cNvPr id="5" name="Imagen 4">
          <a:extLst>
            <a:ext uri="{FF2B5EF4-FFF2-40B4-BE49-F238E27FC236}">
              <a16:creationId xmlns:a16="http://schemas.microsoft.com/office/drawing/2014/main" id="{37162208-D7EB-CDA8-00B8-15F792E18F2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488525" y="9267825"/>
          <a:ext cx="11001375" cy="3124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0</xdr:colOff>
      <xdr:row>57</xdr:row>
      <xdr:rowOff>0</xdr:rowOff>
    </xdr:from>
    <xdr:to>
      <xdr:col>23</xdr:col>
      <xdr:colOff>165297</xdr:colOff>
      <xdr:row>58</xdr:row>
      <xdr:rowOff>133310</xdr:rowOff>
    </xdr:to>
    <xdr:pic>
      <xdr:nvPicPr>
        <xdr:cNvPr id="6" name="Imagen 5">
          <a:extLst>
            <a:ext uri="{FF2B5EF4-FFF2-40B4-BE49-F238E27FC236}">
              <a16:creationId xmlns:a16="http://schemas.microsoft.com/office/drawing/2014/main" id="{1726E288-81AD-C3B0-CE5E-E98E67E83CEF}"/>
            </a:ext>
          </a:extLst>
        </xdr:cNvPr>
        <xdr:cNvPicPr>
          <a:picLocks noChangeAspect="1"/>
        </xdr:cNvPicPr>
      </xdr:nvPicPr>
      <xdr:blipFill>
        <a:blip xmlns:r="http://schemas.openxmlformats.org/officeDocument/2006/relationships" r:embed="rId4"/>
        <a:stretch>
          <a:fillRect/>
        </a:stretch>
      </xdr:blipFill>
      <xdr:spPr>
        <a:xfrm>
          <a:off x="22519821" y="12709071"/>
          <a:ext cx="5676190" cy="323810"/>
        </a:xfrm>
        <a:prstGeom prst="rect">
          <a:avLst/>
        </a:prstGeom>
      </xdr:spPr>
    </xdr:pic>
    <xdr:clientData/>
  </xdr:twoCellAnchor>
  <xdr:twoCellAnchor editAs="oneCell">
    <xdr:from>
      <xdr:col>20</xdr:col>
      <xdr:colOff>0</xdr:colOff>
      <xdr:row>66</xdr:row>
      <xdr:rowOff>0</xdr:rowOff>
    </xdr:from>
    <xdr:to>
      <xdr:col>22</xdr:col>
      <xdr:colOff>3488</xdr:colOff>
      <xdr:row>69</xdr:row>
      <xdr:rowOff>228405</xdr:rowOff>
    </xdr:to>
    <xdr:pic>
      <xdr:nvPicPr>
        <xdr:cNvPr id="7" name="Imagen 6">
          <a:extLst>
            <a:ext uri="{FF2B5EF4-FFF2-40B4-BE49-F238E27FC236}">
              <a16:creationId xmlns:a16="http://schemas.microsoft.com/office/drawing/2014/main" id="{D7D820B0-31FD-F7AA-7827-AB3CF6C0FB1D}"/>
            </a:ext>
          </a:extLst>
        </xdr:cNvPr>
        <xdr:cNvPicPr>
          <a:picLocks noChangeAspect="1"/>
        </xdr:cNvPicPr>
      </xdr:nvPicPr>
      <xdr:blipFill>
        <a:blip xmlns:r="http://schemas.openxmlformats.org/officeDocument/2006/relationships" r:embed="rId5"/>
        <a:stretch>
          <a:fillRect/>
        </a:stretch>
      </xdr:blipFill>
      <xdr:spPr>
        <a:xfrm>
          <a:off x="22519821" y="14423571"/>
          <a:ext cx="4752381" cy="1561905"/>
        </a:xfrm>
        <a:prstGeom prst="rect">
          <a:avLst/>
        </a:prstGeom>
      </xdr:spPr>
    </xdr:pic>
    <xdr:clientData/>
  </xdr:twoCellAnchor>
  <xdr:twoCellAnchor editAs="oneCell">
    <xdr:from>
      <xdr:col>20</xdr:col>
      <xdr:colOff>0</xdr:colOff>
      <xdr:row>78</xdr:row>
      <xdr:rowOff>0</xdr:rowOff>
    </xdr:from>
    <xdr:to>
      <xdr:col>26</xdr:col>
      <xdr:colOff>441202</xdr:colOff>
      <xdr:row>100</xdr:row>
      <xdr:rowOff>1285071</xdr:rowOff>
    </xdr:to>
    <xdr:pic>
      <xdr:nvPicPr>
        <xdr:cNvPr id="8" name="Imagen 7">
          <a:extLst>
            <a:ext uri="{FF2B5EF4-FFF2-40B4-BE49-F238E27FC236}">
              <a16:creationId xmlns:a16="http://schemas.microsoft.com/office/drawing/2014/main" id="{8557CD72-B5CD-D951-7369-28B0E230EFFA}"/>
            </a:ext>
          </a:extLst>
        </xdr:cNvPr>
        <xdr:cNvPicPr>
          <a:picLocks noChangeAspect="1"/>
        </xdr:cNvPicPr>
      </xdr:nvPicPr>
      <xdr:blipFill>
        <a:blip xmlns:r="http://schemas.openxmlformats.org/officeDocument/2006/relationships" r:embed="rId6"/>
        <a:stretch>
          <a:fillRect/>
        </a:stretch>
      </xdr:blipFill>
      <xdr:spPr>
        <a:xfrm>
          <a:off x="22519821" y="16764000"/>
          <a:ext cx="8238095" cy="64285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7" tint="0.39997558519241921"/>
  </sheetPr>
  <dimension ref="A1:V118"/>
  <sheetViews>
    <sheetView tabSelected="1" zoomScale="50" zoomScaleNormal="50" zoomScaleSheetLayoutView="70" workbookViewId="0">
      <selection sqref="A1:P1"/>
    </sheetView>
  </sheetViews>
  <sheetFormatPr baseColWidth="10" defaultColWidth="11.42578125" defaultRowHeight="15" x14ac:dyDescent="0.25"/>
  <cols>
    <col min="1" max="1" width="6.85546875" style="13" customWidth="1"/>
    <col min="2" max="2" width="51.5703125" style="15" customWidth="1"/>
    <col min="3" max="6" width="21.28515625" style="15" customWidth="1"/>
    <col min="7" max="8" width="30" style="17" customWidth="1"/>
    <col min="9" max="9" width="29.28515625" style="17" customWidth="1"/>
    <col min="10" max="10" width="26.85546875" style="4" bestFit="1" customWidth="1"/>
    <col min="11" max="11" width="20.28515625" style="4" bestFit="1" customWidth="1"/>
    <col min="12" max="12" width="19.5703125" style="4" customWidth="1"/>
    <col min="13" max="13" width="16.42578125" style="4" customWidth="1"/>
    <col min="14" max="15" width="17.85546875" style="4" customWidth="1"/>
    <col min="16" max="16" width="19" style="4" customWidth="1"/>
    <col min="17" max="17" width="61.5703125" style="3" customWidth="1"/>
    <col min="18" max="20" width="11.42578125" style="4"/>
    <col min="21" max="21" width="34.28515625" style="4" customWidth="1"/>
    <col min="22" max="22" width="37" style="4" customWidth="1"/>
    <col min="23" max="16384" width="11.42578125" style="4"/>
  </cols>
  <sheetData>
    <row r="1" spans="1:17" ht="40.5" customHeight="1" x14ac:dyDescent="0.25">
      <c r="A1" s="207" t="s">
        <v>924</v>
      </c>
      <c r="B1" s="208"/>
      <c r="C1" s="208"/>
      <c r="D1" s="208"/>
      <c r="E1" s="208"/>
      <c r="F1" s="208"/>
      <c r="G1" s="208"/>
      <c r="H1" s="208"/>
      <c r="I1" s="208"/>
      <c r="J1" s="208"/>
      <c r="K1" s="208"/>
      <c r="L1" s="208"/>
      <c r="M1" s="208"/>
      <c r="N1" s="208"/>
      <c r="O1" s="208"/>
      <c r="P1" s="209"/>
    </row>
    <row r="2" spans="1:17" ht="31.5" customHeight="1" x14ac:dyDescent="0.35">
      <c r="A2" s="210" t="s">
        <v>923</v>
      </c>
      <c r="B2" s="211"/>
      <c r="C2" s="211"/>
      <c r="D2" s="211"/>
      <c r="E2" s="211"/>
      <c r="F2" s="211"/>
      <c r="G2" s="211"/>
      <c r="H2" s="211"/>
      <c r="I2" s="211"/>
      <c r="J2" s="211"/>
      <c r="K2" s="211"/>
      <c r="L2" s="211"/>
      <c r="M2" s="211"/>
      <c r="N2" s="211"/>
      <c r="O2" s="211"/>
      <c r="P2" s="212"/>
    </row>
    <row r="3" spans="1:17" ht="31.5" customHeight="1" x14ac:dyDescent="0.35">
      <c r="A3" s="159"/>
      <c r="B3" s="169"/>
      <c r="C3" s="169"/>
      <c r="D3" s="169"/>
      <c r="E3" s="169"/>
      <c r="F3" s="169"/>
      <c r="G3" s="169"/>
      <c r="H3" s="169"/>
      <c r="I3" s="169"/>
      <c r="J3" s="169"/>
      <c r="K3" s="169"/>
      <c r="L3" s="169"/>
      <c r="M3" s="169"/>
      <c r="N3" s="169"/>
      <c r="O3" s="169"/>
      <c r="P3" s="160"/>
    </row>
    <row r="4" spans="1:17" ht="21" customHeight="1" x14ac:dyDescent="0.25">
      <c r="A4" s="213" t="s">
        <v>981</v>
      </c>
      <c r="B4" s="214"/>
      <c r="C4" s="214"/>
      <c r="D4" s="214"/>
      <c r="E4" s="214"/>
      <c r="F4" s="214"/>
      <c r="G4" s="214"/>
      <c r="H4" s="214"/>
      <c r="I4" s="214"/>
      <c r="J4" s="214"/>
      <c r="K4" s="214"/>
      <c r="L4" s="214"/>
      <c r="M4" s="214"/>
      <c r="N4" s="214"/>
      <c r="O4" s="214"/>
      <c r="P4" s="215"/>
    </row>
    <row r="5" spans="1:17" ht="21" customHeight="1" x14ac:dyDescent="0.25">
      <c r="A5" s="181"/>
      <c r="B5" s="182"/>
      <c r="C5" s="182"/>
      <c r="D5" s="182"/>
      <c r="E5" s="182"/>
      <c r="F5" s="182"/>
      <c r="G5" s="182"/>
      <c r="H5" s="170"/>
      <c r="I5" s="170"/>
      <c r="P5" s="5"/>
    </row>
    <row r="6" spans="1:17" ht="21.75" thickBot="1" x14ac:dyDescent="0.3">
      <c r="A6" s="183"/>
      <c r="B6" s="184"/>
      <c r="C6" s="184"/>
      <c r="D6" s="184"/>
      <c r="E6" s="184"/>
      <c r="F6" s="184"/>
      <c r="G6" s="184"/>
      <c r="H6" s="184"/>
      <c r="I6" s="161"/>
      <c r="J6" s="6"/>
      <c r="K6" s="6"/>
      <c r="L6" s="6"/>
      <c r="M6" s="6"/>
      <c r="N6" s="6"/>
      <c r="O6" s="6"/>
      <c r="P6" s="7"/>
    </row>
    <row r="7" spans="1:17" ht="3.75" customHeight="1" thickBot="1" x14ac:dyDescent="0.3">
      <c r="A7" s="8"/>
      <c r="B7" s="14"/>
      <c r="C7" s="14"/>
      <c r="D7" s="14"/>
      <c r="E7" s="14"/>
      <c r="F7" s="14"/>
      <c r="G7" s="16"/>
      <c r="H7" s="16"/>
      <c r="I7" s="16"/>
      <c r="J7" s="1"/>
      <c r="K7" s="1"/>
      <c r="L7" s="1"/>
      <c r="M7" s="1"/>
      <c r="N7" s="1"/>
      <c r="O7" s="1"/>
      <c r="P7" s="2"/>
    </row>
    <row r="8" spans="1:17" ht="70.5" customHeight="1" x14ac:dyDescent="0.25">
      <c r="B8" s="188" t="s">
        <v>49</v>
      </c>
      <c r="C8" s="162" t="s">
        <v>926</v>
      </c>
      <c r="D8" s="162" t="s">
        <v>927</v>
      </c>
      <c r="E8" s="162" t="s">
        <v>928</v>
      </c>
      <c r="F8" s="162" t="s">
        <v>925</v>
      </c>
      <c r="G8" s="9" t="s">
        <v>921</v>
      </c>
      <c r="H8" s="9" t="s">
        <v>919</v>
      </c>
      <c r="I8" s="9" t="s">
        <v>912</v>
      </c>
      <c r="J8" s="11" t="s">
        <v>929</v>
      </c>
      <c r="K8" s="11" t="s">
        <v>247</v>
      </c>
      <c r="L8" s="11" t="s">
        <v>50</v>
      </c>
      <c r="M8" s="101" t="s">
        <v>51</v>
      </c>
      <c r="N8" s="11" t="s">
        <v>151</v>
      </c>
      <c r="O8" s="11" t="s">
        <v>152</v>
      </c>
      <c r="P8" s="10" t="s">
        <v>52</v>
      </c>
      <c r="Q8" s="12" t="s">
        <v>1</v>
      </c>
    </row>
    <row r="9" spans="1:17" ht="30" x14ac:dyDescent="0.25">
      <c r="A9" s="178">
        <v>1</v>
      </c>
      <c r="B9" s="177" t="s">
        <v>165</v>
      </c>
      <c r="C9" s="185" t="s">
        <v>2</v>
      </c>
      <c r="D9" s="185" t="s">
        <v>2</v>
      </c>
      <c r="E9" s="185" t="str">
        <f>IF(G9="","NO CUMPLE","CUMPLE")</f>
        <v>NO CUMPLE</v>
      </c>
      <c r="F9" s="185" t="str">
        <f t="shared" ref="F9:F73" si="0">IF(AND(C9="CUMPLE",D9="CUMPLE",E9="CUMPLE"),"HABILITADO","NO HABILITADO")</f>
        <v>NO HABILITADO</v>
      </c>
      <c r="G9" s="98" t="str">
        <f>+'EXPERIENCIA DEL PROPONENTE'!O13</f>
        <v/>
      </c>
      <c r="H9" s="98"/>
      <c r="I9" s="98"/>
      <c r="J9" s="99"/>
      <c r="K9" s="99"/>
      <c r="L9" s="99"/>
      <c r="M9" s="99"/>
      <c r="N9" s="99"/>
      <c r="O9" s="99"/>
      <c r="P9" s="180"/>
      <c r="Q9" s="100" t="s">
        <v>930</v>
      </c>
    </row>
    <row r="10" spans="1:17" x14ac:dyDescent="0.25">
      <c r="A10" s="178">
        <v>2</v>
      </c>
      <c r="B10" s="177" t="s">
        <v>166</v>
      </c>
      <c r="C10" s="185" t="s">
        <v>2</v>
      </c>
      <c r="D10" s="185" t="s">
        <v>2</v>
      </c>
      <c r="E10" s="185" t="str">
        <f t="shared" ref="E10:E72" si="1">IF(G10="","NO CUMPLE","CUMPLE")</f>
        <v>NO CUMPLE</v>
      </c>
      <c r="F10" s="185" t="str">
        <f t="shared" si="0"/>
        <v>NO HABILITADO</v>
      </c>
      <c r="G10" s="98" t="str">
        <f>+'EXPERIENCIA DEL PROPONENTE'!O18</f>
        <v/>
      </c>
      <c r="H10" s="98"/>
      <c r="I10" s="98"/>
      <c r="J10" s="99"/>
      <c r="K10" s="99"/>
      <c r="L10" s="99"/>
      <c r="M10" s="99"/>
      <c r="N10" s="99"/>
      <c r="O10" s="99"/>
      <c r="P10" s="180"/>
      <c r="Q10" s="100"/>
    </row>
    <row r="11" spans="1:17" ht="30" x14ac:dyDescent="0.25">
      <c r="A11" s="178">
        <v>3</v>
      </c>
      <c r="B11" s="177" t="s">
        <v>167</v>
      </c>
      <c r="C11" s="185" t="s">
        <v>2</v>
      </c>
      <c r="D11" s="185" t="s">
        <v>2</v>
      </c>
      <c r="E11" s="185" t="str">
        <f t="shared" si="1"/>
        <v>NO CUMPLE</v>
      </c>
      <c r="F11" s="185" t="str">
        <f t="shared" si="0"/>
        <v>NO HABILITADO</v>
      </c>
      <c r="G11" s="98" t="str">
        <f>+'EXPERIENCIA DEL PROPONENTE'!O23</f>
        <v/>
      </c>
      <c r="H11" s="98"/>
      <c r="I11" s="98"/>
      <c r="J11" s="99"/>
      <c r="K11" s="99"/>
      <c r="L11" s="99"/>
      <c r="M11" s="99"/>
      <c r="N11" s="99"/>
      <c r="O11" s="99"/>
      <c r="P11" s="180"/>
      <c r="Q11" s="100"/>
    </row>
    <row r="12" spans="1:17" x14ac:dyDescent="0.25">
      <c r="A12" s="178">
        <v>4</v>
      </c>
      <c r="B12" s="177" t="s">
        <v>168</v>
      </c>
      <c r="C12" s="185" t="s">
        <v>2</v>
      </c>
      <c r="D12" s="185" t="s">
        <v>2</v>
      </c>
      <c r="E12" s="185" t="str">
        <f t="shared" si="1"/>
        <v>NO CUMPLE</v>
      </c>
      <c r="F12" s="185" t="str">
        <f t="shared" si="0"/>
        <v>NO HABILITADO</v>
      </c>
      <c r="G12" s="98"/>
      <c r="H12" s="98"/>
      <c r="I12" s="98"/>
      <c r="J12" s="99"/>
      <c r="K12" s="99"/>
      <c r="L12" s="99"/>
      <c r="M12" s="99"/>
      <c r="N12" s="99"/>
      <c r="O12" s="99"/>
      <c r="P12" s="180"/>
      <c r="Q12" s="100"/>
    </row>
    <row r="13" spans="1:17" x14ac:dyDescent="0.25">
      <c r="A13" s="178">
        <v>5</v>
      </c>
      <c r="B13" s="177" t="s">
        <v>169</v>
      </c>
      <c r="C13" s="185" t="s">
        <v>2</v>
      </c>
      <c r="D13" s="185" t="s">
        <v>2</v>
      </c>
      <c r="E13" s="185" t="str">
        <f t="shared" si="1"/>
        <v>NO CUMPLE</v>
      </c>
      <c r="F13" s="185" t="str">
        <f t="shared" si="0"/>
        <v>NO HABILITADO</v>
      </c>
      <c r="G13" s="98"/>
      <c r="H13" s="98"/>
      <c r="I13" s="98"/>
      <c r="J13" s="99"/>
      <c r="K13" s="99"/>
      <c r="L13" s="99"/>
      <c r="M13" s="99"/>
      <c r="N13" s="99"/>
      <c r="O13" s="99"/>
      <c r="P13" s="180"/>
      <c r="Q13" s="100"/>
    </row>
    <row r="14" spans="1:17" ht="60" x14ac:dyDescent="0.25">
      <c r="A14" s="178">
        <v>6</v>
      </c>
      <c r="B14" s="177" t="s">
        <v>170</v>
      </c>
      <c r="C14" s="185" t="s">
        <v>2</v>
      </c>
      <c r="D14" s="195" t="s">
        <v>4</v>
      </c>
      <c r="E14" s="185" t="str">
        <f t="shared" si="1"/>
        <v>NO CUMPLE</v>
      </c>
      <c r="F14" s="185" t="str">
        <f t="shared" si="0"/>
        <v>NO HABILITADO</v>
      </c>
      <c r="G14" s="98" t="str">
        <f>+'EXPERIENCIA DEL PROPONENTE'!O39</f>
        <v/>
      </c>
      <c r="H14" s="98"/>
      <c r="I14" s="98"/>
      <c r="J14" s="99"/>
      <c r="K14" s="99"/>
      <c r="L14" s="99"/>
      <c r="M14" s="99"/>
      <c r="N14" s="99"/>
      <c r="O14" s="99"/>
      <c r="P14" s="180"/>
      <c r="Q14" s="192" t="s">
        <v>940</v>
      </c>
    </row>
    <row r="15" spans="1:17" ht="51.75" customHeight="1" x14ac:dyDescent="0.25">
      <c r="A15" s="178">
        <v>7</v>
      </c>
      <c r="B15" s="177" t="s">
        <v>254</v>
      </c>
      <c r="C15" s="185" t="s">
        <v>2</v>
      </c>
      <c r="D15" s="185" t="s">
        <v>2</v>
      </c>
      <c r="E15" s="185" t="str">
        <f t="shared" si="1"/>
        <v>NO CUMPLE</v>
      </c>
      <c r="F15" s="185" t="str">
        <f t="shared" si="0"/>
        <v>NO HABILITADO</v>
      </c>
      <c r="G15" s="98" t="str">
        <f>+'EXPERIENCIA DEL PROPONENTE'!O46</f>
        <v/>
      </c>
      <c r="H15" s="98"/>
      <c r="I15" s="98"/>
      <c r="J15" s="99"/>
      <c r="K15" s="99"/>
      <c r="L15" s="99"/>
      <c r="M15" s="99"/>
      <c r="N15" s="99"/>
      <c r="O15" s="99"/>
      <c r="P15" s="180"/>
      <c r="Q15" s="100" t="s">
        <v>931</v>
      </c>
    </row>
    <row r="16" spans="1:17" x14ac:dyDescent="0.25">
      <c r="A16" s="178">
        <v>8</v>
      </c>
      <c r="B16" s="177" t="s">
        <v>171</v>
      </c>
      <c r="C16" s="185" t="s">
        <v>2</v>
      </c>
      <c r="D16" s="185" t="s">
        <v>2</v>
      </c>
      <c r="E16" s="185" t="str">
        <f t="shared" si="1"/>
        <v>NO CUMPLE</v>
      </c>
      <c r="F16" s="185" t="str">
        <f t="shared" si="0"/>
        <v>NO HABILITADO</v>
      </c>
      <c r="G16" s="98" t="str">
        <f>+'EXPERIENCIA DEL PROPONENTE'!O51</f>
        <v/>
      </c>
      <c r="H16" s="98"/>
      <c r="I16" s="98"/>
      <c r="J16" s="99"/>
      <c r="K16" s="99"/>
      <c r="L16" s="99"/>
      <c r="M16" s="99"/>
      <c r="N16" s="99"/>
      <c r="O16" s="99"/>
      <c r="P16" s="180"/>
      <c r="Q16" s="100"/>
    </row>
    <row r="17" spans="1:17" ht="45" x14ac:dyDescent="0.25">
      <c r="A17" s="178">
        <v>9</v>
      </c>
      <c r="B17" s="177" t="s">
        <v>172</v>
      </c>
      <c r="C17" s="185" t="s">
        <v>2</v>
      </c>
      <c r="D17" s="185" t="s">
        <v>2</v>
      </c>
      <c r="E17" s="185" t="str">
        <f t="shared" si="1"/>
        <v>NO CUMPLE</v>
      </c>
      <c r="F17" s="185" t="str">
        <f t="shared" si="0"/>
        <v>NO HABILITADO</v>
      </c>
      <c r="G17" s="98" t="str">
        <f>+'EXPERIENCIA DEL PROPONENTE'!O56</f>
        <v/>
      </c>
      <c r="H17" s="98"/>
      <c r="I17" s="98"/>
      <c r="J17" s="99"/>
      <c r="K17" s="99"/>
      <c r="L17" s="99"/>
      <c r="M17" s="99"/>
      <c r="N17" s="99"/>
      <c r="O17" s="99"/>
      <c r="P17" s="180"/>
      <c r="Q17" s="100" t="s">
        <v>931</v>
      </c>
    </row>
    <row r="18" spans="1:17" ht="30" x14ac:dyDescent="0.25">
      <c r="A18" s="178">
        <v>10</v>
      </c>
      <c r="B18" s="177" t="s">
        <v>255</v>
      </c>
      <c r="C18" s="185" t="s">
        <v>2</v>
      </c>
      <c r="D18" s="185" t="s">
        <v>2</v>
      </c>
      <c r="E18" s="185" t="str">
        <f t="shared" si="1"/>
        <v>CUMPLE</v>
      </c>
      <c r="F18" s="185" t="str">
        <f t="shared" si="0"/>
        <v>HABILITADO</v>
      </c>
      <c r="G18" s="98">
        <f>+'EXPERIENCIA DEL PROPONENTE'!O61</f>
        <v>1487.7512499999998</v>
      </c>
      <c r="H18" s="98">
        <f>ABS(G18-$G$106)</f>
        <v>267.61993630919324</v>
      </c>
      <c r="I18" s="98">
        <f>67.5*(1-H18/$G$106)</f>
        <v>52.694752812115574</v>
      </c>
      <c r="J18" s="99">
        <v>10</v>
      </c>
      <c r="K18" s="99">
        <v>0</v>
      </c>
      <c r="L18" s="99">
        <v>20</v>
      </c>
      <c r="M18" s="99">
        <v>1</v>
      </c>
      <c r="N18" s="99">
        <v>0.25</v>
      </c>
      <c r="O18" s="99">
        <v>0.25</v>
      </c>
      <c r="P18" s="180">
        <f t="shared" ref="P18:P67" si="2">SUM(I18:O18)</f>
        <v>84.194752812115581</v>
      </c>
      <c r="Q18" s="100" t="s">
        <v>933</v>
      </c>
    </row>
    <row r="19" spans="1:17" x14ac:dyDescent="0.25">
      <c r="A19" s="178">
        <v>11</v>
      </c>
      <c r="B19" s="177" t="s">
        <v>173</v>
      </c>
      <c r="C19" s="185" t="s">
        <v>2</v>
      </c>
      <c r="D19" s="185" t="s">
        <v>2</v>
      </c>
      <c r="E19" s="185" t="str">
        <f t="shared" si="1"/>
        <v>NO CUMPLE</v>
      </c>
      <c r="F19" s="185" t="str">
        <f t="shared" si="0"/>
        <v>NO HABILITADO</v>
      </c>
      <c r="G19" s="98"/>
      <c r="H19" s="98"/>
      <c r="I19" s="98"/>
      <c r="J19" s="99"/>
      <c r="K19" s="99"/>
      <c r="L19" s="99"/>
      <c r="M19" s="99"/>
      <c r="N19" s="99"/>
      <c r="O19" s="99"/>
      <c r="P19" s="180"/>
      <c r="Q19" s="100"/>
    </row>
    <row r="20" spans="1:17" x14ac:dyDescent="0.25">
      <c r="A20" s="178">
        <v>12</v>
      </c>
      <c r="B20" s="177" t="s">
        <v>174</v>
      </c>
      <c r="C20" s="185" t="s">
        <v>2</v>
      </c>
      <c r="D20" s="185" t="s">
        <v>2</v>
      </c>
      <c r="E20" s="185" t="str">
        <f t="shared" si="1"/>
        <v>NO CUMPLE</v>
      </c>
      <c r="F20" s="185" t="str">
        <f t="shared" si="0"/>
        <v>NO HABILITADO</v>
      </c>
      <c r="G20" s="98" t="str">
        <f>+'EXPERIENCIA DEL PROPONENTE'!O71</f>
        <v/>
      </c>
      <c r="H20" s="98"/>
      <c r="I20" s="98"/>
      <c r="J20" s="99"/>
      <c r="K20" s="99"/>
      <c r="L20" s="99"/>
      <c r="M20" s="99"/>
      <c r="N20" s="99"/>
      <c r="O20" s="99"/>
      <c r="P20" s="180"/>
      <c r="Q20" s="100"/>
    </row>
    <row r="21" spans="1:17" x14ac:dyDescent="0.25">
      <c r="A21" s="178">
        <v>13</v>
      </c>
      <c r="B21" s="177" t="s">
        <v>175</v>
      </c>
      <c r="C21" s="185" t="s">
        <v>2</v>
      </c>
      <c r="D21" s="185" t="s">
        <v>2</v>
      </c>
      <c r="E21" s="185" t="str">
        <f t="shared" si="1"/>
        <v>NO CUMPLE</v>
      </c>
      <c r="F21" s="185" t="str">
        <f t="shared" si="0"/>
        <v>NO HABILITADO</v>
      </c>
      <c r="G21" s="98" t="str">
        <f>+'EXPERIENCIA DEL PROPONENTE'!O76</f>
        <v/>
      </c>
      <c r="H21" s="98"/>
      <c r="I21" s="98"/>
      <c r="J21" s="99"/>
      <c r="K21" s="99"/>
      <c r="L21" s="99"/>
      <c r="M21" s="99"/>
      <c r="N21" s="99"/>
      <c r="O21" s="99"/>
      <c r="P21" s="180"/>
      <c r="Q21" s="100"/>
    </row>
    <row r="22" spans="1:17" ht="30" x14ac:dyDescent="0.25">
      <c r="A22" s="178">
        <v>14</v>
      </c>
      <c r="B22" s="177" t="s">
        <v>153</v>
      </c>
      <c r="C22" s="185" t="s">
        <v>2</v>
      </c>
      <c r="D22" s="185" t="s">
        <v>2</v>
      </c>
      <c r="E22" s="185" t="str">
        <f t="shared" si="1"/>
        <v>NO CUMPLE</v>
      </c>
      <c r="F22" s="185" t="str">
        <f t="shared" si="0"/>
        <v>NO HABILITADO</v>
      </c>
      <c r="G22" s="98" t="str">
        <f>+'EXPERIENCIA DEL PROPONENTE'!O81</f>
        <v/>
      </c>
      <c r="H22" s="98"/>
      <c r="I22" s="98"/>
      <c r="J22" s="99"/>
      <c r="K22" s="99"/>
      <c r="L22" s="99"/>
      <c r="M22" s="99"/>
      <c r="N22" s="99"/>
      <c r="O22" s="99"/>
      <c r="P22" s="180"/>
      <c r="Q22" s="100" t="s">
        <v>943</v>
      </c>
    </row>
    <row r="23" spans="1:17" x14ac:dyDescent="0.25">
      <c r="A23" s="178">
        <v>15</v>
      </c>
      <c r="B23" s="177" t="s">
        <v>176</v>
      </c>
      <c r="C23" s="185" t="s">
        <v>2</v>
      </c>
      <c r="D23" s="185" t="s">
        <v>2</v>
      </c>
      <c r="E23" s="185" t="str">
        <f t="shared" si="1"/>
        <v>CUMPLE</v>
      </c>
      <c r="F23" s="185" t="str">
        <f t="shared" si="0"/>
        <v>HABILITADO</v>
      </c>
      <c r="G23" s="98">
        <f>+'EXPERIENCIA DEL PROPONENTE'!O86</f>
        <v>809.74885838431896</v>
      </c>
      <c r="H23" s="98">
        <f>ABS(G23-$G$106)</f>
        <v>410.3824553064876</v>
      </c>
      <c r="I23" s="98">
        <f>67.5*(1-H23/$G$106)</f>
        <v>44.796856967472614</v>
      </c>
      <c r="J23" s="99">
        <v>10</v>
      </c>
      <c r="K23" s="99">
        <v>1</v>
      </c>
      <c r="L23" s="99">
        <v>20</v>
      </c>
      <c r="M23" s="99">
        <v>1</v>
      </c>
      <c r="N23" s="99">
        <v>0.25</v>
      </c>
      <c r="O23" s="99">
        <v>0.25</v>
      </c>
      <c r="P23" s="180">
        <f t="shared" si="2"/>
        <v>77.296856967472621</v>
      </c>
      <c r="Q23" s="100"/>
    </row>
    <row r="24" spans="1:17" x14ac:dyDescent="0.25">
      <c r="A24" s="178">
        <v>16</v>
      </c>
      <c r="B24" s="177" t="s">
        <v>177</v>
      </c>
      <c r="C24" s="185" t="s">
        <v>2</v>
      </c>
      <c r="D24" s="185" t="s">
        <v>2</v>
      </c>
      <c r="E24" s="185" t="str">
        <f t="shared" si="1"/>
        <v>CUMPLE</v>
      </c>
      <c r="F24" s="185" t="str">
        <f t="shared" si="0"/>
        <v>HABILITADO</v>
      </c>
      <c r="G24" s="98">
        <f>+'EXPERIENCIA DEL PROPONENTE'!O94</f>
        <v>634.65819843026293</v>
      </c>
      <c r="H24" s="98">
        <f>ABS(G24-$G$106)</f>
        <v>585.47311526054364</v>
      </c>
      <c r="I24" s="98">
        <f>67.5*(1-H24/$G$106)</f>
        <v>35.110506478566357</v>
      </c>
      <c r="J24" s="99">
        <v>10</v>
      </c>
      <c r="K24" s="99">
        <v>1</v>
      </c>
      <c r="L24" s="99">
        <v>20</v>
      </c>
      <c r="M24" s="99">
        <v>1</v>
      </c>
      <c r="N24" s="99">
        <v>0.25</v>
      </c>
      <c r="O24" s="99">
        <v>0.25</v>
      </c>
      <c r="P24" s="180">
        <f t="shared" ref="P24" si="3">SUM(I24:O24)</f>
        <v>67.61050647856635</v>
      </c>
      <c r="Q24" s="100"/>
    </row>
    <row r="25" spans="1:17" x14ac:dyDescent="0.25">
      <c r="A25" s="178">
        <v>17</v>
      </c>
      <c r="B25" s="177" t="s">
        <v>178</v>
      </c>
      <c r="C25" s="185" t="s">
        <v>2</v>
      </c>
      <c r="D25" s="185" t="s">
        <v>2</v>
      </c>
      <c r="E25" s="185" t="str">
        <f t="shared" si="1"/>
        <v>NO CUMPLE</v>
      </c>
      <c r="F25" s="185" t="str">
        <f t="shared" si="0"/>
        <v>NO HABILITADO</v>
      </c>
      <c r="G25" s="98"/>
      <c r="H25" s="98"/>
      <c r="I25" s="98"/>
      <c r="J25" s="99"/>
      <c r="K25" s="99"/>
      <c r="L25" s="99"/>
      <c r="M25" s="99"/>
      <c r="N25" s="99"/>
      <c r="O25" s="99"/>
      <c r="P25" s="180"/>
      <c r="Q25" s="100"/>
    </row>
    <row r="26" spans="1:17" x14ac:dyDescent="0.25">
      <c r="A26" s="178">
        <v>18</v>
      </c>
      <c r="B26" s="177" t="s">
        <v>179</v>
      </c>
      <c r="C26" s="185" t="s">
        <v>2</v>
      </c>
      <c r="D26" s="185" t="s">
        <v>2</v>
      </c>
      <c r="E26" s="185" t="str">
        <f t="shared" si="1"/>
        <v>NO CUMPLE</v>
      </c>
      <c r="F26" s="185" t="str">
        <f t="shared" si="0"/>
        <v>NO HABILITADO</v>
      </c>
      <c r="G26" s="98" t="str">
        <f>+'EXPERIENCIA DEL PROPONENTE'!O106</f>
        <v/>
      </c>
      <c r="H26" s="98"/>
      <c r="I26" s="98"/>
      <c r="J26" s="99"/>
      <c r="K26" s="99"/>
      <c r="L26" s="99"/>
      <c r="M26" s="99"/>
      <c r="N26" s="99"/>
      <c r="O26" s="99"/>
      <c r="P26" s="180"/>
      <c r="Q26" s="100"/>
    </row>
    <row r="27" spans="1:17" x14ac:dyDescent="0.25">
      <c r="A27" s="178">
        <v>19</v>
      </c>
      <c r="B27" s="177" t="s">
        <v>180</v>
      </c>
      <c r="C27" s="185" t="s">
        <v>2</v>
      </c>
      <c r="D27" s="185" t="s">
        <v>2</v>
      </c>
      <c r="E27" s="185" t="str">
        <f t="shared" si="1"/>
        <v>NO CUMPLE</v>
      </c>
      <c r="F27" s="185" t="str">
        <f t="shared" si="0"/>
        <v>NO HABILITADO</v>
      </c>
      <c r="G27" s="98" t="str">
        <f>+'EXPERIENCIA DEL PROPONENTE'!O112</f>
        <v/>
      </c>
      <c r="H27" s="98"/>
      <c r="I27" s="98"/>
      <c r="J27" s="99"/>
      <c r="K27" s="99"/>
      <c r="L27" s="99"/>
      <c r="M27" s="99"/>
      <c r="N27" s="99"/>
      <c r="O27" s="99"/>
      <c r="P27" s="180"/>
      <c r="Q27" s="100"/>
    </row>
    <row r="28" spans="1:17" x14ac:dyDescent="0.25">
      <c r="A28" s="178">
        <v>20</v>
      </c>
      <c r="B28" s="177" t="s">
        <v>156</v>
      </c>
      <c r="C28" s="185" t="s">
        <v>2</v>
      </c>
      <c r="D28" s="185" t="s">
        <v>2</v>
      </c>
      <c r="E28" s="185" t="s">
        <v>2</v>
      </c>
      <c r="F28" s="185" t="str">
        <f t="shared" si="0"/>
        <v>HABILITADO</v>
      </c>
      <c r="G28" s="98">
        <f>+'EXPERIENCIA DEL PROPONENTE'!O117</f>
        <v>999.69529741916449</v>
      </c>
      <c r="H28" s="98">
        <f>ABS(G28-$G$106)</f>
        <v>220.43601627164207</v>
      </c>
      <c r="I28" s="98">
        <f>67.5*(1-H28/$G$106)</f>
        <v>55.305057593902198</v>
      </c>
      <c r="J28" s="99">
        <v>10</v>
      </c>
      <c r="K28" s="99">
        <v>1</v>
      </c>
      <c r="L28" s="99">
        <v>20</v>
      </c>
      <c r="M28" s="99">
        <v>1</v>
      </c>
      <c r="N28" s="99">
        <v>0.25</v>
      </c>
      <c r="O28" s="99">
        <v>0.25</v>
      </c>
      <c r="P28" s="180">
        <f t="shared" ref="P28" si="4">SUM(I28:O28)</f>
        <v>87.805057593902205</v>
      </c>
      <c r="Q28" s="100"/>
    </row>
    <row r="29" spans="1:17" x14ac:dyDescent="0.25">
      <c r="A29" s="178">
        <v>21</v>
      </c>
      <c r="B29" s="177" t="s">
        <v>181</v>
      </c>
      <c r="C29" s="185" t="s">
        <v>2</v>
      </c>
      <c r="D29" s="185" t="s">
        <v>2</v>
      </c>
      <c r="E29" s="185" t="s">
        <v>4</v>
      </c>
      <c r="F29" s="185" t="str">
        <f t="shared" si="0"/>
        <v>NO HABILITADO</v>
      </c>
      <c r="G29" s="98"/>
      <c r="H29" s="98"/>
      <c r="I29" s="98"/>
      <c r="J29" s="99"/>
      <c r="K29" s="99"/>
      <c r="L29" s="99"/>
      <c r="M29" s="99"/>
      <c r="N29" s="99"/>
      <c r="O29" s="99"/>
      <c r="P29" s="180"/>
      <c r="Q29" s="100"/>
    </row>
    <row r="30" spans="1:17" x14ac:dyDescent="0.25">
      <c r="A30" s="178">
        <v>22</v>
      </c>
      <c r="B30" s="177" t="s">
        <v>182</v>
      </c>
      <c r="C30" s="185" t="s">
        <v>2</v>
      </c>
      <c r="D30" s="185" t="s">
        <v>2</v>
      </c>
      <c r="E30" s="185" t="str">
        <f t="shared" si="1"/>
        <v>CUMPLE</v>
      </c>
      <c r="F30" s="185" t="str">
        <f t="shared" si="0"/>
        <v>HABILITADO</v>
      </c>
      <c r="G30" s="98">
        <f>+'EXPERIENCIA DEL PROPONENTE'!O128</f>
        <v>1004.5421266594522</v>
      </c>
      <c r="H30" s="98">
        <f>ABS(G30-$G$106)</f>
        <v>215.58918703135441</v>
      </c>
      <c r="I30" s="98">
        <f>67.5*(1-H30/$G$106)</f>
        <v>55.573193465876315</v>
      </c>
      <c r="J30" s="99">
        <v>10</v>
      </c>
      <c r="K30" s="99">
        <v>1</v>
      </c>
      <c r="L30" s="99">
        <v>20</v>
      </c>
      <c r="M30" s="99">
        <v>1</v>
      </c>
      <c r="N30" s="99">
        <v>0.25</v>
      </c>
      <c r="O30" s="99">
        <v>0.25</v>
      </c>
      <c r="P30" s="180">
        <f t="shared" ref="P30" si="5">SUM(I30:O30)</f>
        <v>88.073193465876315</v>
      </c>
      <c r="Q30" s="100"/>
    </row>
    <row r="31" spans="1:17" x14ac:dyDescent="0.25">
      <c r="A31" s="178">
        <v>23</v>
      </c>
      <c r="B31" s="177" t="s">
        <v>183</v>
      </c>
      <c r="C31" s="185" t="s">
        <v>2</v>
      </c>
      <c r="D31" s="185" t="s">
        <v>2</v>
      </c>
      <c r="E31" s="185" t="str">
        <f t="shared" si="1"/>
        <v>NO CUMPLE</v>
      </c>
      <c r="F31" s="185" t="str">
        <f t="shared" si="0"/>
        <v>NO HABILITADO</v>
      </c>
      <c r="G31" s="98" t="str">
        <f>+'EXPERIENCIA DEL PROPONENTE'!O133</f>
        <v/>
      </c>
      <c r="H31" s="98"/>
      <c r="I31" s="98"/>
      <c r="J31" s="99"/>
      <c r="K31" s="99"/>
      <c r="L31" s="99"/>
      <c r="M31" s="99"/>
      <c r="N31" s="99"/>
      <c r="O31" s="99"/>
      <c r="P31" s="180"/>
      <c r="Q31" s="100"/>
    </row>
    <row r="32" spans="1:17" x14ac:dyDescent="0.25">
      <c r="A32" s="178">
        <v>24</v>
      </c>
      <c r="B32" s="177" t="s">
        <v>184</v>
      </c>
      <c r="C32" s="185" t="s">
        <v>2</v>
      </c>
      <c r="D32" s="185" t="s">
        <v>2</v>
      </c>
      <c r="E32" s="185" t="str">
        <f t="shared" si="1"/>
        <v>NO CUMPLE</v>
      </c>
      <c r="F32" s="185" t="str">
        <f t="shared" si="0"/>
        <v>NO HABILITADO</v>
      </c>
      <c r="G32" s="98" t="str">
        <f>+'EXPERIENCIA DEL PROPONENTE'!O140</f>
        <v/>
      </c>
      <c r="H32" s="98"/>
      <c r="I32" s="98"/>
      <c r="J32" s="99"/>
      <c r="K32" s="99"/>
      <c r="L32" s="99"/>
      <c r="M32" s="99"/>
      <c r="N32" s="99"/>
      <c r="O32" s="99"/>
      <c r="P32" s="180"/>
      <c r="Q32" s="100"/>
    </row>
    <row r="33" spans="1:17" x14ac:dyDescent="0.25">
      <c r="A33" s="178">
        <v>25</v>
      </c>
      <c r="B33" s="177" t="s">
        <v>185</v>
      </c>
      <c r="C33" s="185" t="s">
        <v>2</v>
      </c>
      <c r="D33" s="185" t="s">
        <v>2</v>
      </c>
      <c r="E33" s="185" t="str">
        <f t="shared" si="1"/>
        <v>NO CUMPLE</v>
      </c>
      <c r="F33" s="185" t="str">
        <f t="shared" si="0"/>
        <v>NO HABILITADO</v>
      </c>
      <c r="G33" s="98" t="str">
        <f>+'EXPERIENCIA DEL PROPONENTE'!O145</f>
        <v/>
      </c>
      <c r="H33" s="98"/>
      <c r="I33" s="98"/>
      <c r="J33" s="99"/>
      <c r="K33" s="99"/>
      <c r="L33" s="99"/>
      <c r="M33" s="99"/>
      <c r="N33" s="99"/>
      <c r="O33" s="99"/>
      <c r="P33" s="180"/>
      <c r="Q33" s="100"/>
    </row>
    <row r="34" spans="1:17" ht="45" x14ac:dyDescent="0.25">
      <c r="A34" s="178">
        <v>26</v>
      </c>
      <c r="B34" s="177" t="s">
        <v>186</v>
      </c>
      <c r="C34" s="185" t="s">
        <v>2</v>
      </c>
      <c r="D34" s="185" t="s">
        <v>2</v>
      </c>
      <c r="E34" s="185" t="str">
        <f t="shared" si="1"/>
        <v>CUMPLE</v>
      </c>
      <c r="F34" s="185" t="str">
        <f t="shared" si="0"/>
        <v>HABILITADO</v>
      </c>
      <c r="G34" s="98">
        <f>+'EXPERIENCIA DEL PROPONENTE'!O150</f>
        <v>1241.7393195</v>
      </c>
      <c r="H34" s="98">
        <f>ABS(G34-$G$106)</f>
        <v>21.608005809193401</v>
      </c>
      <c r="I34" s="98">
        <f>67.5*(1-H34/$G$106)</f>
        <v>66.304603753911877</v>
      </c>
      <c r="J34" s="99">
        <v>10</v>
      </c>
      <c r="K34" s="99">
        <v>1</v>
      </c>
      <c r="L34" s="99">
        <v>20</v>
      </c>
      <c r="M34" s="99">
        <v>1</v>
      </c>
      <c r="N34" s="99">
        <v>0</v>
      </c>
      <c r="O34" s="99">
        <v>0.25</v>
      </c>
      <c r="P34" s="180">
        <f t="shared" si="2"/>
        <v>98.554603753911877</v>
      </c>
      <c r="Q34" s="100" t="s">
        <v>942</v>
      </c>
    </row>
    <row r="35" spans="1:17" x14ac:dyDescent="0.25">
      <c r="A35" s="178">
        <v>27</v>
      </c>
      <c r="B35" s="177" t="s">
        <v>187</v>
      </c>
      <c r="C35" s="185" t="s">
        <v>2</v>
      </c>
      <c r="D35" s="185" t="s">
        <v>2</v>
      </c>
      <c r="E35" s="185" t="str">
        <f t="shared" si="1"/>
        <v>CUMPLE</v>
      </c>
      <c r="F35" s="185" t="str">
        <f t="shared" si="0"/>
        <v>HABILITADO</v>
      </c>
      <c r="G35" s="98">
        <f>+'EXPERIENCIA DEL PROPONENTE'!O155</f>
        <v>1147.9392895064461</v>
      </c>
      <c r="H35" s="98">
        <f>ABS(G35-$G$106)</f>
        <v>72.192024184360434</v>
      </c>
      <c r="I35" s="98">
        <f>67.5*(1-H35/$G$106)</f>
        <v>63.50619902319859</v>
      </c>
      <c r="J35" s="99">
        <v>10</v>
      </c>
      <c r="K35" s="99">
        <v>1</v>
      </c>
      <c r="L35" s="99">
        <v>20</v>
      </c>
      <c r="M35" s="99">
        <v>1</v>
      </c>
      <c r="N35" s="99">
        <v>0.25</v>
      </c>
      <c r="O35" s="99">
        <v>0.25</v>
      </c>
      <c r="P35" s="180">
        <f t="shared" si="2"/>
        <v>96.00619902319859</v>
      </c>
      <c r="Q35" s="100"/>
    </row>
    <row r="36" spans="1:17" x14ac:dyDescent="0.25">
      <c r="A36" s="178">
        <v>28</v>
      </c>
      <c r="B36" s="177" t="s">
        <v>188</v>
      </c>
      <c r="C36" s="185" t="s">
        <v>2</v>
      </c>
      <c r="D36" s="185" t="s">
        <v>2</v>
      </c>
      <c r="E36" s="185" t="str">
        <f t="shared" si="1"/>
        <v>NO CUMPLE</v>
      </c>
      <c r="F36" s="185" t="str">
        <f t="shared" si="0"/>
        <v>NO HABILITADO</v>
      </c>
      <c r="G36" s="98"/>
      <c r="H36" s="98"/>
      <c r="I36" s="98"/>
      <c r="J36" s="99"/>
      <c r="K36" s="99"/>
      <c r="L36" s="99"/>
      <c r="M36" s="99"/>
      <c r="N36" s="99"/>
      <c r="O36" s="99"/>
      <c r="P36" s="180"/>
      <c r="Q36" s="100"/>
    </row>
    <row r="37" spans="1:17" ht="45" x14ac:dyDescent="0.25">
      <c r="A37" s="178">
        <v>29</v>
      </c>
      <c r="B37" s="177" t="s">
        <v>189</v>
      </c>
      <c r="C37" s="185" t="s">
        <v>2</v>
      </c>
      <c r="D37" s="195" t="s">
        <v>4</v>
      </c>
      <c r="E37" s="185" t="str">
        <f t="shared" si="1"/>
        <v>NO CUMPLE</v>
      </c>
      <c r="F37" s="185" t="str">
        <f>IF(AND(C37="CUMPLE",D37="CUMPLE",E37="CUMPLE"),"HABILITADO","NO HABILITADO")</f>
        <v>NO HABILITADO</v>
      </c>
      <c r="G37" s="179" t="str">
        <f>+'EXPERIENCIA DEL PROPONENTE'!O166</f>
        <v/>
      </c>
      <c r="H37" s="179"/>
      <c r="I37" s="179"/>
      <c r="J37" s="99"/>
      <c r="K37" s="99"/>
      <c r="L37" s="99"/>
      <c r="M37" s="99"/>
      <c r="N37" s="99"/>
      <c r="O37" s="99"/>
      <c r="P37" s="180"/>
      <c r="Q37" s="100" t="s">
        <v>942</v>
      </c>
    </row>
    <row r="38" spans="1:17" ht="75" x14ac:dyDescent="0.25">
      <c r="A38" s="178">
        <v>30</v>
      </c>
      <c r="B38" s="177" t="s">
        <v>190</v>
      </c>
      <c r="C38" s="185" t="s">
        <v>2</v>
      </c>
      <c r="D38" s="195" t="s">
        <v>4</v>
      </c>
      <c r="E38" s="185" t="str">
        <f t="shared" si="1"/>
        <v>NO CUMPLE</v>
      </c>
      <c r="F38" s="185" t="str">
        <f t="shared" si="0"/>
        <v>NO HABILITADO</v>
      </c>
      <c r="G38" s="179" t="str">
        <f>+'EXPERIENCIA DEL PROPONENTE'!O172</f>
        <v/>
      </c>
      <c r="H38" s="179"/>
      <c r="I38" s="179"/>
      <c r="J38" s="99"/>
      <c r="K38" s="99"/>
      <c r="L38" s="99"/>
      <c r="M38" s="99"/>
      <c r="N38" s="99"/>
      <c r="O38" s="99"/>
      <c r="P38" s="180"/>
      <c r="Q38" s="100" t="s">
        <v>944</v>
      </c>
    </row>
    <row r="39" spans="1:17" ht="165" x14ac:dyDescent="0.25">
      <c r="A39" s="178">
        <v>31</v>
      </c>
      <c r="B39" s="177" t="s">
        <v>192</v>
      </c>
      <c r="C39" s="185" t="s">
        <v>2</v>
      </c>
      <c r="D39" s="185" t="s">
        <v>2</v>
      </c>
      <c r="E39" s="185" t="str">
        <f t="shared" si="1"/>
        <v>NO CUMPLE</v>
      </c>
      <c r="F39" s="185" t="str">
        <f t="shared" si="0"/>
        <v>NO HABILITADO</v>
      </c>
      <c r="G39" s="179" t="str">
        <f>+'EXPERIENCIA DEL PROPONENTE'!O177</f>
        <v/>
      </c>
      <c r="H39" s="179"/>
      <c r="I39" s="179"/>
      <c r="J39" s="99"/>
      <c r="K39" s="99"/>
      <c r="L39" s="99"/>
      <c r="M39" s="99"/>
      <c r="N39" s="99"/>
      <c r="O39" s="99"/>
      <c r="P39" s="180"/>
      <c r="Q39" s="193" t="s">
        <v>945</v>
      </c>
    </row>
    <row r="40" spans="1:17" x14ac:dyDescent="0.25">
      <c r="A40" s="178">
        <v>32</v>
      </c>
      <c r="B40" s="177" t="s">
        <v>191</v>
      </c>
      <c r="C40" s="185" t="s">
        <v>2</v>
      </c>
      <c r="D40" s="185" t="s">
        <v>2</v>
      </c>
      <c r="E40" s="185" t="str">
        <f t="shared" si="1"/>
        <v>CUMPLE</v>
      </c>
      <c r="F40" s="185" t="str">
        <f t="shared" si="0"/>
        <v>HABILITADO</v>
      </c>
      <c r="G40" s="179">
        <f>+'EXPERIENCIA DEL PROPONENTE'!O182</f>
        <v>1208.7560278768008</v>
      </c>
      <c r="H40" s="179">
        <f>ABS(G40-$G$106)</f>
        <v>11.375285814005792</v>
      </c>
      <c r="I40" s="179">
        <v>67.5</v>
      </c>
      <c r="J40" s="99">
        <v>10</v>
      </c>
      <c r="K40" s="99">
        <v>1</v>
      </c>
      <c r="L40" s="99">
        <v>20</v>
      </c>
      <c r="M40" s="99">
        <v>1</v>
      </c>
      <c r="N40" s="99">
        <v>0.25</v>
      </c>
      <c r="O40" s="99">
        <v>0.25</v>
      </c>
      <c r="P40" s="180">
        <f t="shared" si="2"/>
        <v>100</v>
      </c>
      <c r="Q40" s="100"/>
    </row>
    <row r="41" spans="1:17" x14ac:dyDescent="0.25">
      <c r="A41" s="178">
        <v>33</v>
      </c>
      <c r="B41" s="177" t="s">
        <v>193</v>
      </c>
      <c r="C41" s="185" t="s">
        <v>2</v>
      </c>
      <c r="D41" s="185" t="s">
        <v>2</v>
      </c>
      <c r="E41" s="185" t="str">
        <f t="shared" si="1"/>
        <v>NO CUMPLE</v>
      </c>
      <c r="F41" s="185" t="str">
        <f t="shared" si="0"/>
        <v>NO HABILITADO</v>
      </c>
      <c r="G41" s="179"/>
      <c r="H41" s="179"/>
      <c r="I41" s="179"/>
      <c r="J41" s="99"/>
      <c r="K41" s="99"/>
      <c r="L41" s="99"/>
      <c r="M41" s="99"/>
      <c r="N41" s="99"/>
      <c r="O41" s="99"/>
      <c r="P41" s="180"/>
      <c r="Q41" s="100"/>
    </row>
    <row r="42" spans="1:17" ht="45" x14ac:dyDescent="0.25">
      <c r="A42" s="178">
        <v>34</v>
      </c>
      <c r="B42" s="177" t="s">
        <v>194</v>
      </c>
      <c r="C42" s="185" t="s">
        <v>2</v>
      </c>
      <c r="D42" s="185" t="s">
        <v>2</v>
      </c>
      <c r="E42" s="185" t="str">
        <f t="shared" si="1"/>
        <v>NO CUMPLE</v>
      </c>
      <c r="F42" s="185" t="str">
        <f t="shared" si="0"/>
        <v>NO HABILITADO</v>
      </c>
      <c r="G42" s="179"/>
      <c r="H42" s="179"/>
      <c r="I42" s="179"/>
      <c r="J42" s="99"/>
      <c r="K42" s="99"/>
      <c r="L42" s="99"/>
      <c r="M42" s="99"/>
      <c r="N42" s="99"/>
      <c r="O42" s="99"/>
      <c r="P42" s="180"/>
      <c r="Q42" s="100" t="s">
        <v>942</v>
      </c>
    </row>
    <row r="43" spans="1:17" x14ac:dyDescent="0.25">
      <c r="A43" s="178">
        <v>35</v>
      </c>
      <c r="B43" s="177" t="s">
        <v>195</v>
      </c>
      <c r="C43" s="185" t="s">
        <v>2</v>
      </c>
      <c r="D43" s="185" t="s">
        <v>2</v>
      </c>
      <c r="E43" s="185" t="str">
        <f t="shared" si="1"/>
        <v>NO CUMPLE</v>
      </c>
      <c r="F43" s="185" t="str">
        <f t="shared" si="0"/>
        <v>NO HABILITADO</v>
      </c>
      <c r="G43" s="179"/>
      <c r="H43" s="179"/>
      <c r="I43" s="179"/>
      <c r="J43" s="99"/>
      <c r="K43" s="99"/>
      <c r="L43" s="99"/>
      <c r="M43" s="99"/>
      <c r="N43" s="99"/>
      <c r="O43" s="99"/>
      <c r="P43" s="180"/>
      <c r="Q43" s="100"/>
    </row>
    <row r="44" spans="1:17" x14ac:dyDescent="0.25">
      <c r="A44" s="178">
        <v>36</v>
      </c>
      <c r="B44" s="177" t="s">
        <v>196</v>
      </c>
      <c r="C44" s="185" t="s">
        <v>2</v>
      </c>
      <c r="D44" s="185" t="s">
        <v>2</v>
      </c>
      <c r="E44" s="185" t="str">
        <f t="shared" si="1"/>
        <v>NO CUMPLE</v>
      </c>
      <c r="F44" s="185" t="str">
        <f t="shared" si="0"/>
        <v>NO HABILITADO</v>
      </c>
      <c r="G44" s="179"/>
      <c r="H44" s="179"/>
      <c r="I44" s="179"/>
      <c r="J44" s="99"/>
      <c r="K44" s="99"/>
      <c r="L44" s="99"/>
      <c r="M44" s="99"/>
      <c r="N44" s="99"/>
      <c r="O44" s="99"/>
      <c r="P44" s="180"/>
      <c r="Q44" s="100"/>
    </row>
    <row r="45" spans="1:17" x14ac:dyDescent="0.25">
      <c r="A45" s="178">
        <v>37</v>
      </c>
      <c r="B45" s="177" t="s">
        <v>197</v>
      </c>
      <c r="C45" s="185" t="s">
        <v>2</v>
      </c>
      <c r="D45" s="185" t="s">
        <v>2</v>
      </c>
      <c r="E45" s="185" t="str">
        <f t="shared" si="1"/>
        <v>CUMPLE</v>
      </c>
      <c r="F45" s="185" t="str">
        <f t="shared" si="0"/>
        <v>HABILITADO</v>
      </c>
      <c r="G45" s="179">
        <f>+'EXPERIENCIA DEL PROPONENTE'!O213</f>
        <v>713.76666666666677</v>
      </c>
      <c r="H45" s="179">
        <f>ABS(G45-$G$106)</f>
        <v>506.3646470241398</v>
      </c>
      <c r="I45" s="179">
        <f>67.5*(1-H45/$G$106)</f>
        <v>39.486938380641469</v>
      </c>
      <c r="J45" s="99">
        <v>10</v>
      </c>
      <c r="K45" s="99">
        <v>1</v>
      </c>
      <c r="L45" s="99">
        <v>20</v>
      </c>
      <c r="M45" s="99">
        <v>1</v>
      </c>
      <c r="N45" s="99">
        <v>0.25</v>
      </c>
      <c r="O45" s="99">
        <v>0.25</v>
      </c>
      <c r="P45" s="180">
        <f t="shared" si="2"/>
        <v>71.986938380641476</v>
      </c>
      <c r="Q45" s="100"/>
    </row>
    <row r="46" spans="1:17" ht="45" x14ac:dyDescent="0.25">
      <c r="A46" s="178">
        <v>38</v>
      </c>
      <c r="B46" s="177" t="s">
        <v>198</v>
      </c>
      <c r="C46" s="185" t="s">
        <v>2</v>
      </c>
      <c r="D46" s="185" t="s">
        <v>2</v>
      </c>
      <c r="E46" s="185" t="str">
        <f t="shared" si="1"/>
        <v>NO CUMPLE</v>
      </c>
      <c r="F46" s="185" t="str">
        <f t="shared" si="0"/>
        <v>NO HABILITADO</v>
      </c>
      <c r="G46" s="179"/>
      <c r="H46" s="179"/>
      <c r="I46" s="179"/>
      <c r="J46" s="99"/>
      <c r="K46" s="99"/>
      <c r="L46" s="99"/>
      <c r="M46" s="99"/>
      <c r="N46" s="99"/>
      <c r="O46" s="99"/>
      <c r="P46" s="180"/>
      <c r="Q46" s="100" t="s">
        <v>942</v>
      </c>
    </row>
    <row r="47" spans="1:17" x14ac:dyDescent="0.25">
      <c r="A47" s="178">
        <v>39</v>
      </c>
      <c r="B47" s="177" t="s">
        <v>199</v>
      </c>
      <c r="C47" s="185" t="s">
        <v>2</v>
      </c>
      <c r="D47" s="185" t="s">
        <v>2</v>
      </c>
      <c r="E47" s="185" t="str">
        <f t="shared" si="1"/>
        <v>NO CUMPLE</v>
      </c>
      <c r="F47" s="185" t="str">
        <f t="shared" si="0"/>
        <v>NO HABILITADO</v>
      </c>
      <c r="G47" s="179"/>
      <c r="H47" s="179"/>
      <c r="I47" s="179"/>
      <c r="J47" s="99"/>
      <c r="K47" s="99"/>
      <c r="L47" s="99"/>
      <c r="M47" s="99"/>
      <c r="N47" s="99"/>
      <c r="O47" s="99"/>
      <c r="P47" s="180"/>
      <c r="Q47" s="100"/>
    </row>
    <row r="48" spans="1:17" x14ac:dyDescent="0.25">
      <c r="A48" s="178">
        <v>40</v>
      </c>
      <c r="B48" s="177" t="s">
        <v>955</v>
      </c>
      <c r="C48" s="185" t="s">
        <v>2</v>
      </c>
      <c r="D48" s="185" t="s">
        <v>2</v>
      </c>
      <c r="E48" s="185" t="str">
        <f t="shared" si="1"/>
        <v>NO CUMPLE</v>
      </c>
      <c r="F48" s="185" t="str">
        <f t="shared" si="0"/>
        <v>NO HABILITADO</v>
      </c>
      <c r="G48" s="179"/>
      <c r="H48" s="179"/>
      <c r="I48" s="179"/>
      <c r="J48" s="99"/>
      <c r="K48" s="99"/>
      <c r="L48" s="99"/>
      <c r="M48" s="99"/>
      <c r="N48" s="99"/>
      <c r="O48" s="99"/>
      <c r="P48" s="180"/>
      <c r="Q48" s="100"/>
    </row>
    <row r="49" spans="1:22" x14ac:dyDescent="0.25">
      <c r="A49" s="178">
        <v>41</v>
      </c>
      <c r="B49" s="177" t="s">
        <v>200</v>
      </c>
      <c r="C49" s="185" t="s">
        <v>2</v>
      </c>
      <c r="D49" s="185" t="s">
        <v>2</v>
      </c>
      <c r="E49" s="185" t="str">
        <f t="shared" si="1"/>
        <v>NO CUMPLE</v>
      </c>
      <c r="F49" s="185" t="str">
        <f t="shared" si="0"/>
        <v>NO HABILITADO</v>
      </c>
      <c r="G49" s="179"/>
      <c r="H49" s="179"/>
      <c r="I49" s="179"/>
      <c r="J49" s="99"/>
      <c r="K49" s="99"/>
      <c r="L49" s="99"/>
      <c r="M49" s="99"/>
      <c r="N49" s="99"/>
      <c r="O49" s="99"/>
      <c r="P49" s="180"/>
      <c r="Q49" s="100"/>
    </row>
    <row r="50" spans="1:22" x14ac:dyDescent="0.25">
      <c r="A50" s="178">
        <v>42</v>
      </c>
      <c r="B50" s="177" t="s">
        <v>201</v>
      </c>
      <c r="C50" s="185" t="s">
        <v>2</v>
      </c>
      <c r="D50" s="185" t="s">
        <v>2</v>
      </c>
      <c r="E50" s="185" t="str">
        <f t="shared" si="1"/>
        <v>CUMPLE</v>
      </c>
      <c r="F50" s="185" t="str">
        <f t="shared" si="0"/>
        <v>HABILITADO</v>
      </c>
      <c r="G50" s="179">
        <f>+'EXPERIENCIA DEL PROPONENTE'!O241</f>
        <v>1156.6546868114144</v>
      </c>
      <c r="H50" s="179">
        <f>ABS(G50-$G$106)</f>
        <v>63.476626879392143</v>
      </c>
      <c r="I50" s="179">
        <f>67.5*(1-H50/$G$106)</f>
        <v>63.988351486203435</v>
      </c>
      <c r="J50" s="99">
        <v>10</v>
      </c>
      <c r="K50" s="99">
        <v>1</v>
      </c>
      <c r="L50" s="99">
        <v>20</v>
      </c>
      <c r="M50" s="99">
        <v>1</v>
      </c>
      <c r="N50" s="99">
        <v>0.25</v>
      </c>
      <c r="O50" s="99">
        <v>0.25</v>
      </c>
      <c r="P50" s="180">
        <f t="shared" si="2"/>
        <v>96.488351486203442</v>
      </c>
      <c r="Q50" s="100"/>
    </row>
    <row r="51" spans="1:22" x14ac:dyDescent="0.25">
      <c r="A51" s="178">
        <v>43</v>
      </c>
      <c r="B51" s="177" t="s">
        <v>202</v>
      </c>
      <c r="C51" s="185" t="s">
        <v>2</v>
      </c>
      <c r="D51" s="185" t="s">
        <v>2</v>
      </c>
      <c r="E51" s="185" t="str">
        <f t="shared" si="1"/>
        <v>NO CUMPLE</v>
      </c>
      <c r="F51" s="185" t="str">
        <f t="shared" si="0"/>
        <v>NO HABILITADO</v>
      </c>
      <c r="G51" s="179"/>
      <c r="H51" s="179"/>
      <c r="I51" s="179"/>
      <c r="J51" s="99"/>
      <c r="K51" s="99"/>
      <c r="L51" s="99"/>
      <c r="M51" s="99"/>
      <c r="N51" s="99"/>
      <c r="O51" s="99"/>
      <c r="P51" s="180"/>
      <c r="Q51" s="100"/>
    </row>
    <row r="52" spans="1:22" x14ac:dyDescent="0.25">
      <c r="A52" s="178">
        <v>44</v>
      </c>
      <c r="B52" s="177" t="s">
        <v>203</v>
      </c>
      <c r="C52" s="185" t="s">
        <v>2</v>
      </c>
      <c r="D52" s="185" t="s">
        <v>2</v>
      </c>
      <c r="E52" s="185" t="str">
        <f t="shared" si="1"/>
        <v>NO CUMPLE</v>
      </c>
      <c r="F52" s="185" t="str">
        <f t="shared" si="0"/>
        <v>NO HABILITADO</v>
      </c>
      <c r="G52" s="179"/>
      <c r="H52" s="179"/>
      <c r="I52" s="179"/>
      <c r="J52" s="99"/>
      <c r="K52" s="99"/>
      <c r="L52" s="99"/>
      <c r="M52" s="99"/>
      <c r="N52" s="99"/>
      <c r="O52" s="99"/>
      <c r="P52" s="180"/>
      <c r="Q52" s="100"/>
    </row>
    <row r="53" spans="1:22" x14ac:dyDescent="0.25">
      <c r="A53" s="178">
        <v>45</v>
      </c>
      <c r="B53" s="177" t="s">
        <v>204</v>
      </c>
      <c r="C53" s="185" t="s">
        <v>2</v>
      </c>
      <c r="D53" s="185" t="s">
        <v>2</v>
      </c>
      <c r="E53" s="185" t="str">
        <f t="shared" si="1"/>
        <v>NO CUMPLE</v>
      </c>
      <c r="F53" s="185" t="str">
        <f t="shared" si="0"/>
        <v>NO HABILITADO</v>
      </c>
      <c r="G53" s="179"/>
      <c r="H53" s="179"/>
      <c r="I53" s="179"/>
      <c r="J53" s="99"/>
      <c r="K53" s="99"/>
      <c r="L53" s="99"/>
      <c r="M53" s="99"/>
      <c r="N53" s="99"/>
      <c r="O53" s="99"/>
      <c r="P53" s="180"/>
      <c r="Q53" s="100"/>
    </row>
    <row r="54" spans="1:22" x14ac:dyDescent="0.25">
      <c r="A54" s="178">
        <v>46</v>
      </c>
      <c r="B54" s="177" t="s">
        <v>205</v>
      </c>
      <c r="C54" s="185" t="s">
        <v>2</v>
      </c>
      <c r="D54" s="185" t="s">
        <v>2</v>
      </c>
      <c r="E54" s="185" t="str">
        <f t="shared" si="1"/>
        <v>CUMPLE</v>
      </c>
      <c r="F54" s="185" t="str">
        <f t="shared" si="0"/>
        <v>HABILITADO</v>
      </c>
      <c r="G54" s="179">
        <f>+'EXPERIENCIA DEL PROPONENTE'!O262</f>
        <v>1534.7974571195339</v>
      </c>
      <c r="H54" s="179">
        <f>ABS(G54-$G$106)</f>
        <v>314.66614342872731</v>
      </c>
      <c r="I54" s="179">
        <f>67.5*(1-H54/$G$106)</f>
        <v>50.092066572580798</v>
      </c>
      <c r="J54" s="99">
        <v>10</v>
      </c>
      <c r="K54" s="99">
        <v>1</v>
      </c>
      <c r="L54" s="99">
        <v>20</v>
      </c>
      <c r="M54" s="99">
        <v>1</v>
      </c>
      <c r="N54" s="99">
        <v>0.25</v>
      </c>
      <c r="O54" s="99">
        <v>0.25</v>
      </c>
      <c r="P54" s="180">
        <f t="shared" si="2"/>
        <v>82.592066572580791</v>
      </c>
      <c r="Q54" s="100"/>
    </row>
    <row r="55" spans="1:22" x14ac:dyDescent="0.25">
      <c r="A55" s="178">
        <v>47</v>
      </c>
      <c r="B55" s="177" t="s">
        <v>155</v>
      </c>
      <c r="C55" s="185" t="s">
        <v>2</v>
      </c>
      <c r="D55" s="185" t="s">
        <v>2</v>
      </c>
      <c r="E55" s="185" t="str">
        <f t="shared" si="1"/>
        <v>NO CUMPLE</v>
      </c>
      <c r="F55" s="185" t="str">
        <f t="shared" si="0"/>
        <v>NO HABILITADO</v>
      </c>
      <c r="G55" s="179" t="str">
        <f>+'EXPERIENCIA DEL PROPONENTE'!O270</f>
        <v/>
      </c>
      <c r="H55" s="179"/>
      <c r="I55" s="179"/>
      <c r="J55" s="99"/>
      <c r="K55" s="99"/>
      <c r="L55" s="99"/>
      <c r="M55" s="99"/>
      <c r="N55" s="99"/>
      <c r="O55" s="99"/>
      <c r="P55" s="180"/>
      <c r="Q55" s="100"/>
    </row>
    <row r="56" spans="1:22" x14ac:dyDescent="0.25">
      <c r="A56" s="178">
        <v>48</v>
      </c>
      <c r="B56" s="177" t="s">
        <v>206</v>
      </c>
      <c r="C56" s="185" t="s">
        <v>2</v>
      </c>
      <c r="D56" s="185" t="s">
        <v>2</v>
      </c>
      <c r="E56" s="185" t="str">
        <f t="shared" si="1"/>
        <v>NO CUMPLE</v>
      </c>
      <c r="F56" s="185" t="str">
        <f t="shared" si="0"/>
        <v>NO HABILITADO</v>
      </c>
      <c r="G56" s="179" t="str">
        <f>+'EXPERIENCIA DEL PROPONENTE'!O275</f>
        <v/>
      </c>
      <c r="H56" s="179"/>
      <c r="I56" s="179"/>
      <c r="J56" s="99"/>
      <c r="K56" s="99"/>
      <c r="L56" s="99"/>
      <c r="M56" s="99"/>
      <c r="N56" s="99"/>
      <c r="O56" s="99"/>
      <c r="P56" s="180"/>
      <c r="Q56" s="100"/>
    </row>
    <row r="57" spans="1:22" x14ac:dyDescent="0.25">
      <c r="A57" s="178">
        <v>49</v>
      </c>
      <c r="B57" s="177" t="s">
        <v>207</v>
      </c>
      <c r="C57" s="185" t="s">
        <v>2</v>
      </c>
      <c r="D57" s="185" t="s">
        <v>2</v>
      </c>
      <c r="E57" s="185" t="str">
        <f t="shared" si="1"/>
        <v>NO CUMPLE</v>
      </c>
      <c r="F57" s="185" t="str">
        <f t="shared" si="0"/>
        <v>NO HABILITADO</v>
      </c>
      <c r="G57" s="179" t="str">
        <f>+'EXPERIENCIA DEL PROPONENTE'!O280</f>
        <v/>
      </c>
      <c r="H57" s="179"/>
      <c r="I57" s="179"/>
      <c r="J57" s="99"/>
      <c r="K57" s="99"/>
      <c r="L57" s="99"/>
      <c r="M57" s="99"/>
      <c r="N57" s="99"/>
      <c r="O57" s="99"/>
      <c r="P57" s="180"/>
      <c r="Q57" s="100"/>
    </row>
    <row r="58" spans="1:22" x14ac:dyDescent="0.25">
      <c r="A58" s="178">
        <v>50</v>
      </c>
      <c r="B58" s="177" t="s">
        <v>208</v>
      </c>
      <c r="C58" s="185" t="s">
        <v>2</v>
      </c>
      <c r="D58" s="185" t="s">
        <v>2</v>
      </c>
      <c r="E58" s="185" t="str">
        <f t="shared" si="1"/>
        <v>NO CUMPLE</v>
      </c>
      <c r="F58" s="185" t="str">
        <f t="shared" si="0"/>
        <v>NO HABILITADO</v>
      </c>
      <c r="G58" s="179"/>
      <c r="H58" s="179"/>
      <c r="I58" s="179"/>
      <c r="J58" s="99"/>
      <c r="K58" s="99"/>
      <c r="L58" s="99"/>
      <c r="M58" s="99"/>
      <c r="N58" s="99"/>
      <c r="O58" s="99"/>
      <c r="P58" s="180"/>
      <c r="Q58" s="100"/>
    </row>
    <row r="59" spans="1:22" x14ac:dyDescent="0.25">
      <c r="A59" s="178">
        <v>51</v>
      </c>
      <c r="B59" s="177" t="s">
        <v>209</v>
      </c>
      <c r="C59" s="185" t="s">
        <v>2</v>
      </c>
      <c r="D59" s="185" t="s">
        <v>2</v>
      </c>
      <c r="E59" s="185" t="str">
        <f t="shared" si="1"/>
        <v>NO CUMPLE</v>
      </c>
      <c r="F59" s="185" t="str">
        <f t="shared" si="0"/>
        <v>NO HABILITADO</v>
      </c>
      <c r="G59" s="179" t="str">
        <f>+'EXPERIENCIA DEL PROPONENTE'!O290</f>
        <v/>
      </c>
      <c r="H59" s="179"/>
      <c r="I59" s="179"/>
      <c r="J59" s="99"/>
      <c r="K59" s="99"/>
      <c r="L59" s="99"/>
      <c r="M59" s="99"/>
      <c r="N59" s="99"/>
      <c r="O59" s="99"/>
      <c r="P59" s="180"/>
      <c r="Q59" s="100"/>
    </row>
    <row r="60" spans="1:22" x14ac:dyDescent="0.25">
      <c r="A60" s="178">
        <v>52</v>
      </c>
      <c r="B60" s="177" t="s">
        <v>210</v>
      </c>
      <c r="C60" s="185" t="s">
        <v>2</v>
      </c>
      <c r="D60" s="185" t="s">
        <v>2</v>
      </c>
      <c r="E60" s="185" t="str">
        <f t="shared" si="1"/>
        <v>NO CUMPLE</v>
      </c>
      <c r="F60" s="185" t="str">
        <f t="shared" si="0"/>
        <v>NO HABILITADO</v>
      </c>
      <c r="G60" s="179" t="str">
        <f>+'EXPERIENCIA DEL PROPONENTE'!O295</f>
        <v/>
      </c>
      <c r="H60" s="179"/>
      <c r="I60" s="179"/>
      <c r="J60" s="99"/>
      <c r="K60" s="99"/>
      <c r="L60" s="99"/>
      <c r="M60" s="99"/>
      <c r="N60" s="99"/>
      <c r="O60" s="99"/>
      <c r="P60" s="180"/>
      <c r="Q60" s="100"/>
    </row>
    <row r="61" spans="1:22" x14ac:dyDescent="0.25">
      <c r="A61" s="178">
        <v>53</v>
      </c>
      <c r="B61" s="177" t="s">
        <v>211</v>
      </c>
      <c r="C61" s="185" t="s">
        <v>2</v>
      </c>
      <c r="D61" s="185" t="s">
        <v>2</v>
      </c>
      <c r="E61" s="185" t="str">
        <f t="shared" si="1"/>
        <v>NO CUMPLE</v>
      </c>
      <c r="F61" s="185" t="str">
        <f t="shared" si="0"/>
        <v>NO HABILITADO</v>
      </c>
      <c r="G61" s="179" t="str">
        <f>+'EXPERIENCIA DEL PROPONENTE'!O300</f>
        <v/>
      </c>
      <c r="H61" s="179"/>
      <c r="I61" s="179"/>
      <c r="J61" s="99"/>
      <c r="K61" s="99"/>
      <c r="L61" s="99"/>
      <c r="M61" s="99"/>
      <c r="N61" s="99"/>
      <c r="O61" s="99"/>
      <c r="P61" s="180"/>
      <c r="Q61" s="100"/>
      <c r="U61" s="172" t="s">
        <v>913</v>
      </c>
      <c r="V61" s="173">
        <v>44988</v>
      </c>
    </row>
    <row r="62" spans="1:22" x14ac:dyDescent="0.25">
      <c r="A62" s="178">
        <v>54</v>
      </c>
      <c r="B62" s="177" t="s">
        <v>212</v>
      </c>
      <c r="C62" s="185" t="s">
        <v>2</v>
      </c>
      <c r="D62" s="185" t="s">
        <v>2</v>
      </c>
      <c r="E62" s="185" t="str">
        <f t="shared" si="1"/>
        <v>NO CUMPLE</v>
      </c>
      <c r="F62" s="185" t="str">
        <f t="shared" si="0"/>
        <v>NO HABILITADO</v>
      </c>
      <c r="G62" s="179"/>
      <c r="H62" s="179"/>
      <c r="I62" s="179"/>
      <c r="J62" s="99"/>
      <c r="K62" s="99"/>
      <c r="L62" s="99"/>
      <c r="M62" s="99"/>
      <c r="N62" s="99"/>
      <c r="O62" s="99"/>
      <c r="P62" s="180"/>
      <c r="Q62" s="100"/>
      <c r="U62" s="172" t="s">
        <v>914</v>
      </c>
      <c r="V62" s="173">
        <v>44992</v>
      </c>
    </row>
    <row r="63" spans="1:22" x14ac:dyDescent="0.25">
      <c r="A63" s="178">
        <v>55</v>
      </c>
      <c r="B63" s="177" t="s">
        <v>948</v>
      </c>
      <c r="C63" s="185" t="s">
        <v>2</v>
      </c>
      <c r="D63" s="185" t="s">
        <v>2</v>
      </c>
      <c r="E63" s="185" t="str">
        <f t="shared" si="1"/>
        <v>CUMPLE</v>
      </c>
      <c r="F63" s="185" t="str">
        <f t="shared" si="0"/>
        <v>HABILITADO</v>
      </c>
      <c r="G63" s="179">
        <f>+'EXPERIENCIA DEL PROPONENTE'!O313</f>
        <v>785.87270589328296</v>
      </c>
      <c r="H63" s="179">
        <f>ABS(G63-$G$106)</f>
        <v>434.25860779752361</v>
      </c>
      <c r="I63" s="179">
        <f>67.5*(1-H63/$G$106)</f>
        <v>43.475982504977402</v>
      </c>
      <c r="J63" s="99">
        <v>10</v>
      </c>
      <c r="K63" s="99">
        <v>1</v>
      </c>
      <c r="L63" s="99">
        <v>20</v>
      </c>
      <c r="M63" s="99">
        <v>1</v>
      </c>
      <c r="N63" s="99">
        <v>0.25</v>
      </c>
      <c r="O63" s="99">
        <v>0.25</v>
      </c>
      <c r="P63" s="180">
        <f t="shared" si="2"/>
        <v>75.975982504977395</v>
      </c>
      <c r="Q63" s="100"/>
      <c r="U63" s="172"/>
      <c r="V63" s="172"/>
    </row>
    <row r="64" spans="1:22" x14ac:dyDescent="0.25">
      <c r="A64" s="178">
        <v>56</v>
      </c>
      <c r="B64" s="177" t="s">
        <v>160</v>
      </c>
      <c r="C64" s="185" t="s">
        <v>2</v>
      </c>
      <c r="D64" s="185" t="s">
        <v>2</v>
      </c>
      <c r="E64" s="185" t="str">
        <f t="shared" si="1"/>
        <v>CUMPLE</v>
      </c>
      <c r="F64" s="185" t="str">
        <f t="shared" si="0"/>
        <v>HABILITADO</v>
      </c>
      <c r="G64" s="179">
        <f>+'EXPERIENCIA DEL PROPONENTE'!O318</f>
        <v>1588.5357376478523</v>
      </c>
      <c r="H64" s="179">
        <f>ABS(G64-$G$106)</f>
        <v>368.40442395704576</v>
      </c>
      <c r="I64" s="179">
        <f>67.5*(1-H64/$G$106)</f>
        <v>47.119162021275507</v>
      </c>
      <c r="J64" s="99">
        <v>10</v>
      </c>
      <c r="K64" s="99">
        <v>1</v>
      </c>
      <c r="L64" s="99">
        <v>20</v>
      </c>
      <c r="M64" s="99">
        <v>1</v>
      </c>
      <c r="N64" s="99">
        <v>0.25</v>
      </c>
      <c r="O64" s="99">
        <v>0.25</v>
      </c>
      <c r="P64" s="180">
        <f t="shared" si="2"/>
        <v>79.619162021275514</v>
      </c>
      <c r="Q64" s="100"/>
    </row>
    <row r="65" spans="1:22" ht="150" x14ac:dyDescent="0.25">
      <c r="A65" s="178">
        <v>57</v>
      </c>
      <c r="B65" s="177" t="s">
        <v>213</v>
      </c>
      <c r="C65" s="185" t="s">
        <v>2</v>
      </c>
      <c r="D65" s="185" t="s">
        <v>2</v>
      </c>
      <c r="E65" s="185" t="str">
        <f t="shared" si="1"/>
        <v>NO CUMPLE</v>
      </c>
      <c r="F65" s="185" t="str">
        <f t="shared" si="0"/>
        <v>NO HABILITADO</v>
      </c>
      <c r="G65" s="179"/>
      <c r="H65" s="179"/>
      <c r="I65" s="179"/>
      <c r="J65" s="99"/>
      <c r="K65" s="99"/>
      <c r="L65" s="99"/>
      <c r="M65" s="99"/>
      <c r="N65" s="99"/>
      <c r="O65" s="99"/>
      <c r="P65" s="180"/>
      <c r="Q65" s="191" t="s">
        <v>941</v>
      </c>
      <c r="U65" s="171" t="s">
        <v>915</v>
      </c>
    </row>
    <row r="66" spans="1:22" ht="30" x14ac:dyDescent="0.25">
      <c r="A66" s="178">
        <v>58</v>
      </c>
      <c r="B66" s="177" t="s">
        <v>214</v>
      </c>
      <c r="C66" s="185" t="s">
        <v>2</v>
      </c>
      <c r="D66" s="185" t="s">
        <v>3</v>
      </c>
      <c r="E66" s="185" t="str">
        <f t="shared" si="1"/>
        <v>NO CUMPLE</v>
      </c>
      <c r="F66" s="185" t="str">
        <f t="shared" si="0"/>
        <v>NO HABILITADO</v>
      </c>
      <c r="G66" s="179"/>
      <c r="H66" s="179"/>
      <c r="I66" s="179"/>
      <c r="J66" s="99"/>
      <c r="K66" s="99"/>
      <c r="L66" s="99"/>
      <c r="M66" s="99"/>
      <c r="N66" s="99"/>
      <c r="O66" s="99"/>
      <c r="P66" s="180"/>
      <c r="Q66" s="100" t="s">
        <v>934</v>
      </c>
    </row>
    <row r="67" spans="1:22" ht="30" x14ac:dyDescent="0.25">
      <c r="A67" s="178">
        <v>59</v>
      </c>
      <c r="B67" s="177" t="s">
        <v>215</v>
      </c>
      <c r="C67" s="185" t="s">
        <v>2</v>
      </c>
      <c r="D67" s="185" t="s">
        <v>2</v>
      </c>
      <c r="E67" s="185" t="str">
        <f t="shared" si="1"/>
        <v>CUMPLE</v>
      </c>
      <c r="F67" s="185" t="str">
        <f t="shared" si="0"/>
        <v>HABILITADO</v>
      </c>
      <c r="G67" s="179">
        <f>+'EXPERIENCIA DEL PROPONENTE'!O333</f>
        <v>1326.8265571428574</v>
      </c>
      <c r="H67" s="179">
        <f>ABS(G67-$G$106)</f>
        <v>106.69524345205082</v>
      </c>
      <c r="I67" s="179">
        <f>67.5*(1-H67/$G$106)</f>
        <v>61.597414882970156</v>
      </c>
      <c r="J67" s="99">
        <v>10</v>
      </c>
      <c r="K67" s="99">
        <v>1</v>
      </c>
      <c r="L67" s="99">
        <v>20</v>
      </c>
      <c r="M67" s="99">
        <v>0</v>
      </c>
      <c r="N67" s="99">
        <v>0.25</v>
      </c>
      <c r="O67" s="99">
        <v>0.25</v>
      </c>
      <c r="P67" s="180">
        <f t="shared" si="2"/>
        <v>93.097414882970156</v>
      </c>
      <c r="Q67" s="100" t="s">
        <v>935</v>
      </c>
    </row>
    <row r="68" spans="1:22" ht="30" x14ac:dyDescent="0.25">
      <c r="A68" s="178">
        <v>60</v>
      </c>
      <c r="B68" s="177" t="s">
        <v>216</v>
      </c>
      <c r="C68" s="185" t="s">
        <v>2</v>
      </c>
      <c r="D68" s="185" t="s">
        <v>2</v>
      </c>
      <c r="E68" s="185" t="str">
        <f t="shared" si="1"/>
        <v>NO CUMPLE</v>
      </c>
      <c r="F68" s="185" t="str">
        <f t="shared" si="0"/>
        <v>NO HABILITADO</v>
      </c>
      <c r="G68" s="179"/>
      <c r="H68" s="179"/>
      <c r="I68" s="179"/>
      <c r="J68" s="99"/>
      <c r="K68" s="99"/>
      <c r="L68" s="99"/>
      <c r="M68" s="99"/>
      <c r="N68" s="99"/>
      <c r="O68" s="99"/>
      <c r="P68" s="180"/>
      <c r="Q68" s="100" t="s">
        <v>936</v>
      </c>
    </row>
    <row r="69" spans="1:22" ht="45" x14ac:dyDescent="0.25">
      <c r="A69" s="178">
        <v>61</v>
      </c>
      <c r="B69" s="177" t="s">
        <v>217</v>
      </c>
      <c r="C69" s="185" t="s">
        <v>2</v>
      </c>
      <c r="D69" s="195" t="s">
        <v>4</v>
      </c>
      <c r="E69" s="185" t="str">
        <f t="shared" si="1"/>
        <v>NO CUMPLE</v>
      </c>
      <c r="F69" s="185" t="str">
        <f t="shared" si="0"/>
        <v>NO HABILITADO</v>
      </c>
      <c r="G69" s="179"/>
      <c r="H69" s="179"/>
      <c r="I69" s="179"/>
      <c r="J69" s="99"/>
      <c r="K69" s="99"/>
      <c r="L69" s="99"/>
      <c r="M69" s="99"/>
      <c r="N69" s="99"/>
      <c r="O69" s="99"/>
      <c r="P69" s="180"/>
      <c r="Q69" s="100" t="s">
        <v>942</v>
      </c>
    </row>
    <row r="70" spans="1:22" ht="45" x14ac:dyDescent="0.25">
      <c r="A70" s="178">
        <v>62</v>
      </c>
      <c r="B70" s="177" t="s">
        <v>218</v>
      </c>
      <c r="C70" s="185" t="s">
        <v>2</v>
      </c>
      <c r="D70" s="185" t="s">
        <v>2</v>
      </c>
      <c r="E70" s="185" t="str">
        <f t="shared" si="1"/>
        <v>NO CUMPLE</v>
      </c>
      <c r="F70" s="185" t="str">
        <f t="shared" si="0"/>
        <v>NO HABILITADO</v>
      </c>
      <c r="G70" s="179"/>
      <c r="H70" s="179"/>
      <c r="I70" s="179"/>
      <c r="J70" s="99"/>
      <c r="K70" s="99"/>
      <c r="L70" s="99"/>
      <c r="M70" s="99"/>
      <c r="N70" s="99"/>
      <c r="O70" s="99"/>
      <c r="P70" s="180"/>
      <c r="Q70" s="100" t="s">
        <v>942</v>
      </c>
    </row>
    <row r="71" spans="1:22" ht="45" x14ac:dyDescent="0.25">
      <c r="A71" s="178">
        <v>63</v>
      </c>
      <c r="B71" s="177" t="s">
        <v>219</v>
      </c>
      <c r="C71" s="185" t="s">
        <v>2</v>
      </c>
      <c r="D71" s="185" t="s">
        <v>2</v>
      </c>
      <c r="E71" s="185" t="str">
        <f t="shared" si="1"/>
        <v>NO CUMPLE</v>
      </c>
      <c r="F71" s="185" t="str">
        <f t="shared" si="0"/>
        <v>NO HABILITADO</v>
      </c>
      <c r="G71" s="179"/>
      <c r="H71" s="179"/>
      <c r="I71" s="179"/>
      <c r="J71" s="99"/>
      <c r="K71" s="99"/>
      <c r="L71" s="99"/>
      <c r="M71" s="99"/>
      <c r="N71" s="99"/>
      <c r="O71" s="99"/>
      <c r="P71" s="180"/>
      <c r="Q71" s="100" t="s">
        <v>942</v>
      </c>
    </row>
    <row r="72" spans="1:22" ht="45" x14ac:dyDescent="0.25">
      <c r="A72" s="178">
        <v>64</v>
      </c>
      <c r="B72" s="177" t="s">
        <v>220</v>
      </c>
      <c r="C72" s="185" t="s">
        <v>2</v>
      </c>
      <c r="D72" s="185" t="s">
        <v>2</v>
      </c>
      <c r="E72" s="185" t="str">
        <f t="shared" si="1"/>
        <v>NO CUMPLE</v>
      </c>
      <c r="F72" s="185" t="str">
        <f t="shared" si="0"/>
        <v>NO HABILITADO</v>
      </c>
      <c r="G72" s="179"/>
      <c r="H72" s="179"/>
      <c r="I72" s="179"/>
      <c r="J72" s="99"/>
      <c r="K72" s="99"/>
      <c r="L72" s="99"/>
      <c r="M72" s="99"/>
      <c r="N72" s="99"/>
      <c r="O72" s="99"/>
      <c r="P72" s="180"/>
      <c r="Q72" s="100" t="s">
        <v>942</v>
      </c>
    </row>
    <row r="73" spans="1:22" ht="60" x14ac:dyDescent="0.25">
      <c r="A73" s="178">
        <v>65</v>
      </c>
      <c r="B73" s="177" t="s">
        <v>221</v>
      </c>
      <c r="C73" s="185" t="s">
        <v>2</v>
      </c>
      <c r="D73" s="185" t="s">
        <v>2</v>
      </c>
      <c r="E73" s="185" t="s">
        <v>2</v>
      </c>
      <c r="F73" s="185" t="str">
        <f t="shared" si="0"/>
        <v>HABILITADO</v>
      </c>
      <c r="G73" s="179"/>
      <c r="H73" s="179"/>
      <c r="I73" s="179">
        <v>0</v>
      </c>
      <c r="J73" s="99">
        <v>10</v>
      </c>
      <c r="K73" s="99">
        <v>1</v>
      </c>
      <c r="L73" s="99">
        <v>20</v>
      </c>
      <c r="M73" s="99">
        <v>1</v>
      </c>
      <c r="N73" s="99">
        <v>0.25</v>
      </c>
      <c r="O73" s="99">
        <v>0.25</v>
      </c>
      <c r="P73" s="180">
        <f t="shared" ref="P73" si="6">SUM(I73:O73)</f>
        <v>32.5</v>
      </c>
      <c r="Q73" s="100" t="s">
        <v>964</v>
      </c>
    </row>
    <row r="74" spans="1:22" x14ac:dyDescent="0.25">
      <c r="A74" s="178">
        <v>66</v>
      </c>
      <c r="B74" s="177" t="s">
        <v>222</v>
      </c>
      <c r="C74" s="185" t="s">
        <v>2</v>
      </c>
      <c r="D74" s="185" t="s">
        <v>2</v>
      </c>
      <c r="E74" s="185" t="str">
        <f t="shared" ref="E74:E104" si="7">IF(G74="","NO CUMPLE","CUMPLE")</f>
        <v>NO CUMPLE</v>
      </c>
      <c r="F74" s="185" t="str">
        <f t="shared" ref="F74:F104" si="8">IF(AND(C74="CUMPLE",D74="CUMPLE",E74="CUMPLE"),"HABILITADO","NO HABILITADO")</f>
        <v>NO HABILITADO</v>
      </c>
      <c r="G74" s="179"/>
      <c r="H74" s="179"/>
      <c r="I74" s="179"/>
      <c r="J74" s="99"/>
      <c r="K74" s="99"/>
      <c r="L74" s="99"/>
      <c r="M74" s="99"/>
      <c r="N74" s="99"/>
      <c r="O74" s="99"/>
      <c r="P74" s="180"/>
    </row>
    <row r="75" spans="1:22" x14ac:dyDescent="0.25">
      <c r="A75" s="178">
        <v>67</v>
      </c>
      <c r="B75" s="177" t="s">
        <v>223</v>
      </c>
      <c r="C75" s="185" t="s">
        <v>2</v>
      </c>
      <c r="D75" s="185" t="s">
        <v>2</v>
      </c>
      <c r="E75" s="185" t="str">
        <f t="shared" si="7"/>
        <v>NO CUMPLE</v>
      </c>
      <c r="F75" s="185" t="str">
        <f t="shared" si="8"/>
        <v>NO HABILITADO</v>
      </c>
      <c r="G75" s="179"/>
      <c r="H75" s="179"/>
      <c r="I75" s="179"/>
      <c r="J75" s="99"/>
      <c r="K75" s="99"/>
      <c r="L75" s="99"/>
      <c r="M75" s="99"/>
      <c r="N75" s="99"/>
      <c r="O75" s="99"/>
      <c r="P75" s="180"/>
      <c r="Q75" s="100"/>
    </row>
    <row r="76" spans="1:22" ht="30" x14ac:dyDescent="0.25">
      <c r="A76" s="178">
        <v>68</v>
      </c>
      <c r="B76" s="177" t="s">
        <v>224</v>
      </c>
      <c r="C76" s="185" t="s">
        <v>2</v>
      </c>
      <c r="D76" s="185" t="s">
        <v>2</v>
      </c>
      <c r="E76" s="185" t="str">
        <f t="shared" si="7"/>
        <v>CUMPLE</v>
      </c>
      <c r="F76" s="185" t="str">
        <f t="shared" si="8"/>
        <v>HABILITADO</v>
      </c>
      <c r="G76" s="179">
        <f>+'EXPERIENCIA DEL PROPONENTE'!O386</f>
        <v>1306.4449999999999</v>
      </c>
      <c r="H76" s="179">
        <f>ABS(G76-$G$106)</f>
        <v>86.313686309193372</v>
      </c>
      <c r="I76" s="179">
        <f>67.5*(1-H76/$G$106)</f>
        <v>62.724961641016478</v>
      </c>
      <c r="J76" s="99">
        <v>10</v>
      </c>
      <c r="K76" s="99">
        <v>1</v>
      </c>
      <c r="L76" s="99">
        <v>20</v>
      </c>
      <c r="M76" s="99">
        <v>1</v>
      </c>
      <c r="N76" s="99">
        <v>0</v>
      </c>
      <c r="O76" s="99">
        <v>0</v>
      </c>
      <c r="P76" s="180">
        <f t="shared" ref="P76:P104" si="9">SUM(I76:O76)</f>
        <v>94.724961641016478</v>
      </c>
      <c r="Q76" s="100" t="s">
        <v>946</v>
      </c>
    </row>
    <row r="77" spans="1:22" ht="60" x14ac:dyDescent="0.3">
      <c r="A77" s="178">
        <v>69</v>
      </c>
      <c r="B77" s="177" t="s">
        <v>225</v>
      </c>
      <c r="C77" s="185" t="s">
        <v>2</v>
      </c>
      <c r="D77" s="185" t="s">
        <v>2</v>
      </c>
      <c r="E77" s="185" t="s">
        <v>2</v>
      </c>
      <c r="F77" s="185" t="str">
        <f t="shared" si="8"/>
        <v>HABILITADO</v>
      </c>
      <c r="G77" s="179"/>
      <c r="H77" s="179"/>
      <c r="I77" s="179">
        <v>0</v>
      </c>
      <c r="J77" s="99">
        <v>10</v>
      </c>
      <c r="K77" s="99">
        <v>1</v>
      </c>
      <c r="L77" s="99">
        <v>20</v>
      </c>
      <c r="M77" s="99">
        <v>1</v>
      </c>
      <c r="N77" s="99">
        <v>0.25</v>
      </c>
      <c r="O77" s="99">
        <v>0.25</v>
      </c>
      <c r="P77" s="180">
        <f t="shared" si="9"/>
        <v>32.5</v>
      </c>
      <c r="Q77" s="100" t="s">
        <v>964</v>
      </c>
      <c r="U77" s="174" t="s">
        <v>916</v>
      </c>
      <c r="V77" s="174" t="s">
        <v>917</v>
      </c>
    </row>
    <row r="78" spans="1:22" x14ac:dyDescent="0.25">
      <c r="A78" s="178">
        <v>70</v>
      </c>
      <c r="B78" s="177" t="s">
        <v>226</v>
      </c>
      <c r="C78" s="185" t="s">
        <v>2</v>
      </c>
      <c r="D78" s="185" t="s">
        <v>2</v>
      </c>
      <c r="E78" s="185" t="str">
        <f t="shared" si="7"/>
        <v>NO CUMPLE</v>
      </c>
      <c r="F78" s="185" t="str">
        <f t="shared" si="8"/>
        <v>NO HABILITADO</v>
      </c>
      <c r="G78" s="179"/>
      <c r="H78" s="179"/>
      <c r="I78" s="179"/>
      <c r="J78" s="99"/>
      <c r="K78" s="99"/>
      <c r="L78" s="99"/>
      <c r="M78" s="99"/>
      <c r="N78" s="99"/>
      <c r="O78" s="99"/>
      <c r="P78" s="180"/>
      <c r="Q78" s="100"/>
    </row>
    <row r="79" spans="1:22" ht="45" x14ac:dyDescent="0.25">
      <c r="A79" s="178">
        <v>71</v>
      </c>
      <c r="B79" s="177" t="s">
        <v>227</v>
      </c>
      <c r="C79" s="185" t="s">
        <v>2</v>
      </c>
      <c r="D79" s="185" t="s">
        <v>2</v>
      </c>
      <c r="E79" s="185" t="str">
        <f t="shared" si="7"/>
        <v>NO CUMPLE</v>
      </c>
      <c r="F79" s="185" t="str">
        <f t="shared" si="8"/>
        <v>NO HABILITADO</v>
      </c>
      <c r="G79" s="179"/>
      <c r="H79" s="179"/>
      <c r="I79" s="179"/>
      <c r="J79" s="99"/>
      <c r="K79" s="99"/>
      <c r="L79" s="99"/>
      <c r="M79" s="99"/>
      <c r="N79" s="99"/>
      <c r="O79" s="99"/>
      <c r="P79" s="180"/>
      <c r="Q79" s="100" t="s">
        <v>937</v>
      </c>
    </row>
    <row r="80" spans="1:22" x14ac:dyDescent="0.25">
      <c r="A80" s="178">
        <v>72</v>
      </c>
      <c r="B80" s="177" t="s">
        <v>228</v>
      </c>
      <c r="C80" s="185" t="s">
        <v>2</v>
      </c>
      <c r="D80" s="185" t="s">
        <v>2</v>
      </c>
      <c r="E80" s="185" t="str">
        <f t="shared" si="7"/>
        <v>CUMPLE</v>
      </c>
      <c r="F80" s="185" t="str">
        <f t="shared" si="8"/>
        <v>HABILITADO</v>
      </c>
      <c r="G80" s="179">
        <f>+'EXPERIENCIA DEL PROPONENTE'!O408</f>
        <v>1488.3905381638931</v>
      </c>
      <c r="H80" s="179">
        <f>ABS(G80-$G$106)</f>
        <v>268.25922447308653</v>
      </c>
      <c r="I80" s="179">
        <f t="shared" ref="I80:I83" si="10">67.5*(1-H80/$G$106)</f>
        <v>52.659386167084335</v>
      </c>
      <c r="J80" s="99">
        <v>10</v>
      </c>
      <c r="K80" s="99">
        <v>1</v>
      </c>
      <c r="L80" s="99">
        <v>20</v>
      </c>
      <c r="M80" s="99">
        <v>1</v>
      </c>
      <c r="N80" s="99">
        <v>0.25</v>
      </c>
      <c r="O80" s="99">
        <v>0.25</v>
      </c>
      <c r="P80" s="180">
        <f t="shared" si="9"/>
        <v>85.159386167084335</v>
      </c>
      <c r="Q80" s="100"/>
    </row>
    <row r="81" spans="1:17" x14ac:dyDescent="0.25">
      <c r="A81" s="178">
        <v>73</v>
      </c>
      <c r="B81" s="177" t="s">
        <v>229</v>
      </c>
      <c r="C81" s="185" t="s">
        <v>2</v>
      </c>
      <c r="D81" s="185" t="s">
        <v>2</v>
      </c>
      <c r="E81" s="185" t="str">
        <f t="shared" si="7"/>
        <v>CUMPLE</v>
      </c>
      <c r="F81" s="185" t="str">
        <f t="shared" si="8"/>
        <v>HABILITADO</v>
      </c>
      <c r="G81" s="179">
        <f>+'EXPERIENCIA DEL PROPONENTE'!O413</f>
        <v>1802.1513483292281</v>
      </c>
      <c r="H81" s="179">
        <f>ABS(G81-$G$106)</f>
        <v>582.02003463842152</v>
      </c>
      <c r="I81" s="179">
        <f t="shared" si="10"/>
        <v>35.301537508897169</v>
      </c>
      <c r="J81" s="99">
        <v>10</v>
      </c>
      <c r="K81" s="99">
        <v>1</v>
      </c>
      <c r="L81" s="99">
        <v>20</v>
      </c>
      <c r="M81" s="99">
        <v>1</v>
      </c>
      <c r="N81" s="99">
        <v>0.25</v>
      </c>
      <c r="O81" s="99">
        <v>0.25</v>
      </c>
      <c r="P81" s="180">
        <f t="shared" si="9"/>
        <v>67.801537508897169</v>
      </c>
      <c r="Q81" s="100"/>
    </row>
    <row r="82" spans="1:17" x14ac:dyDescent="0.25">
      <c r="A82" s="178">
        <v>74</v>
      </c>
      <c r="B82" s="177" t="s">
        <v>230</v>
      </c>
      <c r="C82" s="185" t="s">
        <v>2</v>
      </c>
      <c r="D82" s="185" t="s">
        <v>2</v>
      </c>
      <c r="E82" s="185" t="str">
        <f t="shared" si="7"/>
        <v>CUMPLE</v>
      </c>
      <c r="F82" s="185" t="str">
        <f t="shared" si="8"/>
        <v>HABILITADO</v>
      </c>
      <c r="G82" s="179">
        <f>+'EXPERIENCIA DEL PROPONENTE'!O418</f>
        <v>1541.43717591112</v>
      </c>
      <c r="H82" s="179">
        <f>ABS(G82-$G$106)</f>
        <v>321.30586222031343</v>
      </c>
      <c r="I82" s="179">
        <f t="shared" si="10"/>
        <v>49.7247446184574</v>
      </c>
      <c r="J82" s="99">
        <v>10</v>
      </c>
      <c r="K82" s="99">
        <v>1</v>
      </c>
      <c r="L82" s="99">
        <v>20</v>
      </c>
      <c r="M82" s="99">
        <v>1</v>
      </c>
      <c r="N82" s="99">
        <v>0.25</v>
      </c>
      <c r="O82" s="99">
        <v>0.25</v>
      </c>
      <c r="P82" s="180">
        <f t="shared" si="9"/>
        <v>82.224744618457407</v>
      </c>
      <c r="Q82" s="100"/>
    </row>
    <row r="83" spans="1:17" x14ac:dyDescent="0.25">
      <c r="A83" s="178">
        <v>75</v>
      </c>
      <c r="B83" s="177" t="s">
        <v>231</v>
      </c>
      <c r="C83" s="185" t="s">
        <v>2</v>
      </c>
      <c r="D83" s="185" t="s">
        <v>2</v>
      </c>
      <c r="E83" s="185" t="str">
        <f t="shared" si="7"/>
        <v>CUMPLE</v>
      </c>
      <c r="F83" s="185" t="str">
        <f t="shared" si="8"/>
        <v>HABILITADO</v>
      </c>
      <c r="G83" s="179">
        <f>+'EXPERIENCIA DEL PROPONENTE'!O423</f>
        <v>1443.4791527835778</v>
      </c>
      <c r="H83" s="179">
        <f>ABS(G83-$G$106)</f>
        <v>223.34783909277121</v>
      </c>
      <c r="I83" s="179">
        <f t="shared" si="10"/>
        <v>55.143969981265101</v>
      </c>
      <c r="J83" s="99">
        <v>10</v>
      </c>
      <c r="K83" s="99">
        <v>1</v>
      </c>
      <c r="L83" s="99">
        <v>20</v>
      </c>
      <c r="M83" s="99">
        <v>1</v>
      </c>
      <c r="N83" s="99">
        <v>0.25</v>
      </c>
      <c r="O83" s="99">
        <v>0.25</v>
      </c>
      <c r="P83" s="180">
        <f t="shared" si="9"/>
        <v>87.643969981265101</v>
      </c>
      <c r="Q83" s="100"/>
    </row>
    <row r="84" spans="1:17" ht="30" x14ac:dyDescent="0.25">
      <c r="A84" s="178">
        <v>76</v>
      </c>
      <c r="B84" s="177" t="s">
        <v>232</v>
      </c>
      <c r="C84" s="185" t="s">
        <v>2</v>
      </c>
      <c r="D84" s="185" t="s">
        <v>2</v>
      </c>
      <c r="E84" s="185" t="str">
        <f t="shared" si="7"/>
        <v>NO CUMPLE</v>
      </c>
      <c r="F84" s="185" t="str">
        <f t="shared" si="8"/>
        <v>NO HABILITADO</v>
      </c>
      <c r="G84" s="179"/>
      <c r="H84" s="179"/>
      <c r="I84" s="179"/>
      <c r="J84" s="99"/>
      <c r="K84" s="99"/>
      <c r="L84" s="99"/>
      <c r="M84" s="99"/>
      <c r="N84" s="99"/>
      <c r="O84" s="99"/>
      <c r="P84" s="180"/>
      <c r="Q84" s="100" t="s">
        <v>938</v>
      </c>
    </row>
    <row r="85" spans="1:17" x14ac:dyDescent="0.25">
      <c r="A85" s="178">
        <v>77</v>
      </c>
      <c r="B85" s="177" t="s">
        <v>157</v>
      </c>
      <c r="C85" s="185" t="s">
        <v>2</v>
      </c>
      <c r="D85" s="185" t="s">
        <v>2</v>
      </c>
      <c r="E85" s="185" t="str">
        <f t="shared" si="7"/>
        <v>NO CUMPLE</v>
      </c>
      <c r="F85" s="185" t="str">
        <f t="shared" si="8"/>
        <v>NO HABILITADO</v>
      </c>
      <c r="G85" s="179" t="str">
        <f>+'EXPERIENCIA DEL PROPONENTE'!O434</f>
        <v/>
      </c>
      <c r="H85" s="179"/>
      <c r="I85" s="179"/>
      <c r="J85" s="99"/>
      <c r="K85" s="99"/>
      <c r="L85" s="99"/>
      <c r="M85" s="99"/>
      <c r="N85" s="99"/>
      <c r="O85" s="99"/>
      <c r="P85" s="180"/>
      <c r="Q85" s="100"/>
    </row>
    <row r="86" spans="1:17" x14ac:dyDescent="0.25">
      <c r="A86" s="178">
        <v>78</v>
      </c>
      <c r="B86" s="177" t="s">
        <v>233</v>
      </c>
      <c r="C86" s="185" t="s">
        <v>2</v>
      </c>
      <c r="D86" s="185" t="s">
        <v>2</v>
      </c>
      <c r="E86" s="185" t="str">
        <f t="shared" si="7"/>
        <v>CUMPLE</v>
      </c>
      <c r="F86" s="185" t="str">
        <f t="shared" si="8"/>
        <v>HABILITADO</v>
      </c>
      <c r="G86" s="179">
        <f>+'EXPERIENCIA DEL PROPONENTE'!O441</f>
        <v>1455.9202834218991</v>
      </c>
      <c r="H86" s="179">
        <f>ABS(G86-$G$106)</f>
        <v>235.78896973109249</v>
      </c>
      <c r="I86" s="179">
        <f t="shared" ref="I86" si="11">67.5*(1-H86/$G$106)</f>
        <v>54.455702817998528</v>
      </c>
      <c r="J86" s="99">
        <v>10</v>
      </c>
      <c r="K86" s="99">
        <v>1</v>
      </c>
      <c r="L86" s="99">
        <v>20</v>
      </c>
      <c r="M86" s="99">
        <v>1</v>
      </c>
      <c r="N86" s="99">
        <v>0.25</v>
      </c>
      <c r="O86" s="99">
        <v>0.25</v>
      </c>
      <c r="P86" s="180">
        <f t="shared" ref="P86" si="12">SUM(I86:O86)</f>
        <v>86.955702817998528</v>
      </c>
      <c r="Q86" s="100"/>
    </row>
    <row r="87" spans="1:17" x14ac:dyDescent="0.25">
      <c r="A87" s="178">
        <v>79</v>
      </c>
      <c r="B87" s="177" t="s">
        <v>234</v>
      </c>
      <c r="C87" s="185" t="s">
        <v>2</v>
      </c>
      <c r="D87" s="185" t="s">
        <v>2</v>
      </c>
      <c r="E87" s="185" t="str">
        <f t="shared" si="7"/>
        <v>NO CUMPLE</v>
      </c>
      <c r="F87" s="185" t="str">
        <f t="shared" si="8"/>
        <v>NO HABILITADO</v>
      </c>
      <c r="G87" s="179" t="str">
        <f>+'EXPERIENCIA DEL PROPONENTE'!O446</f>
        <v/>
      </c>
      <c r="H87" s="179"/>
      <c r="I87" s="179"/>
      <c r="J87" s="99"/>
      <c r="K87" s="99"/>
      <c r="L87" s="99"/>
      <c r="M87" s="99"/>
      <c r="N87" s="99"/>
      <c r="O87" s="99"/>
      <c r="P87" s="180"/>
      <c r="Q87" s="100"/>
    </row>
    <row r="88" spans="1:17" x14ac:dyDescent="0.25">
      <c r="A88" s="178">
        <v>80</v>
      </c>
      <c r="B88" s="177" t="s">
        <v>235</v>
      </c>
      <c r="C88" s="185" t="s">
        <v>2</v>
      </c>
      <c r="D88" s="195" t="s">
        <v>4</v>
      </c>
      <c r="E88" s="185" t="str">
        <f t="shared" si="7"/>
        <v>NO CUMPLE</v>
      </c>
      <c r="F88" s="185" t="str">
        <f t="shared" si="8"/>
        <v>NO HABILITADO</v>
      </c>
      <c r="G88" s="179"/>
      <c r="H88" s="179"/>
      <c r="I88" s="179"/>
      <c r="J88" s="99"/>
      <c r="K88" s="99"/>
      <c r="L88" s="99"/>
      <c r="M88" s="99"/>
      <c r="N88" s="99"/>
      <c r="O88" s="99"/>
      <c r="P88" s="180"/>
      <c r="Q88" s="100"/>
    </row>
    <row r="89" spans="1:17" x14ac:dyDescent="0.25">
      <c r="A89" s="178">
        <v>81</v>
      </c>
      <c r="B89" s="177" t="s">
        <v>236</v>
      </c>
      <c r="C89" s="185" t="s">
        <v>2</v>
      </c>
      <c r="D89" s="185" t="s">
        <v>2</v>
      </c>
      <c r="E89" s="185" t="str">
        <f t="shared" si="7"/>
        <v>CUMPLE</v>
      </c>
      <c r="F89" s="185" t="str">
        <f t="shared" si="8"/>
        <v>HABILITADO</v>
      </c>
      <c r="G89" s="179">
        <f>+'EXPERIENCIA DEL PROPONENTE'!O458</f>
        <v>1273.52132552594</v>
      </c>
      <c r="H89" s="179">
        <f>ABS(G89-$G$106)</f>
        <v>53.390011835133464</v>
      </c>
      <c r="I89" s="179">
        <f>67.5*(1-H89/$G$106)</f>
        <v>64.546362339500817</v>
      </c>
      <c r="J89" s="99">
        <v>10</v>
      </c>
      <c r="K89" s="99">
        <v>1</v>
      </c>
      <c r="L89" s="99">
        <v>20</v>
      </c>
      <c r="M89" s="99">
        <v>1</v>
      </c>
      <c r="N89" s="99">
        <v>0.25</v>
      </c>
      <c r="O89" s="99">
        <v>0.25</v>
      </c>
      <c r="P89" s="180">
        <f t="shared" si="9"/>
        <v>97.046362339500817</v>
      </c>
      <c r="Q89" s="100"/>
    </row>
    <row r="90" spans="1:17" x14ac:dyDescent="0.25">
      <c r="A90" s="178">
        <v>82</v>
      </c>
      <c r="B90" s="177" t="s">
        <v>237</v>
      </c>
      <c r="C90" s="185" t="s">
        <v>2</v>
      </c>
      <c r="D90" s="195" t="s">
        <v>4</v>
      </c>
      <c r="E90" s="185" t="str">
        <f t="shared" si="7"/>
        <v>NO CUMPLE</v>
      </c>
      <c r="F90" s="185" t="str">
        <f t="shared" si="8"/>
        <v>NO HABILITADO</v>
      </c>
      <c r="G90" s="179" t="str">
        <f>+'EXPERIENCIA DEL PROPONENTE'!O463</f>
        <v/>
      </c>
      <c r="H90" s="179"/>
      <c r="I90" s="179"/>
      <c r="J90" s="99">
        <v>10</v>
      </c>
      <c r="K90" s="99">
        <v>1</v>
      </c>
      <c r="L90" s="99">
        <v>20</v>
      </c>
      <c r="M90" s="99">
        <v>1</v>
      </c>
      <c r="N90" s="99">
        <v>0.25</v>
      </c>
      <c r="O90" s="99">
        <v>0.25</v>
      </c>
      <c r="P90" s="180">
        <f t="shared" si="9"/>
        <v>32.5</v>
      </c>
      <c r="Q90" s="100"/>
    </row>
    <row r="91" spans="1:17" ht="30" x14ac:dyDescent="0.25">
      <c r="A91" s="178">
        <v>83</v>
      </c>
      <c r="B91" s="177" t="s">
        <v>158</v>
      </c>
      <c r="C91" s="185" t="s">
        <v>2</v>
      </c>
      <c r="D91" s="185" t="s">
        <v>2</v>
      </c>
      <c r="E91" s="185" t="str">
        <f t="shared" si="7"/>
        <v>CUMPLE</v>
      </c>
      <c r="F91" s="185" t="str">
        <f t="shared" si="8"/>
        <v>HABILITADO</v>
      </c>
      <c r="G91" s="179">
        <f>+'EXPERIENCIA DEL PROPONENTE'!O468</f>
        <v>730.84282939786772</v>
      </c>
      <c r="H91" s="179">
        <f t="shared" ref="H91:H92" si="13">ABS(G91-$G$106)</f>
        <v>489.28848429293885</v>
      </c>
      <c r="I91" s="179">
        <f>67.5*(1-H91/$G$106)</f>
        <v>40.431624392239193</v>
      </c>
      <c r="J91" s="99">
        <v>10</v>
      </c>
      <c r="K91" s="99">
        <v>1</v>
      </c>
      <c r="L91" s="99">
        <v>20</v>
      </c>
      <c r="M91" s="99">
        <v>1</v>
      </c>
      <c r="N91" s="99">
        <v>0</v>
      </c>
      <c r="O91" s="99">
        <v>0.25</v>
      </c>
      <c r="P91" s="180">
        <f t="shared" si="9"/>
        <v>72.6816243922392</v>
      </c>
      <c r="Q91" s="100" t="s">
        <v>936</v>
      </c>
    </row>
    <row r="92" spans="1:17" x14ac:dyDescent="0.25">
      <c r="A92" s="178">
        <v>84</v>
      </c>
      <c r="B92" s="177" t="s">
        <v>238</v>
      </c>
      <c r="C92" s="185" t="s">
        <v>2</v>
      </c>
      <c r="D92" s="185" t="s">
        <v>2</v>
      </c>
      <c r="E92" s="185" t="str">
        <f t="shared" si="7"/>
        <v>CUMPLE</v>
      </c>
      <c r="F92" s="185" t="str">
        <f t="shared" si="8"/>
        <v>HABILITADO</v>
      </c>
      <c r="G92" s="179">
        <f>+'EXPERIENCIA DEL PROPONENTE'!O474</f>
        <v>2613.1994564862757</v>
      </c>
      <c r="H92" s="179">
        <f t="shared" si="13"/>
        <v>1393.0681427954692</v>
      </c>
      <c r="I92" s="179">
        <v>0</v>
      </c>
      <c r="J92" s="99">
        <v>10</v>
      </c>
      <c r="K92" s="99">
        <v>1</v>
      </c>
      <c r="L92" s="99">
        <v>20</v>
      </c>
      <c r="M92" s="99">
        <v>1</v>
      </c>
      <c r="N92" s="99">
        <v>0.25</v>
      </c>
      <c r="O92" s="99">
        <v>0.25</v>
      </c>
      <c r="P92" s="180">
        <f t="shared" si="9"/>
        <v>32.5</v>
      </c>
      <c r="Q92" s="100"/>
    </row>
    <row r="93" spans="1:17" ht="30" x14ac:dyDescent="0.25">
      <c r="A93" s="178">
        <v>85</v>
      </c>
      <c r="B93" s="177" t="s">
        <v>951</v>
      </c>
      <c r="C93" s="185" t="s">
        <v>2</v>
      </c>
      <c r="D93" s="185" t="s">
        <v>2</v>
      </c>
      <c r="E93" s="185" t="str">
        <f t="shared" si="7"/>
        <v>NO CUMPLE</v>
      </c>
      <c r="F93" s="185" t="str">
        <f t="shared" si="8"/>
        <v>NO HABILITADO</v>
      </c>
      <c r="G93" s="179"/>
      <c r="H93" s="179"/>
      <c r="I93" s="179"/>
      <c r="J93" s="99"/>
      <c r="K93" s="99"/>
      <c r="L93" s="99"/>
      <c r="M93" s="99"/>
      <c r="N93" s="99"/>
      <c r="O93" s="99"/>
      <c r="P93" s="180"/>
      <c r="Q93" s="100" t="s">
        <v>936</v>
      </c>
    </row>
    <row r="94" spans="1:17" x14ac:dyDescent="0.25">
      <c r="A94" s="178">
        <v>86</v>
      </c>
      <c r="B94" s="177" t="s">
        <v>239</v>
      </c>
      <c r="C94" s="185" t="s">
        <v>2</v>
      </c>
      <c r="D94" s="185" t="s">
        <v>2</v>
      </c>
      <c r="E94" s="185" t="str">
        <f t="shared" si="7"/>
        <v>NO CUMPLE</v>
      </c>
      <c r="F94" s="185" t="str">
        <f t="shared" si="8"/>
        <v>NO HABILITADO</v>
      </c>
      <c r="G94" s="179"/>
      <c r="H94" s="179"/>
      <c r="I94" s="179"/>
      <c r="J94" s="99"/>
      <c r="K94" s="99"/>
      <c r="L94" s="99"/>
      <c r="M94" s="99"/>
      <c r="N94" s="99"/>
      <c r="O94" s="99"/>
      <c r="P94" s="180"/>
      <c r="Q94" s="100"/>
    </row>
    <row r="95" spans="1:17" x14ac:dyDescent="0.25">
      <c r="A95" s="178">
        <v>87</v>
      </c>
      <c r="B95" s="177" t="s">
        <v>240</v>
      </c>
      <c r="C95" s="185" t="s">
        <v>2</v>
      </c>
      <c r="D95" s="185" t="s">
        <v>2</v>
      </c>
      <c r="E95" s="185" t="str">
        <f t="shared" si="7"/>
        <v>NO CUMPLE</v>
      </c>
      <c r="F95" s="185" t="str">
        <f t="shared" si="8"/>
        <v>NO HABILITADO</v>
      </c>
      <c r="G95" s="179"/>
      <c r="H95" s="179"/>
      <c r="I95" s="179"/>
      <c r="J95" s="99"/>
      <c r="K95" s="99"/>
      <c r="L95" s="99"/>
      <c r="M95" s="99"/>
      <c r="N95" s="99"/>
      <c r="O95" s="99"/>
      <c r="P95" s="180"/>
      <c r="Q95" s="100"/>
    </row>
    <row r="96" spans="1:17" x14ac:dyDescent="0.25">
      <c r="A96" s="178">
        <v>88</v>
      </c>
      <c r="B96" s="177" t="s">
        <v>241</v>
      </c>
      <c r="C96" s="185" t="s">
        <v>2</v>
      </c>
      <c r="D96" s="185" t="s">
        <v>2</v>
      </c>
      <c r="E96" s="185" t="str">
        <f t="shared" si="7"/>
        <v>NO CUMPLE</v>
      </c>
      <c r="F96" s="185" t="str">
        <f t="shared" si="8"/>
        <v>NO HABILITADO</v>
      </c>
      <c r="G96" s="179"/>
      <c r="H96" s="179"/>
      <c r="I96" s="179"/>
      <c r="J96" s="99"/>
      <c r="K96" s="99"/>
      <c r="L96" s="99"/>
      <c r="M96" s="99"/>
      <c r="N96" s="99"/>
      <c r="O96" s="99"/>
      <c r="P96" s="180"/>
      <c r="Q96" s="100"/>
    </row>
    <row r="97" spans="1:17" x14ac:dyDescent="0.25">
      <c r="A97" s="178">
        <v>89</v>
      </c>
      <c r="B97" s="177" t="s">
        <v>242</v>
      </c>
      <c r="C97" s="185" t="s">
        <v>2</v>
      </c>
      <c r="D97" s="185" t="s">
        <v>2</v>
      </c>
      <c r="E97" s="185" t="str">
        <f t="shared" si="7"/>
        <v>NO CUMPLE</v>
      </c>
      <c r="F97" s="185" t="str">
        <f t="shared" si="8"/>
        <v>NO HABILITADO</v>
      </c>
      <c r="G97" s="179"/>
      <c r="H97" s="179"/>
      <c r="I97" s="179"/>
      <c r="J97" s="99"/>
      <c r="K97" s="99"/>
      <c r="L97" s="99"/>
      <c r="M97" s="99"/>
      <c r="N97" s="99"/>
      <c r="O97" s="99"/>
      <c r="P97" s="180"/>
      <c r="Q97" s="100"/>
    </row>
    <row r="98" spans="1:17" x14ac:dyDescent="0.25">
      <c r="A98" s="178">
        <v>90</v>
      </c>
      <c r="B98" s="177" t="s">
        <v>243</v>
      </c>
      <c r="C98" s="185" t="s">
        <v>2</v>
      </c>
      <c r="D98" s="185" t="s">
        <v>2</v>
      </c>
      <c r="E98" s="185" t="str">
        <f t="shared" si="7"/>
        <v>NO CUMPLE</v>
      </c>
      <c r="F98" s="185" t="str">
        <f t="shared" si="8"/>
        <v>NO HABILITADO</v>
      </c>
      <c r="G98" s="179"/>
      <c r="H98" s="179"/>
      <c r="I98" s="179"/>
      <c r="J98" s="99"/>
      <c r="K98" s="99"/>
      <c r="L98" s="99"/>
      <c r="M98" s="99"/>
      <c r="N98" s="99"/>
      <c r="O98" s="99"/>
      <c r="P98" s="180"/>
      <c r="Q98" s="191" t="s">
        <v>939</v>
      </c>
    </row>
    <row r="99" spans="1:17" x14ac:dyDescent="0.25">
      <c r="A99" s="178">
        <v>91</v>
      </c>
      <c r="B99" s="177" t="s">
        <v>244</v>
      </c>
      <c r="C99" s="185" t="s">
        <v>2</v>
      </c>
      <c r="D99" s="185" t="s">
        <v>2</v>
      </c>
      <c r="E99" s="185" t="str">
        <f t="shared" si="7"/>
        <v>NO CUMPLE</v>
      </c>
      <c r="F99" s="185" t="str">
        <f t="shared" si="8"/>
        <v>NO HABILITADO</v>
      </c>
      <c r="G99" s="179" t="str">
        <f>+'EXPERIENCIA DEL PROPONENTE'!O512</f>
        <v/>
      </c>
      <c r="H99" s="179"/>
      <c r="I99" s="179"/>
      <c r="J99" s="99"/>
      <c r="K99" s="99"/>
      <c r="L99" s="99"/>
      <c r="M99" s="99"/>
      <c r="N99" s="99"/>
      <c r="O99" s="99"/>
      <c r="P99" s="180"/>
      <c r="Q99" s="102"/>
    </row>
    <row r="100" spans="1:17" x14ac:dyDescent="0.25">
      <c r="A100" s="178">
        <v>92</v>
      </c>
      <c r="B100" s="177" t="s">
        <v>245</v>
      </c>
      <c r="C100" s="185" t="s">
        <v>2</v>
      </c>
      <c r="D100" s="185" t="s">
        <v>2</v>
      </c>
      <c r="E100" s="185" t="str">
        <f t="shared" si="7"/>
        <v>NO CUMPLE</v>
      </c>
      <c r="F100" s="185" t="str">
        <f t="shared" si="8"/>
        <v>NO HABILITADO</v>
      </c>
      <c r="G100" s="179" t="str">
        <f>+'EXPERIENCIA DEL PROPONENTE'!O517</f>
        <v/>
      </c>
      <c r="H100" s="179"/>
      <c r="I100" s="179"/>
      <c r="J100" s="99"/>
      <c r="K100" s="99"/>
      <c r="L100" s="99"/>
      <c r="M100" s="99"/>
      <c r="N100" s="99"/>
      <c r="O100" s="99"/>
      <c r="P100" s="180"/>
      <c r="Q100" s="102"/>
    </row>
    <row r="101" spans="1:17" ht="146.25" customHeight="1" x14ac:dyDescent="0.25">
      <c r="A101" s="178">
        <v>93</v>
      </c>
      <c r="B101" s="177" t="s">
        <v>246</v>
      </c>
      <c r="C101" s="185" t="s">
        <v>2</v>
      </c>
      <c r="D101" s="195" t="s">
        <v>4</v>
      </c>
      <c r="E101" s="185" t="str">
        <f t="shared" si="7"/>
        <v>NO CUMPLE</v>
      </c>
      <c r="F101" s="185" t="str">
        <f t="shared" si="8"/>
        <v>NO HABILITADO</v>
      </c>
      <c r="G101" s="179"/>
      <c r="H101" s="179"/>
      <c r="I101" s="179"/>
      <c r="J101" s="99"/>
      <c r="K101" s="99"/>
      <c r="L101" s="99"/>
      <c r="M101" s="99"/>
      <c r="N101" s="99"/>
      <c r="O101" s="99"/>
      <c r="P101" s="180"/>
      <c r="Q101" s="102" t="s">
        <v>932</v>
      </c>
    </row>
    <row r="102" spans="1:17" x14ac:dyDescent="0.25">
      <c r="A102" s="178">
        <v>94</v>
      </c>
      <c r="B102" s="177" t="s">
        <v>162</v>
      </c>
      <c r="C102" s="185" t="s">
        <v>2</v>
      </c>
      <c r="D102" s="195" t="s">
        <v>4</v>
      </c>
      <c r="E102" s="185" t="str">
        <f t="shared" si="7"/>
        <v>NO CUMPLE</v>
      </c>
      <c r="F102" s="185" t="str">
        <f t="shared" si="8"/>
        <v>NO HABILITADO</v>
      </c>
      <c r="G102" s="179"/>
      <c r="H102" s="179"/>
      <c r="I102" s="179"/>
      <c r="J102" s="99"/>
      <c r="K102" s="99"/>
      <c r="L102" s="99"/>
      <c r="M102" s="99"/>
      <c r="N102" s="99"/>
      <c r="O102" s="99"/>
      <c r="P102" s="180"/>
      <c r="Q102" s="102"/>
    </row>
    <row r="103" spans="1:17" x14ac:dyDescent="0.25">
      <c r="A103" s="178">
        <v>95</v>
      </c>
      <c r="B103" s="177" t="s">
        <v>161</v>
      </c>
      <c r="C103" s="185" t="s">
        <v>2</v>
      </c>
      <c r="D103" s="185" t="s">
        <v>2</v>
      </c>
      <c r="E103" s="185" t="str">
        <f t="shared" si="7"/>
        <v>CUMPLE</v>
      </c>
      <c r="F103" s="185" t="str">
        <f t="shared" si="8"/>
        <v>HABILITADO</v>
      </c>
      <c r="G103" s="179">
        <f>+'EXPERIENCIA DEL PROPONENTE'!O532</f>
        <v>1119.6133779447096</v>
      </c>
      <c r="H103" s="179">
        <f>ABS(G103-$G$106)</f>
        <v>100.51793574609701</v>
      </c>
      <c r="I103" s="179">
        <f>67.5*(1-H103/$G$106)</f>
        <v>61.939155370631752</v>
      </c>
      <c r="J103" s="99">
        <v>10</v>
      </c>
      <c r="K103" s="99">
        <v>1</v>
      </c>
      <c r="L103" s="99">
        <v>20</v>
      </c>
      <c r="M103" s="99">
        <v>1</v>
      </c>
      <c r="N103" s="99">
        <v>0.25</v>
      </c>
      <c r="O103" s="99">
        <v>0.25</v>
      </c>
      <c r="P103" s="180">
        <f t="shared" si="9"/>
        <v>94.439155370631752</v>
      </c>
      <c r="Q103" s="102"/>
    </row>
    <row r="104" spans="1:17" x14ac:dyDescent="0.25">
      <c r="A104" s="178">
        <v>96</v>
      </c>
      <c r="B104" s="177" t="s">
        <v>159</v>
      </c>
      <c r="C104" s="185" t="s">
        <v>2</v>
      </c>
      <c r="D104" s="185" t="s">
        <v>2</v>
      </c>
      <c r="E104" s="185" t="str">
        <f t="shared" si="7"/>
        <v>CUMPLE</v>
      </c>
      <c r="F104" s="185" t="str">
        <f t="shared" si="8"/>
        <v>HABILITADO</v>
      </c>
      <c r="G104" s="179">
        <f>+'EXPERIENCIA DEL PROPONENTE'!O538</f>
        <v>1684.6181056815005</v>
      </c>
      <c r="H104" s="179">
        <f>ABS(G104-$G$106)</f>
        <v>464.48679199069397</v>
      </c>
      <c r="I104" s="179">
        <f>67.5*(1-H104/$G$106)</f>
        <v>41.803701488873536</v>
      </c>
      <c r="J104" s="99">
        <v>10</v>
      </c>
      <c r="K104" s="99">
        <v>1</v>
      </c>
      <c r="L104" s="99">
        <v>20</v>
      </c>
      <c r="M104" s="99">
        <v>1</v>
      </c>
      <c r="N104" s="99">
        <v>0.25</v>
      </c>
      <c r="O104" s="99">
        <v>0.25</v>
      </c>
      <c r="P104" s="180">
        <f t="shared" si="9"/>
        <v>74.303701488873543</v>
      </c>
      <c r="Q104" s="102"/>
    </row>
    <row r="106" spans="1:17" x14ac:dyDescent="0.25">
      <c r="B106" s="176" t="s">
        <v>918</v>
      </c>
      <c r="C106" s="176"/>
      <c r="D106" s="176"/>
      <c r="E106" s="176"/>
      <c r="F106" s="176"/>
      <c r="G106" s="186">
        <f>GEOMEAN(G9:G104)</f>
        <v>1220.1313136908066</v>
      </c>
      <c r="N106" s="206" t="s">
        <v>922</v>
      </c>
      <c r="O106" s="206"/>
      <c r="P106" s="199">
        <f>MAX(P9:P104)</f>
        <v>100</v>
      </c>
    </row>
    <row r="107" spans="1:17" x14ac:dyDescent="0.25">
      <c r="G107" s="187"/>
    </row>
    <row r="108" spans="1:17" x14ac:dyDescent="0.25">
      <c r="B108" s="176" t="s">
        <v>920</v>
      </c>
      <c r="C108" s="176"/>
      <c r="D108" s="176"/>
      <c r="E108" s="176"/>
      <c r="F108" s="176"/>
      <c r="G108" s="186">
        <f>MIN(H9:H104)</f>
        <v>11.375285814005792</v>
      </c>
    </row>
    <row r="110" spans="1:17" ht="15.75" thickBot="1" x14ac:dyDescent="0.3"/>
    <row r="111" spans="1:17" x14ac:dyDescent="0.25">
      <c r="B111" s="200" t="s">
        <v>982</v>
      </c>
      <c r="C111" s="201"/>
      <c r="D111" s="201"/>
      <c r="E111" s="201"/>
      <c r="F111" s="201"/>
      <c r="G111" s="201"/>
      <c r="H111" s="201"/>
      <c r="I111" s="201"/>
      <c r="J111" s="201"/>
      <c r="K111" s="201"/>
      <c r="L111" s="201"/>
      <c r="M111" s="201"/>
      <c r="N111" s="201"/>
      <c r="O111" s="201"/>
      <c r="P111" s="202"/>
    </row>
    <row r="112" spans="1:17" ht="15.75" thickBot="1" x14ac:dyDescent="0.3">
      <c r="B112" s="203"/>
      <c r="C112" s="204"/>
      <c r="D112" s="204"/>
      <c r="E112" s="204"/>
      <c r="F112" s="204"/>
      <c r="G112" s="204"/>
      <c r="H112" s="204"/>
      <c r="I112" s="204"/>
      <c r="J112" s="204"/>
      <c r="K112" s="204"/>
      <c r="L112" s="204"/>
      <c r="M112" s="204"/>
      <c r="N112" s="204"/>
      <c r="O112" s="204"/>
      <c r="P112" s="205"/>
    </row>
    <row r="113" spans="2:16" ht="15.75" thickBot="1" x14ac:dyDescent="0.3"/>
    <row r="114" spans="2:16" x14ac:dyDescent="0.25">
      <c r="B114" s="200" t="s">
        <v>983</v>
      </c>
      <c r="C114" s="201"/>
      <c r="D114" s="201"/>
      <c r="E114" s="201"/>
      <c r="F114" s="201"/>
      <c r="G114" s="201"/>
      <c r="H114" s="201"/>
      <c r="I114" s="201"/>
      <c r="J114" s="201"/>
      <c r="K114" s="201"/>
      <c r="L114" s="201"/>
      <c r="M114" s="201"/>
      <c r="N114" s="201"/>
      <c r="O114" s="201"/>
      <c r="P114" s="202"/>
    </row>
    <row r="115" spans="2:16" ht="15.75" thickBot="1" x14ac:dyDescent="0.3">
      <c r="B115" s="203"/>
      <c r="C115" s="204"/>
      <c r="D115" s="204"/>
      <c r="E115" s="204"/>
      <c r="F115" s="204"/>
      <c r="G115" s="204"/>
      <c r="H115" s="204"/>
      <c r="I115" s="204"/>
      <c r="J115" s="204"/>
      <c r="K115" s="204"/>
      <c r="L115" s="204"/>
      <c r="M115" s="204"/>
      <c r="N115" s="204"/>
      <c r="O115" s="204"/>
      <c r="P115" s="205"/>
    </row>
    <row r="116" spans="2:16" ht="15.75" thickBot="1" x14ac:dyDescent="0.3"/>
    <row r="117" spans="2:16" x14ac:dyDescent="0.25">
      <c r="B117" s="200" t="s">
        <v>984</v>
      </c>
      <c r="C117" s="201"/>
      <c r="D117" s="201"/>
      <c r="E117" s="201"/>
      <c r="F117" s="201"/>
      <c r="G117" s="201"/>
      <c r="H117" s="201"/>
      <c r="I117" s="201"/>
      <c r="J117" s="201"/>
      <c r="K117" s="201"/>
      <c r="L117" s="201"/>
      <c r="M117" s="201"/>
      <c r="N117" s="201"/>
      <c r="O117" s="201"/>
      <c r="P117" s="202"/>
    </row>
    <row r="118" spans="2:16" ht="15.75" thickBot="1" x14ac:dyDescent="0.3">
      <c r="B118" s="203"/>
      <c r="C118" s="204"/>
      <c r="D118" s="204"/>
      <c r="E118" s="204"/>
      <c r="F118" s="204"/>
      <c r="G118" s="204"/>
      <c r="H118" s="204"/>
      <c r="I118" s="204"/>
      <c r="J118" s="204"/>
      <c r="K118" s="204"/>
      <c r="L118" s="204"/>
      <c r="M118" s="204"/>
      <c r="N118" s="204"/>
      <c r="O118" s="204"/>
      <c r="P118" s="205"/>
    </row>
  </sheetData>
  <mergeCells count="7">
    <mergeCell ref="B114:P115"/>
    <mergeCell ref="B117:P118"/>
    <mergeCell ref="N106:O106"/>
    <mergeCell ref="A1:P1"/>
    <mergeCell ref="A2:P2"/>
    <mergeCell ref="A4:P4"/>
    <mergeCell ref="B111:P112"/>
  </mergeCells>
  <conditionalFormatting sqref="H9:I104">
    <cfRule type="cellIs" dxfId="495" priority="1062" operator="equal">
      <formula>$G$108</formula>
    </cfRule>
  </conditionalFormatting>
  <conditionalFormatting sqref="P9:P104">
    <cfRule type="cellIs" dxfId="494" priority="2" operator="equal">
      <formula>$P$106</formula>
    </cfRule>
  </conditionalFormatting>
  <conditionalFormatting sqref="F9:F104">
    <cfRule type="cellIs" dxfId="493" priority="1" operator="equal">
      <formula>"NO HABILITADO"</formula>
    </cfRule>
  </conditionalFormatting>
  <pageMargins left="0.7" right="0.7" top="0.75" bottom="0.75" header="0.3" footer="0.3"/>
  <pageSetup paperSize="9" scale="4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FFFF00"/>
  </sheetPr>
  <dimension ref="A1:Z541"/>
  <sheetViews>
    <sheetView zoomScale="30" zoomScaleNormal="30" zoomScaleSheetLayoutView="70" workbookViewId="0">
      <pane xSplit="2" ySplit="9" topLeftCell="C10" activePane="bottomRight" state="frozen"/>
      <selection pane="topRight" activeCell="C1" sqref="C1"/>
      <selection pane="bottomLeft" activeCell="A10" sqref="A10"/>
      <selection pane="bottomRight" sqref="A1:Q1"/>
    </sheetView>
  </sheetViews>
  <sheetFormatPr baseColWidth="10" defaultColWidth="9.140625" defaultRowHeight="14.25" x14ac:dyDescent="0.2"/>
  <cols>
    <col min="1" max="1" width="9.140625" style="104"/>
    <col min="2" max="2" width="103.28515625" style="104" customWidth="1"/>
    <col min="3" max="3" width="26.85546875" style="104" customWidth="1"/>
    <col min="4" max="4" width="21.140625" style="104" customWidth="1"/>
    <col min="5" max="5" width="28.28515625" style="104" customWidth="1"/>
    <col min="6" max="6" width="36.5703125" style="104" customWidth="1"/>
    <col min="7" max="7" width="32.5703125" style="104" customWidth="1"/>
    <col min="8" max="8" width="21.140625" style="104" bestFit="1" customWidth="1"/>
    <col min="9" max="10" width="50.42578125" style="104" customWidth="1"/>
    <col min="11" max="11" width="49.85546875" style="104" customWidth="1"/>
    <col min="12" max="12" width="34.42578125" style="104" customWidth="1"/>
    <col min="13" max="13" width="28.28515625" style="104" customWidth="1"/>
    <col min="14" max="14" width="22.5703125" style="104" customWidth="1"/>
    <col min="15" max="15" width="22.5703125" style="167" customWidth="1"/>
    <col min="16" max="16" width="91.5703125" style="104" customWidth="1"/>
    <col min="17" max="17" width="48.42578125" style="104" customWidth="1"/>
    <col min="18" max="18" width="38.28515625" style="104" customWidth="1"/>
    <col min="19" max="19" width="9.140625" style="104"/>
    <col min="20" max="20" width="6.85546875" style="104" customWidth="1"/>
    <col min="21" max="21" width="11.5703125" style="104" customWidth="1"/>
    <col min="22" max="27" width="9.140625" style="104"/>
    <col min="28" max="28" width="23.140625" style="104" customWidth="1"/>
    <col min="29" max="16384" width="9.140625" style="104"/>
  </cols>
  <sheetData>
    <row r="1" spans="1:26" s="103" customFormat="1" ht="36.75" customHeight="1" x14ac:dyDescent="0.2">
      <c r="A1" s="225" t="s">
        <v>154</v>
      </c>
      <c r="B1" s="226"/>
      <c r="C1" s="226"/>
      <c r="D1" s="226"/>
      <c r="E1" s="226"/>
      <c r="F1" s="226"/>
      <c r="G1" s="226"/>
      <c r="H1" s="226"/>
      <c r="I1" s="226"/>
      <c r="J1" s="226"/>
      <c r="K1" s="226"/>
      <c r="L1" s="226"/>
      <c r="M1" s="226"/>
      <c r="N1" s="226"/>
      <c r="O1" s="226"/>
      <c r="P1" s="226"/>
      <c r="Q1" s="227"/>
    </row>
    <row r="2" spans="1:26" ht="42.75" customHeight="1" x14ac:dyDescent="0.2">
      <c r="A2" s="229" t="s">
        <v>923</v>
      </c>
      <c r="B2" s="224"/>
      <c r="C2" s="224"/>
      <c r="D2" s="224"/>
      <c r="E2" s="224"/>
      <c r="F2" s="224"/>
      <c r="G2" s="224"/>
      <c r="H2" s="224"/>
      <c r="I2" s="224"/>
      <c r="J2" s="224"/>
      <c r="K2" s="224"/>
      <c r="L2" s="224"/>
      <c r="M2" s="224"/>
      <c r="N2" s="224"/>
      <c r="O2" s="224"/>
      <c r="P2" s="224"/>
      <c r="Q2" s="230"/>
    </row>
    <row r="3" spans="1:26" ht="50.25" customHeight="1" thickBot="1" x14ac:dyDescent="0.25">
      <c r="A3" s="231" t="s">
        <v>266</v>
      </c>
      <c r="B3" s="232"/>
      <c r="C3" s="232"/>
      <c r="D3" s="232"/>
      <c r="E3" s="232"/>
      <c r="F3" s="232"/>
      <c r="G3" s="232"/>
      <c r="H3" s="232"/>
      <c r="I3" s="232"/>
      <c r="J3" s="232"/>
      <c r="K3" s="232"/>
      <c r="L3" s="232"/>
      <c r="M3" s="232"/>
      <c r="N3" s="232"/>
      <c r="O3" s="232"/>
      <c r="P3" s="232"/>
      <c r="Q3" s="233"/>
      <c r="Z3" s="104" t="s">
        <v>3</v>
      </c>
    </row>
    <row r="4" spans="1:26" ht="15" x14ac:dyDescent="0.2">
      <c r="B4" s="107"/>
      <c r="C4" s="107"/>
      <c r="D4" s="107"/>
      <c r="E4" s="107"/>
      <c r="F4" s="107"/>
      <c r="G4" s="107"/>
      <c r="H4" s="107"/>
      <c r="I4" s="107"/>
      <c r="J4" s="107"/>
      <c r="K4" s="107"/>
      <c r="L4" s="107"/>
      <c r="M4" s="107"/>
      <c r="N4" s="107"/>
      <c r="O4" s="163"/>
      <c r="P4" s="108"/>
      <c r="Q4" s="109"/>
    </row>
    <row r="5" spans="1:26" ht="34.5" customHeight="1" x14ac:dyDescent="0.2">
      <c r="A5" s="106"/>
      <c r="B5" s="235" t="s">
        <v>5</v>
      </c>
      <c r="C5" s="236"/>
      <c r="D5" s="236"/>
      <c r="E5" s="236"/>
      <c r="F5" s="236"/>
      <c r="G5" s="236"/>
      <c r="H5" s="236"/>
      <c r="I5" s="236"/>
      <c r="J5" s="236"/>
      <c r="K5" s="236"/>
      <c r="L5" s="236"/>
      <c r="M5" s="236"/>
      <c r="N5" s="236"/>
      <c r="O5" s="236"/>
      <c r="P5" s="236"/>
      <c r="Q5" s="237"/>
    </row>
    <row r="6" spans="1:26" ht="239.25" customHeight="1" x14ac:dyDescent="0.2">
      <c r="A6" s="113" t="s">
        <v>7</v>
      </c>
      <c r="B6" s="113" t="s">
        <v>8</v>
      </c>
      <c r="C6" s="113" t="s">
        <v>11</v>
      </c>
      <c r="D6" s="114" t="s">
        <v>17</v>
      </c>
      <c r="E6" s="105" t="s">
        <v>277</v>
      </c>
      <c r="F6" s="115" t="s">
        <v>18</v>
      </c>
      <c r="G6" s="115" t="s">
        <v>19</v>
      </c>
      <c r="H6" s="105" t="s">
        <v>264</v>
      </c>
      <c r="I6" s="105" t="s">
        <v>267</v>
      </c>
      <c r="J6" s="105" t="s">
        <v>274</v>
      </c>
      <c r="K6" s="105" t="s">
        <v>265</v>
      </c>
      <c r="L6" s="105" t="s">
        <v>275</v>
      </c>
      <c r="M6" s="105" t="s">
        <v>276</v>
      </c>
      <c r="N6" s="105" t="s">
        <v>163</v>
      </c>
      <c r="O6" s="164" t="s">
        <v>164</v>
      </c>
      <c r="P6" s="111" t="s">
        <v>6</v>
      </c>
      <c r="Q6" s="111" t="s">
        <v>261</v>
      </c>
    </row>
    <row r="7" spans="1:26" ht="15" x14ac:dyDescent="0.2">
      <c r="A7" s="113"/>
      <c r="B7" s="113"/>
      <c r="C7" s="113"/>
      <c r="D7" s="114"/>
      <c r="E7" s="105"/>
      <c r="F7" s="115"/>
      <c r="G7" s="116"/>
      <c r="H7" s="105"/>
      <c r="I7" s="105"/>
      <c r="J7" s="105"/>
      <c r="K7" s="105"/>
      <c r="L7" s="105"/>
      <c r="M7" s="105"/>
      <c r="N7" s="105"/>
      <c r="O7" s="164"/>
      <c r="P7" s="110"/>
      <c r="Q7" s="111"/>
    </row>
    <row r="8" spans="1:26" ht="15" x14ac:dyDescent="0.2">
      <c r="A8" s="113"/>
      <c r="B8" s="113"/>
      <c r="C8" s="113"/>
      <c r="D8" s="114"/>
      <c r="E8" s="105"/>
      <c r="F8" s="115"/>
      <c r="G8" s="116"/>
      <c r="H8" s="105"/>
      <c r="I8" s="105"/>
      <c r="J8" s="105"/>
      <c r="K8" s="105"/>
      <c r="L8" s="105"/>
      <c r="M8" s="105"/>
      <c r="N8" s="105"/>
      <c r="O8" s="164"/>
      <c r="P8" s="110"/>
      <c r="Q8" s="111"/>
    </row>
    <row r="9" spans="1:26" s="126" customFormat="1" ht="36" customHeight="1" thickBot="1" x14ac:dyDescent="0.4">
      <c r="A9" s="124"/>
      <c r="B9" s="125" t="s">
        <v>271</v>
      </c>
      <c r="C9" s="238" t="str">
        <f>+'CONSOLIDADO PONDERABLES'!B9</f>
        <v>CONSORCIO INTERCOV</v>
      </c>
      <c r="D9" s="238"/>
      <c r="E9" s="238"/>
      <c r="F9" s="238"/>
      <c r="G9" s="238"/>
      <c r="H9" s="238"/>
      <c r="I9" s="238"/>
      <c r="J9" s="238"/>
      <c r="K9" s="238"/>
      <c r="L9" s="130"/>
      <c r="M9" s="130"/>
      <c r="N9" s="130"/>
      <c r="O9" s="165"/>
      <c r="P9" s="130"/>
      <c r="Q9" s="131"/>
    </row>
    <row r="10" spans="1:26" ht="73.5" customHeight="1" x14ac:dyDescent="0.2">
      <c r="A10" s="112">
        <v>1</v>
      </c>
      <c r="B10" s="140" t="s">
        <v>248</v>
      </c>
      <c r="C10" s="118" t="s">
        <v>251</v>
      </c>
      <c r="D10" s="123">
        <v>64</v>
      </c>
      <c r="E10" s="120">
        <v>376.18220152732226</v>
      </c>
      <c r="F10" s="228" t="s">
        <v>3</v>
      </c>
      <c r="G10" s="228" t="s">
        <v>3</v>
      </c>
      <c r="H10" s="234">
        <f>M13/1076.28362068966</f>
        <v>0</v>
      </c>
      <c r="I10" s="119"/>
      <c r="J10" s="119" t="s">
        <v>256</v>
      </c>
      <c r="K10" s="117" t="s">
        <v>757</v>
      </c>
      <c r="L10" s="122" t="s">
        <v>270</v>
      </c>
      <c r="M10" s="120"/>
      <c r="N10" s="121"/>
      <c r="O10" s="223" t="str">
        <f>IF(N13=0,"",M13/N13)</f>
        <v/>
      </c>
      <c r="P10" s="117"/>
      <c r="Q10" s="112" t="s">
        <v>262</v>
      </c>
    </row>
    <row r="11" spans="1:26" ht="83.25" customHeight="1" x14ac:dyDescent="0.2">
      <c r="A11" s="112">
        <v>2</v>
      </c>
      <c r="B11" s="141" t="s">
        <v>249</v>
      </c>
      <c r="C11" s="118" t="s">
        <v>252</v>
      </c>
      <c r="D11" s="123">
        <v>41</v>
      </c>
      <c r="E11" s="120">
        <v>66.175781626506023</v>
      </c>
      <c r="F11" s="228"/>
      <c r="G11" s="228"/>
      <c r="H11" s="234" t="e">
        <f>(SUM(#REF!))/#REF!</f>
        <v>#REF!</v>
      </c>
      <c r="I11" s="119"/>
      <c r="J11" s="119" t="s">
        <v>256</v>
      </c>
      <c r="K11" s="117" t="s">
        <v>757</v>
      </c>
      <c r="L11" s="122" t="s">
        <v>904</v>
      </c>
      <c r="M11" s="120"/>
      <c r="N11" s="121"/>
      <c r="O11" s="223"/>
      <c r="P11" s="117"/>
      <c r="Q11" s="112" t="s">
        <v>262</v>
      </c>
    </row>
    <row r="12" spans="1:26" ht="102.75" customHeight="1" x14ac:dyDescent="0.2">
      <c r="A12" s="112">
        <v>3</v>
      </c>
      <c r="B12" s="141" t="s">
        <v>250</v>
      </c>
      <c r="C12" s="118" t="s">
        <v>253</v>
      </c>
      <c r="D12" s="123">
        <v>1</v>
      </c>
      <c r="E12" s="120">
        <v>4680.4494298859036</v>
      </c>
      <c r="F12" s="228"/>
      <c r="G12" s="228"/>
      <c r="H12" s="234" t="e">
        <f>(SUM(#REF!))/#REF!</f>
        <v>#REF!</v>
      </c>
      <c r="I12" s="119"/>
      <c r="J12" s="119" t="s">
        <v>256</v>
      </c>
      <c r="K12" s="117" t="s">
        <v>757</v>
      </c>
      <c r="L12" s="122" t="s">
        <v>260</v>
      </c>
      <c r="M12" s="120"/>
      <c r="N12" s="121"/>
      <c r="O12" s="223"/>
      <c r="P12" s="117"/>
      <c r="Q12" s="112" t="s">
        <v>262</v>
      </c>
    </row>
    <row r="13" spans="1:26" s="129" customFormat="1" ht="45" customHeight="1" x14ac:dyDescent="0.3">
      <c r="A13" s="127"/>
      <c r="B13" s="224"/>
      <c r="C13" s="224"/>
      <c r="D13" s="128"/>
      <c r="E13" s="128">
        <f>SUM(E10:E12)</f>
        <v>5122.8074130397317</v>
      </c>
      <c r="F13" s="128" t="str">
        <f>+F10</f>
        <v xml:space="preserve">CUMPLE </v>
      </c>
      <c r="G13" s="128" t="str">
        <f>+G10</f>
        <v xml:space="preserve">CUMPLE </v>
      </c>
      <c r="H13" s="128" t="str">
        <f>IF(H10&gt;=100%,"CUMPLE","NO CUMPLE")</f>
        <v>NO CUMPLE</v>
      </c>
      <c r="I13" s="128"/>
      <c r="J13" s="128"/>
      <c r="K13" s="128"/>
      <c r="L13" s="128" t="s">
        <v>2</v>
      </c>
      <c r="M13" s="128">
        <f>SUM(M10:M12)</f>
        <v>0</v>
      </c>
      <c r="N13" s="128">
        <f>SUM(N10:N12)</f>
        <v>0</v>
      </c>
      <c r="O13" s="166" t="str">
        <f>+O10</f>
        <v/>
      </c>
      <c r="P13" s="128"/>
      <c r="Q13" s="128" t="s">
        <v>273</v>
      </c>
    </row>
    <row r="14" spans="1:26" s="126" customFormat="1" ht="36" customHeight="1" thickBot="1" x14ac:dyDescent="0.4">
      <c r="A14" s="124"/>
      <c r="B14" s="125" t="s">
        <v>272</v>
      </c>
      <c r="C14" s="238" t="str">
        <f>+'CONSOLIDADO PONDERABLES'!B10</f>
        <v>INTERCONSULTORES 2023</v>
      </c>
      <c r="D14" s="238"/>
      <c r="E14" s="238"/>
      <c r="F14" s="238"/>
      <c r="G14" s="238"/>
      <c r="H14" s="238"/>
      <c r="I14" s="238"/>
      <c r="J14" s="238"/>
      <c r="K14" s="238"/>
      <c r="L14" s="130"/>
      <c r="M14" s="130"/>
      <c r="N14" s="130"/>
      <c r="O14" s="165"/>
      <c r="P14" s="130"/>
      <c r="Q14" s="131"/>
    </row>
    <row r="15" spans="1:26" ht="58.5" x14ac:dyDescent="0.2">
      <c r="A15" s="112">
        <v>1</v>
      </c>
      <c r="B15" s="142" t="s">
        <v>282</v>
      </c>
      <c r="C15" s="144" t="s">
        <v>284</v>
      </c>
      <c r="D15" s="123" t="s">
        <v>286</v>
      </c>
      <c r="E15" s="120">
        <v>5306.4866361323157</v>
      </c>
      <c r="F15" s="228" t="s">
        <v>3</v>
      </c>
      <c r="G15" s="228" t="s">
        <v>3</v>
      </c>
      <c r="H15" s="234">
        <f>M18/1076.28362068966</f>
        <v>0</v>
      </c>
      <c r="I15" s="119"/>
      <c r="J15" s="119" t="s">
        <v>256</v>
      </c>
      <c r="K15" s="117" t="s">
        <v>268</v>
      </c>
      <c r="L15" s="122" t="s">
        <v>260</v>
      </c>
      <c r="M15" s="120"/>
      <c r="N15" s="121"/>
      <c r="O15" s="223" t="str">
        <f>IF(N18=0,"",M18/N18)</f>
        <v/>
      </c>
      <c r="P15" s="117"/>
      <c r="Q15" s="112" t="s">
        <v>262</v>
      </c>
    </row>
    <row r="16" spans="1:26" ht="63.75" customHeight="1" x14ac:dyDescent="0.2">
      <c r="A16" s="112">
        <v>2</v>
      </c>
      <c r="B16" s="143" t="s">
        <v>283</v>
      </c>
      <c r="C16" s="145" t="s">
        <v>285</v>
      </c>
      <c r="D16" s="123">
        <v>21</v>
      </c>
      <c r="E16" s="120">
        <v>1365.0239999999999</v>
      </c>
      <c r="F16" s="228"/>
      <c r="G16" s="228"/>
      <c r="H16" s="234" t="e">
        <f>(SUM(#REF!))/#REF!</f>
        <v>#REF!</v>
      </c>
      <c r="I16" s="119"/>
      <c r="J16" s="119" t="s">
        <v>256</v>
      </c>
      <c r="K16" s="117" t="s">
        <v>758</v>
      </c>
      <c r="L16" s="122" t="s">
        <v>905</v>
      </c>
      <c r="M16" s="120"/>
      <c r="N16" s="121"/>
      <c r="O16" s="223"/>
      <c r="P16" s="117"/>
      <c r="Q16" s="112" t="s">
        <v>262</v>
      </c>
    </row>
    <row r="17" spans="1:18" ht="84.75" customHeight="1" x14ac:dyDescent="0.2">
      <c r="A17" s="112">
        <v>3</v>
      </c>
      <c r="B17" s="117"/>
      <c r="C17" s="118"/>
      <c r="D17" s="123"/>
      <c r="E17" s="120"/>
      <c r="F17" s="228"/>
      <c r="G17" s="228"/>
      <c r="H17" s="234" t="e">
        <f>(SUM(#REF!))/#REF!</f>
        <v>#REF!</v>
      </c>
      <c r="I17" s="119"/>
      <c r="J17" s="119"/>
      <c r="K17" s="117"/>
      <c r="L17" s="122"/>
      <c r="M17" s="120"/>
      <c r="N17" s="121"/>
      <c r="O17" s="223"/>
      <c r="P17" s="117"/>
      <c r="Q17" s="112"/>
    </row>
    <row r="18" spans="1:18" s="129" customFormat="1" ht="45" customHeight="1" x14ac:dyDescent="0.3">
      <c r="A18" s="127"/>
      <c r="B18" s="224"/>
      <c r="C18" s="224"/>
      <c r="D18" s="128"/>
      <c r="E18" s="128">
        <f>SUM(E15:E17)</f>
        <v>6671.510636132316</v>
      </c>
      <c r="F18" s="128" t="str">
        <f>+F15</f>
        <v xml:space="preserve">CUMPLE </v>
      </c>
      <c r="G18" s="128" t="str">
        <f>+G15</f>
        <v xml:space="preserve">CUMPLE </v>
      </c>
      <c r="H18" s="128" t="str">
        <f>IF(H15&gt;=100%,"CUMPLE","NO CUMPLE")</f>
        <v>NO CUMPLE</v>
      </c>
      <c r="I18" s="128"/>
      <c r="J18" s="128"/>
      <c r="K18" s="128"/>
      <c r="L18" s="128" t="s">
        <v>2</v>
      </c>
      <c r="M18" s="128">
        <f>SUM(M15:M17)</f>
        <v>0</v>
      </c>
      <c r="N18" s="128">
        <f>SUM(N15:N17)</f>
        <v>0</v>
      </c>
      <c r="O18" s="166" t="str">
        <f>+O15</f>
        <v/>
      </c>
      <c r="P18" s="128"/>
      <c r="Q18" s="128" t="s">
        <v>273</v>
      </c>
    </row>
    <row r="19" spans="1:18" ht="27" thickBot="1" x14ac:dyDescent="0.4">
      <c r="A19" s="124"/>
      <c r="B19" s="125" t="s">
        <v>278</v>
      </c>
      <c r="C19" s="238" t="str">
        <f>+'CONSOLIDADO PONDERABLES'!B11</f>
        <v>CONSULTORES ESPECIALIZADOS Y ASOCIADOS DE SANTANDER SAS</v>
      </c>
      <c r="D19" s="238"/>
      <c r="E19" s="238"/>
      <c r="F19" s="238"/>
      <c r="G19" s="238"/>
      <c r="H19" s="238"/>
      <c r="I19" s="238"/>
      <c r="J19" s="238"/>
      <c r="K19" s="238"/>
      <c r="L19" s="130"/>
      <c r="M19" s="130"/>
      <c r="N19" s="130"/>
      <c r="O19" s="165"/>
      <c r="P19" s="130"/>
      <c r="Q19" s="131"/>
    </row>
    <row r="20" spans="1:18" ht="78.75" x14ac:dyDescent="0.2">
      <c r="A20" s="112">
        <v>1</v>
      </c>
      <c r="B20" s="142" t="s">
        <v>287</v>
      </c>
      <c r="C20" s="118" t="s">
        <v>290</v>
      </c>
      <c r="D20" s="123">
        <v>9</v>
      </c>
      <c r="E20" s="120">
        <v>2766.646374864572</v>
      </c>
      <c r="F20" s="228" t="s">
        <v>3</v>
      </c>
      <c r="G20" s="228" t="s">
        <v>3</v>
      </c>
      <c r="H20" s="234">
        <f>M23/1076.28362068966</f>
        <v>0</v>
      </c>
      <c r="I20" s="119"/>
      <c r="J20" s="119" t="s">
        <v>256</v>
      </c>
      <c r="K20" s="117" t="s">
        <v>760</v>
      </c>
      <c r="L20" s="122" t="s">
        <v>759</v>
      </c>
      <c r="M20" s="120"/>
      <c r="N20" s="121"/>
      <c r="O20" s="223" t="str">
        <f>IF(N23=0,"",M23/N23)</f>
        <v/>
      </c>
      <c r="P20" s="117"/>
      <c r="Q20" s="112" t="s">
        <v>262</v>
      </c>
    </row>
    <row r="21" spans="1:18" ht="60.75" customHeight="1" x14ac:dyDescent="0.2">
      <c r="A21" s="112">
        <v>2</v>
      </c>
      <c r="B21" s="143" t="s">
        <v>288</v>
      </c>
      <c r="C21" s="118" t="s">
        <v>291</v>
      </c>
      <c r="D21" s="123">
        <v>14</v>
      </c>
      <c r="E21" s="120">
        <v>2626.4834545454546</v>
      </c>
      <c r="F21" s="228"/>
      <c r="G21" s="228"/>
      <c r="H21" s="234" t="e">
        <f>(SUM(#REF!))/#REF!</f>
        <v>#REF!</v>
      </c>
      <c r="I21" s="119"/>
      <c r="J21" s="119" t="s">
        <v>256</v>
      </c>
      <c r="K21" s="117" t="s">
        <v>761</v>
      </c>
      <c r="L21" s="122" t="s">
        <v>260</v>
      </c>
      <c r="M21" s="120"/>
      <c r="N21" s="121"/>
      <c r="O21" s="223"/>
      <c r="P21" s="117"/>
      <c r="Q21" s="112" t="s">
        <v>262</v>
      </c>
    </row>
    <row r="22" spans="1:18" ht="31.5" customHeight="1" x14ac:dyDescent="0.2">
      <c r="A22" s="112">
        <v>3</v>
      </c>
      <c r="B22" s="143" t="s">
        <v>289</v>
      </c>
      <c r="C22" s="118" t="s">
        <v>292</v>
      </c>
      <c r="D22" s="123">
        <v>48</v>
      </c>
      <c r="E22" s="120">
        <v>5581.1596286027561</v>
      </c>
      <c r="F22" s="228"/>
      <c r="G22" s="228"/>
      <c r="H22" s="234" t="e">
        <f>(SUM(#REF!))/#REF!</f>
        <v>#REF!</v>
      </c>
      <c r="I22" s="119"/>
      <c r="J22" s="119" t="s">
        <v>256</v>
      </c>
      <c r="K22" s="117" t="s">
        <v>258</v>
      </c>
      <c r="L22" s="122" t="s">
        <v>260</v>
      </c>
      <c r="M22" s="120"/>
      <c r="N22" s="121"/>
      <c r="O22" s="223"/>
      <c r="P22" s="117"/>
      <c r="Q22" s="112" t="s">
        <v>263</v>
      </c>
    </row>
    <row r="23" spans="1:18" ht="20.25" x14ac:dyDescent="0.3">
      <c r="A23" s="127"/>
      <c r="B23" s="224"/>
      <c r="C23" s="224"/>
      <c r="D23" s="128"/>
      <c r="E23" s="128">
        <f>SUM(E20:E22)</f>
        <v>10974.289458012783</v>
      </c>
      <c r="F23" s="128" t="str">
        <f>+F20</f>
        <v xml:space="preserve">CUMPLE </v>
      </c>
      <c r="G23" s="128" t="str">
        <f>+G20</f>
        <v xml:space="preserve">CUMPLE </v>
      </c>
      <c r="H23" s="128" t="str">
        <f>IF(H20&gt;=100%,"CUMPLE","NO CUMPLE")</f>
        <v>NO CUMPLE</v>
      </c>
      <c r="I23" s="128"/>
      <c r="J23" s="128"/>
      <c r="K23" s="128"/>
      <c r="L23" s="128" t="s">
        <v>4</v>
      </c>
      <c r="M23" s="128">
        <f>SUM(M20:M22)</f>
        <v>0</v>
      </c>
      <c r="N23" s="128">
        <f>SUM(N20:N22)</f>
        <v>0</v>
      </c>
      <c r="O23" s="166" t="str">
        <f>+O20</f>
        <v/>
      </c>
      <c r="P23" s="128"/>
      <c r="Q23" s="128" t="s">
        <v>273</v>
      </c>
    </row>
    <row r="24" spans="1:18" ht="26.25" x14ac:dyDescent="0.35">
      <c r="A24" s="124"/>
      <c r="B24" s="125" t="s">
        <v>279</v>
      </c>
      <c r="C24" s="238" t="str">
        <f>+'CONSOLIDADO PONDERABLES'!B12</f>
        <v>CONSORCIO OPH-AIH</v>
      </c>
      <c r="D24" s="238"/>
      <c r="E24" s="238"/>
      <c r="F24" s="238"/>
      <c r="G24" s="238"/>
      <c r="H24" s="238"/>
      <c r="I24" s="238"/>
      <c r="J24" s="238"/>
      <c r="K24" s="238"/>
      <c r="L24" s="130"/>
      <c r="M24" s="130"/>
      <c r="N24" s="130"/>
      <c r="O24" s="165"/>
      <c r="P24" s="130"/>
      <c r="Q24" s="131"/>
    </row>
    <row r="25" spans="1:18" ht="45" x14ac:dyDescent="0.2">
      <c r="A25" s="112">
        <v>1</v>
      </c>
      <c r="B25" s="117" t="s">
        <v>293</v>
      </c>
      <c r="C25" s="118" t="s">
        <v>295</v>
      </c>
      <c r="D25" s="123">
        <v>5</v>
      </c>
      <c r="E25" s="120">
        <v>709.26599999999996</v>
      </c>
      <c r="F25" s="228" t="s">
        <v>3</v>
      </c>
      <c r="G25" s="228" t="s">
        <v>3</v>
      </c>
      <c r="H25" s="234">
        <f>M28/1076.28362068966</f>
        <v>0.65899544168991175</v>
      </c>
      <c r="I25" s="119"/>
      <c r="J25" s="119" t="s">
        <v>256</v>
      </c>
      <c r="K25" s="117" t="s">
        <v>258</v>
      </c>
      <c r="L25" s="122" t="s">
        <v>259</v>
      </c>
      <c r="M25" s="120">
        <v>709.26599999999996</v>
      </c>
      <c r="N25" s="121">
        <v>1</v>
      </c>
      <c r="O25" s="223">
        <f>IF(N28=0,"",M28/N28)</f>
        <v>709.26599999999996</v>
      </c>
      <c r="P25" s="117"/>
      <c r="Q25" s="112" t="s">
        <v>263</v>
      </c>
      <c r="R25" s="189" t="s">
        <v>762</v>
      </c>
    </row>
    <row r="26" spans="1:18" ht="58.5" x14ac:dyDescent="0.25">
      <c r="A26" s="112">
        <v>2</v>
      </c>
      <c r="B26" s="117" t="s">
        <v>294</v>
      </c>
      <c r="C26" s="118" t="s">
        <v>296</v>
      </c>
      <c r="D26" s="123">
        <v>3</v>
      </c>
      <c r="E26" s="120">
        <v>2288.4</v>
      </c>
      <c r="F26" s="228"/>
      <c r="G26" s="228"/>
      <c r="H26" s="234" t="e">
        <f>(SUM(#REF!))/#REF!</f>
        <v>#REF!</v>
      </c>
      <c r="I26" s="119"/>
      <c r="J26" s="119" t="s">
        <v>256</v>
      </c>
      <c r="K26" s="117" t="s">
        <v>268</v>
      </c>
      <c r="L26" s="122" t="s">
        <v>260</v>
      </c>
      <c r="M26" s="120"/>
      <c r="N26" s="121"/>
      <c r="O26" s="223"/>
      <c r="P26" s="117"/>
      <c r="Q26" s="112" t="s">
        <v>262</v>
      </c>
      <c r="R26" s="190"/>
    </row>
    <row r="27" spans="1:18" ht="15" x14ac:dyDescent="0.2">
      <c r="A27" s="112">
        <v>3</v>
      </c>
      <c r="B27" s="117"/>
      <c r="C27" s="118"/>
      <c r="D27" s="123"/>
      <c r="E27" s="120"/>
      <c r="F27" s="228"/>
      <c r="G27" s="228"/>
      <c r="H27" s="234" t="e">
        <f>(SUM(#REF!))/#REF!</f>
        <v>#REF!</v>
      </c>
      <c r="I27" s="119"/>
      <c r="J27" s="119"/>
      <c r="K27" s="117"/>
      <c r="L27" s="122"/>
      <c r="M27" s="120"/>
      <c r="N27" s="121"/>
      <c r="O27" s="223"/>
      <c r="P27" s="117"/>
      <c r="Q27" s="112"/>
    </row>
    <row r="28" spans="1:18" ht="20.25" x14ac:dyDescent="0.3">
      <c r="A28" s="127"/>
      <c r="B28" s="224"/>
      <c r="C28" s="224"/>
      <c r="D28" s="128"/>
      <c r="E28" s="128">
        <f>SUM(E25:E27)</f>
        <v>2997.6660000000002</v>
      </c>
      <c r="F28" s="128" t="str">
        <f>+F25</f>
        <v xml:space="preserve">CUMPLE </v>
      </c>
      <c r="G28" s="128" t="str">
        <f>+G25</f>
        <v xml:space="preserve">CUMPLE </v>
      </c>
      <c r="H28" s="168" t="str">
        <f>IF(H25&gt;=100%,"CUMPLE","NO CUMPLE")</f>
        <v>NO CUMPLE</v>
      </c>
      <c r="I28" s="128"/>
      <c r="J28" s="128"/>
      <c r="K28" s="128"/>
      <c r="L28" s="128" t="s">
        <v>2</v>
      </c>
      <c r="M28" s="128">
        <f>SUM(M25:M27)</f>
        <v>709.26599999999996</v>
      </c>
      <c r="N28" s="128">
        <f>SUM(N25:N27)</f>
        <v>1</v>
      </c>
      <c r="O28" s="166">
        <f>+O25</f>
        <v>709.26599999999996</v>
      </c>
      <c r="P28" s="128"/>
      <c r="Q28" s="128" t="s">
        <v>273</v>
      </c>
    </row>
    <row r="29" spans="1:18" ht="26.25" x14ac:dyDescent="0.35">
      <c r="A29" s="124"/>
      <c r="B29" s="125" t="s">
        <v>280</v>
      </c>
      <c r="C29" s="238" t="str">
        <f>+'CONSOLIDADO PONDERABLES'!B13</f>
        <v>C INGESA</v>
      </c>
      <c r="D29" s="238"/>
      <c r="E29" s="238"/>
      <c r="F29" s="238"/>
      <c r="G29" s="238"/>
      <c r="H29" s="238"/>
      <c r="I29" s="238"/>
      <c r="J29" s="238"/>
      <c r="K29" s="238"/>
      <c r="L29" s="130"/>
      <c r="M29" s="130"/>
      <c r="N29" s="130"/>
      <c r="O29" s="165"/>
      <c r="P29" s="130"/>
      <c r="Q29" s="131"/>
    </row>
    <row r="30" spans="1:18" ht="45" x14ac:dyDescent="0.2">
      <c r="A30" s="112">
        <v>1</v>
      </c>
      <c r="B30" s="117" t="s">
        <v>297</v>
      </c>
      <c r="C30" s="118" t="s">
        <v>290</v>
      </c>
      <c r="D30" s="123">
        <v>18</v>
      </c>
      <c r="E30" s="120">
        <v>9192.494999999999</v>
      </c>
      <c r="F30" s="228" t="s">
        <v>3</v>
      </c>
      <c r="G30" s="228" t="s">
        <v>3</v>
      </c>
      <c r="H30" s="234">
        <f>M34/1076.28362068966</f>
        <v>0</v>
      </c>
      <c r="I30" s="119"/>
      <c r="J30" s="119" t="s">
        <v>256</v>
      </c>
      <c r="K30" s="117" t="s">
        <v>971</v>
      </c>
      <c r="L30" s="122" t="s">
        <v>259</v>
      </c>
      <c r="M30" s="120"/>
      <c r="N30" s="121"/>
      <c r="O30" s="217" t="str">
        <f>IF(N34=0,"",M34/N34)</f>
        <v/>
      </c>
      <c r="P30" s="117"/>
      <c r="Q30" s="112" t="s">
        <v>262</v>
      </c>
    </row>
    <row r="31" spans="1:18" ht="57.75" customHeight="1" x14ac:dyDescent="0.2">
      <c r="A31" s="112">
        <v>2</v>
      </c>
      <c r="B31" s="117" t="s">
        <v>300</v>
      </c>
      <c r="C31" s="118" t="s">
        <v>290</v>
      </c>
      <c r="D31" s="123">
        <v>21</v>
      </c>
      <c r="E31" s="120">
        <v>585.53</v>
      </c>
      <c r="F31" s="228"/>
      <c r="G31" s="228"/>
      <c r="H31" s="234" t="e">
        <f>(SUM(#REF!))/#REF!</f>
        <v>#REF!</v>
      </c>
      <c r="I31" s="119"/>
      <c r="J31" s="132" t="s">
        <v>256</v>
      </c>
      <c r="K31" s="117" t="s">
        <v>972</v>
      </c>
      <c r="L31" s="122" t="s">
        <v>270</v>
      </c>
      <c r="M31" s="120"/>
      <c r="N31" s="121"/>
      <c r="O31" s="218"/>
      <c r="P31" s="117"/>
      <c r="Q31" s="112" t="s">
        <v>262</v>
      </c>
    </row>
    <row r="32" spans="1:18" ht="59.25" x14ac:dyDescent="0.2">
      <c r="A32" s="112">
        <v>3</v>
      </c>
      <c r="B32" s="117" t="s">
        <v>298</v>
      </c>
      <c r="C32" s="118" t="s">
        <v>301</v>
      </c>
      <c r="D32" s="123">
        <v>22</v>
      </c>
      <c r="E32" s="120">
        <v>370.76</v>
      </c>
      <c r="F32" s="228"/>
      <c r="G32" s="228"/>
      <c r="H32" s="234" t="e">
        <f>(SUM(#REF!))/#REF!</f>
        <v>#REF!</v>
      </c>
      <c r="I32" s="119"/>
      <c r="J32" s="119" t="s">
        <v>256</v>
      </c>
      <c r="K32" s="117" t="s">
        <v>763</v>
      </c>
      <c r="L32" s="122" t="s">
        <v>260</v>
      </c>
      <c r="M32" s="120"/>
      <c r="N32" s="121"/>
      <c r="O32" s="218"/>
      <c r="P32" s="117"/>
      <c r="Q32" s="112" t="s">
        <v>262</v>
      </c>
    </row>
    <row r="33" spans="1:17" ht="59.25" x14ac:dyDescent="0.2">
      <c r="A33" s="112">
        <v>4</v>
      </c>
      <c r="B33" s="117" t="s">
        <v>299</v>
      </c>
      <c r="C33" s="118" t="s">
        <v>302</v>
      </c>
      <c r="D33" s="123">
        <v>11</v>
      </c>
      <c r="E33" s="120">
        <v>3306.91</v>
      </c>
      <c r="F33" s="118"/>
      <c r="G33" s="118"/>
      <c r="H33" s="119"/>
      <c r="I33" s="119"/>
      <c r="J33" s="119" t="s">
        <v>256</v>
      </c>
      <c r="K33" s="117" t="s">
        <v>763</v>
      </c>
      <c r="L33" s="122" t="s">
        <v>260</v>
      </c>
      <c r="M33" s="120"/>
      <c r="N33" s="121"/>
      <c r="O33" s="219"/>
      <c r="P33" s="117"/>
      <c r="Q33" s="112" t="s">
        <v>262</v>
      </c>
    </row>
    <row r="34" spans="1:17" ht="20.25" x14ac:dyDescent="0.2">
      <c r="A34" s="112"/>
      <c r="B34" s="240"/>
      <c r="C34" s="241"/>
      <c r="D34" s="128"/>
      <c r="E34" s="128">
        <f>SUM(E30:E33)</f>
        <v>13455.695</v>
      </c>
      <c r="F34" s="128" t="str">
        <f>+F30</f>
        <v xml:space="preserve">CUMPLE </v>
      </c>
      <c r="G34" s="128" t="str">
        <f>+G30</f>
        <v xml:space="preserve">CUMPLE </v>
      </c>
      <c r="H34" s="128" t="str">
        <f>IF(H30&gt;=100%,"CUMPLE","NO CUMPLE")</f>
        <v>NO CUMPLE</v>
      </c>
      <c r="I34" s="128"/>
      <c r="J34" s="128"/>
      <c r="K34" s="128"/>
      <c r="L34" s="128" t="s">
        <v>4</v>
      </c>
      <c r="M34" s="128">
        <f>SUM(M30:M32)</f>
        <v>0</v>
      </c>
      <c r="N34" s="128">
        <f>SUM(N30:N32)</f>
        <v>0</v>
      </c>
      <c r="O34" s="166" t="str">
        <f>+O30</f>
        <v/>
      </c>
      <c r="P34" s="128"/>
      <c r="Q34" s="128" t="s">
        <v>273</v>
      </c>
    </row>
    <row r="35" spans="1:17" ht="26.25" x14ac:dyDescent="0.35">
      <c r="A35" s="124"/>
      <c r="B35" s="125" t="s">
        <v>281</v>
      </c>
      <c r="C35" s="238" t="str">
        <f>+'CONSOLIDADO PONDERABLES'!B14</f>
        <v>CONSORCIO DIN ISUTECH</v>
      </c>
      <c r="D35" s="238"/>
      <c r="E35" s="238"/>
      <c r="F35" s="238"/>
      <c r="G35" s="238"/>
      <c r="H35" s="238"/>
      <c r="I35" s="238"/>
      <c r="J35" s="238"/>
      <c r="K35" s="238"/>
      <c r="L35" s="130"/>
      <c r="M35" s="130"/>
      <c r="N35" s="130"/>
      <c r="O35" s="165"/>
      <c r="P35" s="130"/>
      <c r="Q35" s="131"/>
    </row>
    <row r="36" spans="1:17" ht="57.75" customHeight="1" x14ac:dyDescent="0.2">
      <c r="A36" s="112">
        <v>1</v>
      </c>
      <c r="B36" s="117" t="s">
        <v>303</v>
      </c>
      <c r="C36" s="118" t="s">
        <v>285</v>
      </c>
      <c r="D36" s="123">
        <v>15</v>
      </c>
      <c r="E36" s="120">
        <v>3085.7400693391114</v>
      </c>
      <c r="F36" s="228" t="s">
        <v>3</v>
      </c>
      <c r="G36" s="228" t="s">
        <v>3</v>
      </c>
      <c r="H36" s="234">
        <f>M39/1076.28362068966</f>
        <v>0</v>
      </c>
      <c r="I36" s="119"/>
      <c r="J36" s="119" t="s">
        <v>256</v>
      </c>
      <c r="K36" s="117" t="s">
        <v>764</v>
      </c>
      <c r="L36" s="122" t="s">
        <v>260</v>
      </c>
      <c r="M36" s="120"/>
      <c r="N36" s="121"/>
      <c r="O36" s="223" t="str">
        <f>IF(N39=0,"",M39/N39)</f>
        <v/>
      </c>
      <c r="P36" s="117"/>
      <c r="Q36" s="112" t="s">
        <v>262</v>
      </c>
    </row>
    <row r="37" spans="1:17" ht="60" x14ac:dyDescent="0.2">
      <c r="A37" s="112">
        <v>2</v>
      </c>
      <c r="B37" s="117" t="s">
        <v>304</v>
      </c>
      <c r="C37" s="118" t="s">
        <v>285</v>
      </c>
      <c r="D37" s="123">
        <v>16</v>
      </c>
      <c r="E37" s="120">
        <v>1207.2906882681564</v>
      </c>
      <c r="F37" s="228"/>
      <c r="G37" s="228"/>
      <c r="H37" s="234" t="e">
        <f>(SUM(#REF!))/#REF!</f>
        <v>#REF!</v>
      </c>
      <c r="I37" s="119"/>
      <c r="J37" s="119" t="s">
        <v>256</v>
      </c>
      <c r="K37" s="117" t="s">
        <v>765</v>
      </c>
      <c r="L37" s="122" t="s">
        <v>270</v>
      </c>
      <c r="M37" s="120"/>
      <c r="N37" s="121"/>
      <c r="O37" s="223"/>
      <c r="P37" s="117"/>
      <c r="Q37" s="112" t="s">
        <v>262</v>
      </c>
    </row>
    <row r="38" spans="1:17" ht="15" x14ac:dyDescent="0.2">
      <c r="A38" s="112">
        <v>3</v>
      </c>
      <c r="B38" s="117"/>
      <c r="C38" s="118"/>
      <c r="D38" s="123"/>
      <c r="E38" s="120"/>
      <c r="F38" s="228"/>
      <c r="G38" s="228"/>
      <c r="H38" s="234" t="e">
        <f>(SUM(#REF!))/#REF!</f>
        <v>#REF!</v>
      </c>
      <c r="I38" s="119"/>
      <c r="J38" s="119"/>
      <c r="K38" s="117"/>
      <c r="L38" s="122"/>
      <c r="M38" s="120"/>
      <c r="N38" s="121"/>
      <c r="O38" s="223"/>
      <c r="P38" s="117"/>
      <c r="Q38" s="112"/>
    </row>
    <row r="39" spans="1:17" ht="20.25" x14ac:dyDescent="0.3">
      <c r="A39" s="127"/>
      <c r="B39" s="224"/>
      <c r="C39" s="224"/>
      <c r="D39" s="128"/>
      <c r="E39" s="128">
        <f>SUM(E36:E38)</f>
        <v>4293.0307576072682</v>
      </c>
      <c r="F39" s="128" t="str">
        <f>+F36</f>
        <v xml:space="preserve">CUMPLE </v>
      </c>
      <c r="G39" s="128" t="str">
        <f>+G36</f>
        <v xml:space="preserve">CUMPLE </v>
      </c>
      <c r="H39" s="128" t="str">
        <f>IF(H36&gt;=100%,"CUMPLE","NO CUMPLE")</f>
        <v>NO CUMPLE</v>
      </c>
      <c r="I39" s="128"/>
      <c r="J39" s="128"/>
      <c r="K39" s="128"/>
      <c r="L39" s="128" t="s">
        <v>4</v>
      </c>
      <c r="M39" s="128">
        <f>SUM(M36:M38)</f>
        <v>0</v>
      </c>
      <c r="N39" s="128">
        <f>SUM(N36:N38)</f>
        <v>0</v>
      </c>
      <c r="O39" s="166" t="str">
        <f>+O36</f>
        <v/>
      </c>
      <c r="P39" s="128"/>
      <c r="Q39" s="128" t="s">
        <v>273</v>
      </c>
    </row>
    <row r="40" spans="1:17" ht="26.25" x14ac:dyDescent="0.35">
      <c r="A40" s="124"/>
      <c r="B40" s="125" t="s">
        <v>305</v>
      </c>
      <c r="C40" s="238" t="str">
        <f>+'CONSOLIDADO PONDERABLES'!B15</f>
        <v>CONSORCIO SANTA MARIA IP</v>
      </c>
      <c r="D40" s="238"/>
      <c r="E40" s="238"/>
      <c r="F40" s="238"/>
      <c r="G40" s="238"/>
      <c r="H40" s="238"/>
      <c r="I40" s="238"/>
      <c r="J40" s="238"/>
      <c r="K40" s="238"/>
      <c r="L40" s="130"/>
      <c r="M40" s="130"/>
      <c r="N40" s="130"/>
      <c r="O40" s="165"/>
      <c r="P40" s="130"/>
      <c r="Q40" s="131"/>
    </row>
    <row r="41" spans="1:17" ht="60" x14ac:dyDescent="0.2">
      <c r="A41" s="112">
        <v>1</v>
      </c>
      <c r="B41" s="117" t="s">
        <v>306</v>
      </c>
      <c r="C41" s="118" t="s">
        <v>285</v>
      </c>
      <c r="D41" s="123">
        <v>27</v>
      </c>
      <c r="E41" s="120">
        <v>982.44</v>
      </c>
      <c r="F41" s="228" t="s">
        <v>3</v>
      </c>
      <c r="G41" s="228" t="s">
        <v>3</v>
      </c>
      <c r="H41" s="234">
        <f>M46/1076.28362068966</f>
        <v>0</v>
      </c>
      <c r="I41" s="119"/>
      <c r="J41" s="119" t="s">
        <v>256</v>
      </c>
      <c r="K41" s="117" t="s">
        <v>258</v>
      </c>
      <c r="L41" s="122" t="s">
        <v>270</v>
      </c>
      <c r="M41" s="120"/>
      <c r="N41" s="121"/>
      <c r="O41" s="217" t="str">
        <f>IF(N46=0,"",M46/N46)</f>
        <v/>
      </c>
      <c r="P41" s="117"/>
      <c r="Q41" s="112" t="s">
        <v>262</v>
      </c>
    </row>
    <row r="42" spans="1:17" ht="78.75" customHeight="1" x14ac:dyDescent="0.2">
      <c r="A42" s="112">
        <v>2</v>
      </c>
      <c r="B42" s="117" t="s">
        <v>307</v>
      </c>
      <c r="C42" s="118" t="s">
        <v>311</v>
      </c>
      <c r="D42" s="123">
        <v>9</v>
      </c>
      <c r="E42" s="120">
        <v>590.428</v>
      </c>
      <c r="F42" s="228"/>
      <c r="G42" s="228"/>
      <c r="H42" s="234" t="e">
        <f>(SUM(#REF!))/#REF!</f>
        <v>#REF!</v>
      </c>
      <c r="I42" s="119"/>
      <c r="J42" s="119" t="s">
        <v>256</v>
      </c>
      <c r="K42" s="117" t="s">
        <v>765</v>
      </c>
      <c r="L42" s="122" t="s">
        <v>260</v>
      </c>
      <c r="M42" s="120"/>
      <c r="N42" s="121"/>
      <c r="O42" s="218"/>
      <c r="P42" s="117"/>
      <c r="Q42" s="112" t="s">
        <v>262</v>
      </c>
    </row>
    <row r="43" spans="1:17" ht="99.75" x14ac:dyDescent="0.2">
      <c r="A43" s="112">
        <v>3</v>
      </c>
      <c r="B43" s="117" t="s">
        <v>308</v>
      </c>
      <c r="C43" s="118" t="s">
        <v>285</v>
      </c>
      <c r="D43" s="123">
        <v>39</v>
      </c>
      <c r="E43" s="120">
        <v>3712.89</v>
      </c>
      <c r="F43" s="228"/>
      <c r="G43" s="228"/>
      <c r="H43" s="234" t="e">
        <f>(SUM(#REF!))/#REF!</f>
        <v>#REF!</v>
      </c>
      <c r="I43" s="119"/>
      <c r="J43" s="119" t="s">
        <v>256</v>
      </c>
      <c r="K43" s="117" t="s">
        <v>258</v>
      </c>
      <c r="L43" s="122" t="s">
        <v>260</v>
      </c>
      <c r="M43" s="120"/>
      <c r="N43" s="121"/>
      <c r="O43" s="218"/>
      <c r="P43" s="117"/>
      <c r="Q43" s="112" t="s">
        <v>262</v>
      </c>
    </row>
    <row r="44" spans="1:17" ht="171" x14ac:dyDescent="0.2">
      <c r="A44" s="112">
        <v>4</v>
      </c>
      <c r="B44" s="117" t="s">
        <v>309</v>
      </c>
      <c r="C44" s="118" t="s">
        <v>312</v>
      </c>
      <c r="D44" s="123">
        <v>40</v>
      </c>
      <c r="E44" s="120">
        <v>1372.96</v>
      </c>
      <c r="F44" s="118"/>
      <c r="G44" s="118"/>
      <c r="H44" s="119"/>
      <c r="I44" s="119"/>
      <c r="J44" s="119" t="s">
        <v>256</v>
      </c>
      <c r="K44" s="117" t="s">
        <v>766</v>
      </c>
      <c r="L44" s="122" t="s">
        <v>260</v>
      </c>
      <c r="M44" s="120"/>
      <c r="N44" s="121"/>
      <c r="O44" s="218"/>
      <c r="P44" s="117"/>
      <c r="Q44" s="112" t="s">
        <v>262</v>
      </c>
    </row>
    <row r="45" spans="1:17" ht="71.25" x14ac:dyDescent="0.2">
      <c r="A45" s="112">
        <v>5</v>
      </c>
      <c r="B45" s="117" t="s">
        <v>310</v>
      </c>
      <c r="C45" s="118" t="s">
        <v>311</v>
      </c>
      <c r="D45" s="123">
        <v>10</v>
      </c>
      <c r="E45" s="120">
        <v>1056.3120000000001</v>
      </c>
      <c r="F45" s="118"/>
      <c r="G45" s="118"/>
      <c r="H45" s="119"/>
      <c r="I45" s="119"/>
      <c r="J45" s="119" t="s">
        <v>256</v>
      </c>
      <c r="K45" s="117" t="s">
        <v>765</v>
      </c>
      <c r="L45" s="122" t="s">
        <v>260</v>
      </c>
      <c r="M45" s="120"/>
      <c r="N45" s="121"/>
      <c r="O45" s="219"/>
      <c r="P45" s="117"/>
      <c r="Q45" s="112" t="s">
        <v>262</v>
      </c>
    </row>
    <row r="46" spans="1:17" ht="20.25" x14ac:dyDescent="0.3">
      <c r="A46" s="127"/>
      <c r="B46" s="224"/>
      <c r="C46" s="224"/>
      <c r="D46" s="128"/>
      <c r="E46" s="128">
        <f>SUM(E41:E43)</f>
        <v>5285.7579999999998</v>
      </c>
      <c r="F46" s="128" t="str">
        <f>+F41</f>
        <v xml:space="preserve">CUMPLE </v>
      </c>
      <c r="G46" s="128" t="str">
        <f>+G41</f>
        <v xml:space="preserve">CUMPLE </v>
      </c>
      <c r="H46" s="128" t="str">
        <f>IF(H41&gt;=100%,"CUMPLE","NO CUMPLE")</f>
        <v>NO CUMPLE</v>
      </c>
      <c r="I46" s="128"/>
      <c r="J46" s="128"/>
      <c r="K46" s="128"/>
      <c r="L46" s="128" t="s">
        <v>4</v>
      </c>
      <c r="M46" s="128">
        <f>SUM(M41:M43)</f>
        <v>0</v>
      </c>
      <c r="N46" s="128">
        <f>SUM(N41:N43)</f>
        <v>0</v>
      </c>
      <c r="O46" s="166" t="str">
        <f>+O41</f>
        <v/>
      </c>
      <c r="P46" s="128"/>
      <c r="Q46" s="128" t="s">
        <v>273</v>
      </c>
    </row>
    <row r="47" spans="1:17" ht="26.25" x14ac:dyDescent="0.35">
      <c r="A47" s="124"/>
      <c r="B47" s="125" t="s">
        <v>313</v>
      </c>
      <c r="C47" s="238" t="str">
        <f>+'CONSOLIDADO PONDERABLES'!B16</f>
        <v>UNIOBRAS DEL ORIENTE SAS</v>
      </c>
      <c r="D47" s="238"/>
      <c r="E47" s="238"/>
      <c r="F47" s="238"/>
      <c r="G47" s="238"/>
      <c r="H47" s="238"/>
      <c r="I47" s="238"/>
      <c r="J47" s="238"/>
      <c r="K47" s="238"/>
      <c r="L47" s="130"/>
      <c r="M47" s="130"/>
      <c r="N47" s="130"/>
      <c r="O47" s="165"/>
      <c r="P47" s="130"/>
      <c r="Q47" s="131"/>
    </row>
    <row r="48" spans="1:17" ht="111.75" customHeight="1" x14ac:dyDescent="0.2">
      <c r="A48" s="112">
        <v>1</v>
      </c>
      <c r="B48" s="117" t="s">
        <v>314</v>
      </c>
      <c r="C48" s="118" t="s">
        <v>315</v>
      </c>
      <c r="D48" s="123">
        <v>27</v>
      </c>
      <c r="E48" s="120">
        <v>3600.62</v>
      </c>
      <c r="F48" s="228" t="s">
        <v>3</v>
      </c>
      <c r="G48" s="228" t="s">
        <v>3</v>
      </c>
      <c r="H48" s="234">
        <f>M51/1076.28362068966</f>
        <v>0</v>
      </c>
      <c r="I48" s="119"/>
      <c r="J48" s="119" t="s">
        <v>256</v>
      </c>
      <c r="K48" s="117" t="s">
        <v>765</v>
      </c>
      <c r="L48" s="122" t="s">
        <v>260</v>
      </c>
      <c r="M48" s="120"/>
      <c r="N48" s="121"/>
      <c r="O48" s="223" t="str">
        <f>IF(N51=0,"",M51/N51)</f>
        <v/>
      </c>
      <c r="P48" s="117"/>
      <c r="Q48" s="112" t="s">
        <v>262</v>
      </c>
    </row>
    <row r="49" spans="1:17" ht="26.25" customHeight="1" x14ac:dyDescent="0.2">
      <c r="A49" s="112">
        <v>2</v>
      </c>
      <c r="B49" s="117"/>
      <c r="C49" s="118"/>
      <c r="D49" s="123"/>
      <c r="E49" s="120"/>
      <c r="F49" s="228"/>
      <c r="G49" s="228"/>
      <c r="H49" s="234" t="e">
        <f>(SUM(#REF!))/#REF!</f>
        <v>#REF!</v>
      </c>
      <c r="I49" s="119"/>
      <c r="J49" s="132"/>
      <c r="K49" s="117"/>
      <c r="L49" s="122"/>
      <c r="M49" s="120"/>
      <c r="N49" s="121"/>
      <c r="O49" s="223"/>
      <c r="P49" s="117"/>
      <c r="Q49" s="112"/>
    </row>
    <row r="50" spans="1:17" ht="15" x14ac:dyDescent="0.2">
      <c r="A50" s="112">
        <v>3</v>
      </c>
      <c r="B50" s="117"/>
      <c r="C50" s="118"/>
      <c r="D50" s="123"/>
      <c r="E50" s="120"/>
      <c r="F50" s="228"/>
      <c r="G50" s="228"/>
      <c r="H50" s="234" t="e">
        <f>(SUM(#REF!))/#REF!</f>
        <v>#REF!</v>
      </c>
      <c r="I50" s="119"/>
      <c r="J50" s="119"/>
      <c r="K50" s="117"/>
      <c r="L50" s="122"/>
      <c r="M50" s="120"/>
      <c r="N50" s="121"/>
      <c r="O50" s="223"/>
      <c r="P50" s="117"/>
      <c r="Q50" s="112"/>
    </row>
    <row r="51" spans="1:17" ht="20.25" x14ac:dyDescent="0.3">
      <c r="A51" s="127"/>
      <c r="B51" s="224"/>
      <c r="C51" s="224"/>
      <c r="D51" s="128"/>
      <c r="E51" s="128">
        <f>SUM(E48:E50)</f>
        <v>3600.62</v>
      </c>
      <c r="F51" s="128" t="str">
        <f>+F48</f>
        <v xml:space="preserve">CUMPLE </v>
      </c>
      <c r="G51" s="128" t="str">
        <f>+G48</f>
        <v xml:space="preserve">CUMPLE </v>
      </c>
      <c r="H51" s="128" t="str">
        <f>IF(H48&gt;=100%,"CUMPLE","NO CUMPLE")</f>
        <v>NO CUMPLE</v>
      </c>
      <c r="I51" s="128"/>
      <c r="J51" s="128"/>
      <c r="K51" s="128"/>
      <c r="L51" s="128" t="s">
        <v>4</v>
      </c>
      <c r="M51" s="128">
        <f>SUM(M48:M50)</f>
        <v>0</v>
      </c>
      <c r="N51" s="128">
        <f>SUM(N48:N50)</f>
        <v>0</v>
      </c>
      <c r="O51" s="166" t="str">
        <f>+O48</f>
        <v/>
      </c>
      <c r="P51" s="128"/>
      <c r="Q51" s="128" t="s">
        <v>273</v>
      </c>
    </row>
    <row r="52" spans="1:17" ht="26.25" x14ac:dyDescent="0.35">
      <c r="A52" s="124"/>
      <c r="B52" s="125" t="s">
        <v>316</v>
      </c>
      <c r="C52" s="238" t="str">
        <f>+'CONSOLIDADO PONDERABLES'!B17</f>
        <v>TORRES &amp; ASOCIADOS</v>
      </c>
      <c r="D52" s="238"/>
      <c r="E52" s="238"/>
      <c r="F52" s="238"/>
      <c r="G52" s="238"/>
      <c r="H52" s="238"/>
      <c r="I52" s="238"/>
      <c r="J52" s="238"/>
      <c r="K52" s="238"/>
      <c r="L52" s="130"/>
      <c r="M52" s="130"/>
      <c r="N52" s="130"/>
      <c r="O52" s="165"/>
      <c r="P52" s="130"/>
      <c r="Q52" s="131"/>
    </row>
    <row r="53" spans="1:17" ht="57" x14ac:dyDescent="0.2">
      <c r="A53" s="112">
        <v>1</v>
      </c>
      <c r="B53" s="117" t="s">
        <v>317</v>
      </c>
      <c r="C53" s="118" t="s">
        <v>318</v>
      </c>
      <c r="D53" s="135">
        <v>9</v>
      </c>
      <c r="E53" s="120">
        <v>2516</v>
      </c>
      <c r="F53" s="228" t="s">
        <v>3</v>
      </c>
      <c r="G53" s="228" t="s">
        <v>3</v>
      </c>
      <c r="H53" s="234">
        <f>M56/1076.28362068966</f>
        <v>0</v>
      </c>
      <c r="I53" s="119" t="s">
        <v>768</v>
      </c>
      <c r="J53" s="119" t="s">
        <v>256</v>
      </c>
      <c r="K53" s="117" t="s">
        <v>765</v>
      </c>
      <c r="L53" s="122" t="s">
        <v>260</v>
      </c>
      <c r="M53" s="120"/>
      <c r="N53" s="121"/>
      <c r="O53" s="223" t="str">
        <f>IF(N56=0,"",M56/N56)</f>
        <v/>
      </c>
      <c r="P53" s="117"/>
      <c r="Q53" s="112" t="s">
        <v>262</v>
      </c>
    </row>
    <row r="54" spans="1:17" ht="15" customHeight="1" x14ac:dyDescent="0.2">
      <c r="A54" s="112">
        <v>2</v>
      </c>
      <c r="B54" s="117"/>
      <c r="C54" s="118"/>
      <c r="D54" s="123"/>
      <c r="E54" s="120"/>
      <c r="F54" s="228"/>
      <c r="G54" s="228"/>
      <c r="H54" s="234" t="e">
        <f>(SUM(#REF!))/#REF!</f>
        <v>#REF!</v>
      </c>
      <c r="I54" s="119"/>
      <c r="J54" s="132"/>
      <c r="K54" s="117"/>
      <c r="L54" s="122"/>
      <c r="M54" s="120"/>
      <c r="N54" s="121"/>
      <c r="O54" s="223"/>
      <c r="P54" s="117"/>
      <c r="Q54" s="112"/>
    </row>
    <row r="55" spans="1:17" ht="15" x14ac:dyDescent="0.2">
      <c r="A55" s="112">
        <v>3</v>
      </c>
      <c r="B55" s="117"/>
      <c r="C55" s="118"/>
      <c r="D55" s="123"/>
      <c r="E55" s="120"/>
      <c r="F55" s="228"/>
      <c r="G55" s="228"/>
      <c r="H55" s="234" t="e">
        <f>(SUM(#REF!))/#REF!</f>
        <v>#REF!</v>
      </c>
      <c r="I55" s="119"/>
      <c r="J55" s="119"/>
      <c r="K55" s="117"/>
      <c r="L55" s="122"/>
      <c r="M55" s="120"/>
      <c r="N55" s="121"/>
      <c r="O55" s="223"/>
      <c r="P55" s="117"/>
      <c r="Q55" s="112"/>
    </row>
    <row r="56" spans="1:17" ht="20.25" x14ac:dyDescent="0.3">
      <c r="A56" s="127"/>
      <c r="B56" s="224"/>
      <c r="C56" s="224"/>
      <c r="D56" s="128"/>
      <c r="E56" s="128">
        <f>SUM(E53:E55)</f>
        <v>2516</v>
      </c>
      <c r="F56" s="128" t="str">
        <f>+F53</f>
        <v xml:space="preserve">CUMPLE </v>
      </c>
      <c r="G56" s="128" t="str">
        <f>+G53</f>
        <v xml:space="preserve">CUMPLE </v>
      </c>
      <c r="H56" s="128" t="str">
        <f>IF(H53&gt;=100%,"CUMPLE","NO CUMPLE")</f>
        <v>NO CUMPLE</v>
      </c>
      <c r="I56" s="128"/>
      <c r="J56" s="128"/>
      <c r="K56" s="128"/>
      <c r="L56" s="128" t="s">
        <v>4</v>
      </c>
      <c r="M56" s="128">
        <f>SUM(M53:M55)</f>
        <v>0</v>
      </c>
      <c r="N56" s="128">
        <f>SUM(N53:N55)</f>
        <v>0</v>
      </c>
      <c r="O56" s="166" t="str">
        <f>+O53</f>
        <v/>
      </c>
      <c r="P56" s="128"/>
      <c r="Q56" s="128" t="s">
        <v>273</v>
      </c>
    </row>
    <row r="57" spans="1:17" ht="26.25" x14ac:dyDescent="0.35">
      <c r="A57" s="124"/>
      <c r="B57" s="125" t="s">
        <v>319</v>
      </c>
      <c r="C57" s="238" t="s">
        <v>170</v>
      </c>
      <c r="D57" s="238"/>
      <c r="E57" s="238"/>
      <c r="F57" s="238"/>
      <c r="G57" s="238"/>
      <c r="H57" s="238"/>
      <c r="I57" s="238"/>
      <c r="J57" s="238"/>
      <c r="K57" s="238"/>
      <c r="L57" s="130"/>
      <c r="M57" s="130"/>
      <c r="N57" s="130"/>
      <c r="O57" s="165"/>
      <c r="P57" s="130"/>
      <c r="Q57" s="131"/>
    </row>
    <row r="58" spans="1:17" ht="71.25" customHeight="1" x14ac:dyDescent="0.2">
      <c r="A58" s="112">
        <v>1</v>
      </c>
      <c r="B58" s="117" t="s">
        <v>320</v>
      </c>
      <c r="C58" s="118" t="s">
        <v>285</v>
      </c>
      <c r="D58" s="123" t="s">
        <v>323</v>
      </c>
      <c r="E58" s="120">
        <v>1249.02</v>
      </c>
      <c r="F58" s="228" t="s">
        <v>3</v>
      </c>
      <c r="G58" s="228" t="s">
        <v>3</v>
      </c>
      <c r="H58" s="234">
        <f>M61/1076.28362068966</f>
        <v>2.7646081783659961</v>
      </c>
      <c r="I58" s="119"/>
      <c r="J58" s="119" t="s">
        <v>256</v>
      </c>
      <c r="K58" s="117" t="s">
        <v>258</v>
      </c>
      <c r="L58" s="122" t="s">
        <v>259</v>
      </c>
      <c r="M58" s="120">
        <v>1249.02</v>
      </c>
      <c r="N58" s="121">
        <v>1</v>
      </c>
      <c r="O58" s="223">
        <f>IF(N61=0,"",M61/N61)</f>
        <v>1487.7512499999998</v>
      </c>
      <c r="P58" s="117"/>
      <c r="Q58" s="112" t="s">
        <v>263</v>
      </c>
    </row>
    <row r="59" spans="1:17" ht="71.25" x14ac:dyDescent="0.2">
      <c r="A59" s="112">
        <v>2</v>
      </c>
      <c r="B59" s="117" t="s">
        <v>321</v>
      </c>
      <c r="C59" s="118" t="s">
        <v>324</v>
      </c>
      <c r="D59" s="123">
        <v>20</v>
      </c>
      <c r="E59" s="120">
        <v>4257.8850000000002</v>
      </c>
      <c r="F59" s="228"/>
      <c r="G59" s="228"/>
      <c r="H59" s="234" t="e">
        <f>(SUM(#REF!))/#REF!</f>
        <v>#REF!</v>
      </c>
      <c r="I59" s="119"/>
      <c r="J59" s="119" t="s">
        <v>256</v>
      </c>
      <c r="K59" s="117" t="s">
        <v>765</v>
      </c>
      <c r="L59" s="122" t="s">
        <v>260</v>
      </c>
      <c r="M59" s="120"/>
      <c r="N59" s="121"/>
      <c r="O59" s="223"/>
      <c r="P59" s="117"/>
      <c r="Q59" s="112" t="s">
        <v>262</v>
      </c>
    </row>
    <row r="60" spans="1:17" ht="71.25" x14ac:dyDescent="0.2">
      <c r="A60" s="112">
        <v>3</v>
      </c>
      <c r="B60" s="117" t="s">
        <v>322</v>
      </c>
      <c r="C60" s="118" t="s">
        <v>325</v>
      </c>
      <c r="D60" s="123">
        <v>22</v>
      </c>
      <c r="E60" s="120">
        <v>1726.4824999999998</v>
      </c>
      <c r="F60" s="228"/>
      <c r="G60" s="228"/>
      <c r="H60" s="234" t="e">
        <f>(SUM(#REF!))/#REF!</f>
        <v>#REF!</v>
      </c>
      <c r="I60" s="119"/>
      <c r="J60" s="119" t="s">
        <v>256</v>
      </c>
      <c r="K60" s="117" t="s">
        <v>258</v>
      </c>
      <c r="L60" s="122" t="s">
        <v>260</v>
      </c>
      <c r="M60" s="120">
        <v>1726.4824999999998</v>
      </c>
      <c r="N60" s="121">
        <v>1</v>
      </c>
      <c r="O60" s="223"/>
      <c r="P60" s="117"/>
      <c r="Q60" s="112" t="s">
        <v>263</v>
      </c>
    </row>
    <row r="61" spans="1:17" ht="20.25" x14ac:dyDescent="0.3">
      <c r="A61" s="127"/>
      <c r="B61" s="224"/>
      <c r="C61" s="224"/>
      <c r="D61" s="128"/>
      <c r="E61" s="128">
        <f>SUM(E58:E60)</f>
        <v>7233.3875000000007</v>
      </c>
      <c r="F61" s="128" t="str">
        <f>+F58</f>
        <v xml:space="preserve">CUMPLE </v>
      </c>
      <c r="G61" s="128" t="str">
        <f>+G58</f>
        <v xml:space="preserve">CUMPLE </v>
      </c>
      <c r="H61" s="128" t="str">
        <f>IF(H58&gt;=100%,"CUMPLE","NO CUMPLE")</f>
        <v>CUMPLE</v>
      </c>
      <c r="I61" s="128"/>
      <c r="J61" s="128"/>
      <c r="K61" s="128"/>
      <c r="L61" s="128" t="s">
        <v>2</v>
      </c>
      <c r="M61" s="128">
        <f>SUM(M58:M60)</f>
        <v>2975.5024999999996</v>
      </c>
      <c r="N61" s="128">
        <f>SUM(N58:N60)</f>
        <v>2</v>
      </c>
      <c r="O61" s="166">
        <f>+O58</f>
        <v>1487.7512499999998</v>
      </c>
      <c r="P61" s="128"/>
      <c r="Q61" s="128" t="s">
        <v>273</v>
      </c>
    </row>
    <row r="62" spans="1:17" ht="27" thickBot="1" x14ac:dyDescent="0.4">
      <c r="A62" s="124"/>
      <c r="B62" s="125" t="s">
        <v>327</v>
      </c>
      <c r="C62" s="238" t="str">
        <f>+'CONSOLIDADO PONDERABLES'!B19</f>
        <v>RD INGENIEROS CIVILES SAS</v>
      </c>
      <c r="D62" s="238"/>
      <c r="E62" s="238"/>
      <c r="F62" s="238"/>
      <c r="G62" s="238"/>
      <c r="H62" s="238"/>
      <c r="I62" s="238"/>
      <c r="J62" s="238"/>
      <c r="K62" s="238"/>
      <c r="L62" s="130"/>
      <c r="M62" s="130"/>
      <c r="N62" s="130"/>
      <c r="O62" s="165"/>
      <c r="P62" s="130"/>
      <c r="Q62" s="131"/>
    </row>
    <row r="63" spans="1:17" ht="60" x14ac:dyDescent="0.2">
      <c r="A63" s="112">
        <v>1</v>
      </c>
      <c r="B63" s="117" t="s">
        <v>326</v>
      </c>
      <c r="C63" s="118" t="s">
        <v>290</v>
      </c>
      <c r="D63" s="123">
        <v>10</v>
      </c>
      <c r="E63" s="136">
        <v>1391.1680263569906</v>
      </c>
      <c r="F63" s="228" t="s">
        <v>3</v>
      </c>
      <c r="G63" s="228" t="s">
        <v>3</v>
      </c>
      <c r="H63" s="234">
        <f>M66/1076.28362068966</f>
        <v>1.2925663827026925</v>
      </c>
      <c r="I63" s="119"/>
      <c r="J63" s="119" t="s">
        <v>256</v>
      </c>
      <c r="K63" s="117" t="s">
        <v>258</v>
      </c>
      <c r="L63" s="122" t="s">
        <v>909</v>
      </c>
      <c r="M63" s="120">
        <f>+E63</f>
        <v>1391.1680263569906</v>
      </c>
      <c r="N63" s="121"/>
      <c r="O63" s="223" t="str">
        <f>IF(N66=0,"",M66/N66)</f>
        <v/>
      </c>
      <c r="P63" s="117"/>
      <c r="Q63" s="112" t="s">
        <v>263</v>
      </c>
    </row>
    <row r="64" spans="1:17" ht="15" x14ac:dyDescent="0.2">
      <c r="A64" s="112">
        <v>2</v>
      </c>
      <c r="B64" s="117"/>
      <c r="C64" s="118"/>
      <c r="D64" s="123"/>
      <c r="E64" s="120"/>
      <c r="F64" s="228"/>
      <c r="G64" s="228"/>
      <c r="H64" s="234" t="e">
        <f>(SUM(#REF!))/#REF!</f>
        <v>#REF!</v>
      </c>
      <c r="I64" s="119"/>
      <c r="J64" s="132"/>
      <c r="K64" s="117"/>
      <c r="L64" s="122"/>
      <c r="M64" s="120"/>
      <c r="N64" s="121"/>
      <c r="O64" s="223"/>
      <c r="P64" s="117"/>
      <c r="Q64" s="112"/>
    </row>
    <row r="65" spans="1:17" ht="15" x14ac:dyDescent="0.2">
      <c r="A65" s="112">
        <v>3</v>
      </c>
      <c r="B65" s="117"/>
      <c r="C65" s="118"/>
      <c r="D65" s="123"/>
      <c r="E65" s="120"/>
      <c r="F65" s="228"/>
      <c r="G65" s="228"/>
      <c r="H65" s="234" t="e">
        <f>(SUM(#REF!))/#REF!</f>
        <v>#REF!</v>
      </c>
      <c r="I65" s="119"/>
      <c r="J65" s="119"/>
      <c r="K65" s="117"/>
      <c r="L65" s="122"/>
      <c r="M65" s="120"/>
      <c r="N65" s="121"/>
      <c r="O65" s="223"/>
      <c r="P65" s="117"/>
      <c r="Q65" s="112"/>
    </row>
    <row r="66" spans="1:17" ht="20.25" x14ac:dyDescent="0.3">
      <c r="A66" s="127"/>
      <c r="B66" s="224"/>
      <c r="C66" s="224"/>
      <c r="D66" s="128"/>
      <c r="E66" s="128">
        <f>SUM(E63:E65)</f>
        <v>1391.1680263569906</v>
      </c>
      <c r="F66" s="128" t="str">
        <f>+F63</f>
        <v xml:space="preserve">CUMPLE </v>
      </c>
      <c r="G66" s="128" t="str">
        <f>+G63</f>
        <v xml:space="preserve">CUMPLE </v>
      </c>
      <c r="H66" s="128" t="str">
        <f>IF(H63&gt;=100%,"CUMPLE","NO CUMPLE")</f>
        <v>CUMPLE</v>
      </c>
      <c r="I66" s="128"/>
      <c r="J66" s="128"/>
      <c r="K66" s="128"/>
      <c r="L66" s="128" t="s">
        <v>4</v>
      </c>
      <c r="M66" s="128">
        <f>SUM(M63:M65)</f>
        <v>1391.1680263569906</v>
      </c>
      <c r="N66" s="128">
        <f>SUM(N63:N65)</f>
        <v>0</v>
      </c>
      <c r="O66" s="166" t="str">
        <f>+O63</f>
        <v/>
      </c>
      <c r="P66" s="128"/>
      <c r="Q66" s="128" t="s">
        <v>961</v>
      </c>
    </row>
    <row r="67" spans="1:17" ht="26.25" x14ac:dyDescent="0.35">
      <c r="A67" s="124"/>
      <c r="B67" s="125" t="s">
        <v>328</v>
      </c>
      <c r="C67" s="238" t="str">
        <f>+'CONSOLIDADO PONDERABLES'!B20</f>
        <v>MAMUT ACERO Y CONCRETO SAS</v>
      </c>
      <c r="D67" s="238"/>
      <c r="E67" s="238"/>
      <c r="F67" s="238"/>
      <c r="G67" s="238"/>
      <c r="H67" s="238"/>
      <c r="I67" s="238"/>
      <c r="J67" s="238"/>
      <c r="K67" s="238"/>
      <c r="L67" s="130"/>
      <c r="M67" s="130"/>
      <c r="N67" s="130"/>
      <c r="O67" s="165"/>
      <c r="P67" s="130"/>
      <c r="Q67" s="131"/>
    </row>
    <row r="68" spans="1:17" ht="71.25" x14ac:dyDescent="0.2">
      <c r="A68" s="112">
        <v>1</v>
      </c>
      <c r="B68" s="117" t="s">
        <v>329</v>
      </c>
      <c r="C68" s="118" t="s">
        <v>330</v>
      </c>
      <c r="D68" s="123">
        <v>83</v>
      </c>
      <c r="E68" s="120">
        <v>2025.1396648044692</v>
      </c>
      <c r="F68" s="228" t="s">
        <v>3</v>
      </c>
      <c r="G68" s="228" t="s">
        <v>3</v>
      </c>
      <c r="H68" s="234">
        <f>M71/1076.28362068966</f>
        <v>0</v>
      </c>
      <c r="I68" s="119"/>
      <c r="J68" s="119" t="s">
        <v>256</v>
      </c>
      <c r="K68" s="152" t="s">
        <v>754</v>
      </c>
      <c r="L68" s="148" t="s">
        <v>270</v>
      </c>
      <c r="M68" s="175"/>
      <c r="N68" s="154"/>
      <c r="O68" s="239" t="str">
        <f>IF(N71=0,"",M71/N71)</f>
        <v/>
      </c>
      <c r="P68" s="152"/>
      <c r="Q68" s="112" t="s">
        <v>262</v>
      </c>
    </row>
    <row r="69" spans="1:17" ht="24" customHeight="1" x14ac:dyDescent="0.2">
      <c r="A69" s="112">
        <v>2</v>
      </c>
      <c r="B69" s="117"/>
      <c r="C69" s="118"/>
      <c r="D69" s="123"/>
      <c r="E69" s="120"/>
      <c r="F69" s="228"/>
      <c r="G69" s="228"/>
      <c r="H69" s="234" t="e">
        <f>(SUM(#REF!))/#REF!</f>
        <v>#REF!</v>
      </c>
      <c r="I69" s="119"/>
      <c r="J69" s="132"/>
      <c r="K69" s="152"/>
      <c r="L69" s="148"/>
      <c r="M69" s="175"/>
      <c r="N69" s="154"/>
      <c r="O69" s="239"/>
      <c r="P69" s="152"/>
      <c r="Q69" s="112"/>
    </row>
    <row r="70" spans="1:17" ht="15" x14ac:dyDescent="0.2">
      <c r="A70" s="112">
        <v>3</v>
      </c>
      <c r="B70" s="117"/>
      <c r="C70" s="118"/>
      <c r="D70" s="123"/>
      <c r="E70" s="120"/>
      <c r="F70" s="228"/>
      <c r="G70" s="228"/>
      <c r="H70" s="234" t="e">
        <f>(SUM(#REF!))/#REF!</f>
        <v>#REF!</v>
      </c>
      <c r="I70" s="119"/>
      <c r="J70" s="119"/>
      <c r="K70" s="152"/>
      <c r="L70" s="148"/>
      <c r="M70" s="175"/>
      <c r="N70" s="154"/>
      <c r="O70" s="239"/>
      <c r="P70" s="152"/>
      <c r="Q70" s="112"/>
    </row>
    <row r="71" spans="1:17" ht="20.25" x14ac:dyDescent="0.3">
      <c r="A71" s="127"/>
      <c r="B71" s="224"/>
      <c r="C71" s="224"/>
      <c r="D71" s="128"/>
      <c r="E71" s="128">
        <f>SUM(E68:E70)</f>
        <v>2025.1396648044692</v>
      </c>
      <c r="F71" s="128" t="str">
        <f>+F68</f>
        <v xml:space="preserve">CUMPLE </v>
      </c>
      <c r="G71" s="128" t="str">
        <f>+G68</f>
        <v xml:space="preserve">CUMPLE </v>
      </c>
      <c r="H71" s="128" t="str">
        <f>IF(H68&gt;=100%,"CUMPLE","NO CUMPLE")</f>
        <v>NO CUMPLE</v>
      </c>
      <c r="I71" s="128"/>
      <c r="J71" s="128"/>
      <c r="K71" s="128"/>
      <c r="L71" s="128" t="s">
        <v>4</v>
      </c>
      <c r="M71" s="128">
        <f>SUM(M68:M70)</f>
        <v>0</v>
      </c>
      <c r="N71" s="128">
        <f>SUM(N68:N70)</f>
        <v>0</v>
      </c>
      <c r="O71" s="166" t="str">
        <f>+O68</f>
        <v/>
      </c>
      <c r="P71" s="128"/>
      <c r="Q71" s="128" t="s">
        <v>273</v>
      </c>
    </row>
    <row r="72" spans="1:17" ht="26.25" x14ac:dyDescent="0.35">
      <c r="A72" s="124"/>
      <c r="B72" s="125" t="s">
        <v>331</v>
      </c>
      <c r="C72" s="238" t="str">
        <f>+'CONSOLIDADO PONDERABLES'!B21</f>
        <v>COMPAÑÍA DE PREOYECTOS TECNICOS CPT SA</v>
      </c>
      <c r="D72" s="238"/>
      <c r="E72" s="238"/>
      <c r="F72" s="238"/>
      <c r="G72" s="238"/>
      <c r="H72" s="238"/>
      <c r="I72" s="238"/>
      <c r="J72" s="238"/>
      <c r="K72" s="238"/>
      <c r="L72" s="130"/>
      <c r="M72" s="130"/>
      <c r="N72" s="130"/>
      <c r="O72" s="165"/>
      <c r="P72" s="130"/>
      <c r="Q72" s="131"/>
    </row>
    <row r="73" spans="1:17" ht="71.25" x14ac:dyDescent="0.2">
      <c r="A73" s="112">
        <v>1</v>
      </c>
      <c r="B73" s="117" t="s">
        <v>332</v>
      </c>
      <c r="C73" s="118" t="s">
        <v>333</v>
      </c>
      <c r="D73" s="123">
        <v>191</v>
      </c>
      <c r="E73" s="120">
        <v>2153.7808016149411</v>
      </c>
      <c r="F73" s="228" t="s">
        <v>3</v>
      </c>
      <c r="G73" s="228" t="s">
        <v>3</v>
      </c>
      <c r="H73" s="234">
        <f>M76/1076.28362068966</f>
        <v>0</v>
      </c>
      <c r="I73" s="119"/>
      <c r="J73" s="119" t="s">
        <v>256</v>
      </c>
      <c r="K73" s="152" t="s">
        <v>895</v>
      </c>
      <c r="L73" s="148" t="s">
        <v>259</v>
      </c>
      <c r="M73" s="175"/>
      <c r="N73" s="154"/>
      <c r="O73" s="239" t="str">
        <f>IF(N76=0,"",M76/N76)</f>
        <v/>
      </c>
      <c r="P73" s="152"/>
      <c r="Q73" s="112" t="s">
        <v>262</v>
      </c>
    </row>
    <row r="74" spans="1:17" ht="24" customHeight="1" x14ac:dyDescent="0.2">
      <c r="A74" s="112">
        <v>2</v>
      </c>
      <c r="B74" s="117"/>
      <c r="C74" s="118"/>
      <c r="D74" s="123"/>
      <c r="E74" s="120"/>
      <c r="F74" s="228"/>
      <c r="G74" s="228"/>
      <c r="H74" s="234" t="e">
        <f>(SUM(#REF!))/#REF!</f>
        <v>#REF!</v>
      </c>
      <c r="I74" s="119"/>
      <c r="J74" s="132"/>
      <c r="K74" s="152"/>
      <c r="L74" s="148"/>
      <c r="M74" s="175"/>
      <c r="N74" s="154"/>
      <c r="O74" s="239"/>
      <c r="P74" s="152"/>
      <c r="Q74" s="112"/>
    </row>
    <row r="75" spans="1:17" ht="15" x14ac:dyDescent="0.2">
      <c r="A75" s="112">
        <v>3</v>
      </c>
      <c r="B75" s="117"/>
      <c r="C75" s="118"/>
      <c r="D75" s="123"/>
      <c r="E75" s="120"/>
      <c r="F75" s="228"/>
      <c r="G75" s="228"/>
      <c r="H75" s="234" t="e">
        <f>(SUM(#REF!))/#REF!</f>
        <v>#REF!</v>
      </c>
      <c r="I75" s="119"/>
      <c r="J75" s="119"/>
      <c r="K75" s="152"/>
      <c r="L75" s="148"/>
      <c r="M75" s="175"/>
      <c r="N75" s="154"/>
      <c r="O75" s="239"/>
      <c r="P75" s="152"/>
      <c r="Q75" s="112"/>
    </row>
    <row r="76" spans="1:17" ht="20.25" x14ac:dyDescent="0.3">
      <c r="A76" s="127"/>
      <c r="B76" s="224"/>
      <c r="C76" s="224"/>
      <c r="D76" s="128"/>
      <c r="E76" s="128">
        <f>SUM(E73:E75)</f>
        <v>2153.7808016149411</v>
      </c>
      <c r="F76" s="128" t="str">
        <f>+F73</f>
        <v xml:space="preserve">CUMPLE </v>
      </c>
      <c r="G76" s="128" t="str">
        <f>+G73</f>
        <v xml:space="preserve">CUMPLE </v>
      </c>
      <c r="H76" s="128" t="str">
        <f>IF(H73&gt;=100%,"CUMPLE","NO CUMPLE")</f>
        <v>NO CUMPLE</v>
      </c>
      <c r="I76" s="128"/>
      <c r="J76" s="128"/>
      <c r="K76" s="128"/>
      <c r="L76" s="128" t="s">
        <v>2</v>
      </c>
      <c r="M76" s="128">
        <f>SUM(M73:M75)</f>
        <v>0</v>
      </c>
      <c r="N76" s="128">
        <f>SUM(N73:N75)</f>
        <v>0</v>
      </c>
      <c r="O76" s="166" t="str">
        <f>+O73</f>
        <v/>
      </c>
      <c r="P76" s="128"/>
      <c r="Q76" s="128" t="s">
        <v>961</v>
      </c>
    </row>
    <row r="77" spans="1:17" ht="26.25" x14ac:dyDescent="0.35">
      <c r="A77" s="124"/>
      <c r="B77" s="125" t="s">
        <v>334</v>
      </c>
      <c r="C77" s="238" t="str">
        <f>+'CONSOLIDADO PONDERABLES'!B22</f>
        <v>MIGUEL MORALES INGENIERIA SAS</v>
      </c>
      <c r="D77" s="238"/>
      <c r="E77" s="238"/>
      <c r="F77" s="238"/>
      <c r="G77" s="238"/>
      <c r="H77" s="238"/>
      <c r="I77" s="238"/>
      <c r="J77" s="238"/>
      <c r="K77" s="238"/>
      <c r="L77" s="130"/>
      <c r="M77" s="130"/>
      <c r="N77" s="130"/>
      <c r="O77" s="165"/>
      <c r="P77" s="130"/>
      <c r="Q77" s="131"/>
    </row>
    <row r="78" spans="1:17" ht="58.5" x14ac:dyDescent="0.2">
      <c r="A78" s="112">
        <v>1</v>
      </c>
      <c r="B78" s="117" t="s">
        <v>335</v>
      </c>
      <c r="C78" s="118" t="s">
        <v>290</v>
      </c>
      <c r="D78" s="123">
        <v>27</v>
      </c>
      <c r="E78" s="120">
        <v>1543.1800394756044</v>
      </c>
      <c r="F78" s="228" t="s">
        <v>3</v>
      </c>
      <c r="G78" s="228" t="s">
        <v>3</v>
      </c>
      <c r="H78" s="234">
        <f>M81/1076.28362068966</f>
        <v>0</v>
      </c>
      <c r="I78" s="119"/>
      <c r="J78" s="119" t="s">
        <v>256</v>
      </c>
      <c r="K78" s="152" t="s">
        <v>754</v>
      </c>
      <c r="L78" s="148" t="s">
        <v>259</v>
      </c>
      <c r="M78" s="175"/>
      <c r="N78" s="154"/>
      <c r="O78" s="239" t="str">
        <f>IF(N81=0,"",M81/N81)</f>
        <v/>
      </c>
      <c r="P78" s="152"/>
      <c r="Q78" s="112" t="s">
        <v>262</v>
      </c>
    </row>
    <row r="79" spans="1:17" ht="63.75" customHeight="1" x14ac:dyDescent="0.2">
      <c r="A79" s="112">
        <v>2</v>
      </c>
      <c r="B79" s="117"/>
      <c r="C79" s="118"/>
      <c r="D79" s="123"/>
      <c r="E79" s="120"/>
      <c r="F79" s="228"/>
      <c r="G79" s="228"/>
      <c r="H79" s="234" t="e">
        <f>(SUM(#REF!))/#REF!</f>
        <v>#REF!</v>
      </c>
      <c r="I79" s="119"/>
      <c r="J79" s="132"/>
      <c r="K79" s="152"/>
      <c r="L79" s="148"/>
      <c r="M79" s="175"/>
      <c r="N79" s="154"/>
      <c r="O79" s="239"/>
      <c r="P79" s="152"/>
      <c r="Q79" s="112"/>
    </row>
    <row r="80" spans="1:17" ht="15" x14ac:dyDescent="0.2">
      <c r="A80" s="112">
        <v>3</v>
      </c>
      <c r="B80" s="117"/>
      <c r="C80" s="118"/>
      <c r="D80" s="123"/>
      <c r="E80" s="120"/>
      <c r="F80" s="228"/>
      <c r="G80" s="228"/>
      <c r="H80" s="234" t="e">
        <f>(SUM(#REF!))/#REF!</f>
        <v>#REF!</v>
      </c>
      <c r="I80" s="119"/>
      <c r="J80" s="119"/>
      <c r="K80" s="152"/>
      <c r="L80" s="148"/>
      <c r="M80" s="175"/>
      <c r="N80" s="154"/>
      <c r="O80" s="239"/>
      <c r="P80" s="152"/>
      <c r="Q80" s="112"/>
    </row>
    <row r="81" spans="1:18" ht="20.25" x14ac:dyDescent="0.3">
      <c r="A81" s="127"/>
      <c r="B81" s="224"/>
      <c r="C81" s="224"/>
      <c r="D81" s="128"/>
      <c r="E81" s="128">
        <f>SUM(E78:E80)</f>
        <v>1543.1800394756044</v>
      </c>
      <c r="F81" s="128" t="str">
        <f>+F78</f>
        <v xml:space="preserve">CUMPLE </v>
      </c>
      <c r="G81" s="128" t="str">
        <f>+G78</f>
        <v xml:space="preserve">CUMPLE </v>
      </c>
      <c r="H81" s="128" t="str">
        <f>IF(H78&gt;=100%,"CUMPLE","NO CUMPLE")</f>
        <v>NO CUMPLE</v>
      </c>
      <c r="I81" s="128"/>
      <c r="J81" s="128"/>
      <c r="K81" s="128"/>
      <c r="L81" s="128" t="s">
        <v>2</v>
      </c>
      <c r="M81" s="128">
        <f>SUM(M78:M80)</f>
        <v>0</v>
      </c>
      <c r="N81" s="128">
        <f>SUM(N78:N80)</f>
        <v>0</v>
      </c>
      <c r="O81" s="166" t="str">
        <f>+O78</f>
        <v/>
      </c>
      <c r="P81" s="128"/>
      <c r="Q81" s="128" t="s">
        <v>273</v>
      </c>
    </row>
    <row r="82" spans="1:18" ht="26.25" x14ac:dyDescent="0.35">
      <c r="A82" s="124"/>
      <c r="B82" s="125" t="s">
        <v>336</v>
      </c>
      <c r="C82" s="238" t="str">
        <f>+'CONSOLIDADO PONDERABLES'!B23</f>
        <v>FEYMA INGENIERIA SAS</v>
      </c>
      <c r="D82" s="238"/>
      <c r="E82" s="238"/>
      <c r="F82" s="238"/>
      <c r="G82" s="238"/>
      <c r="H82" s="238"/>
      <c r="I82" s="238"/>
      <c r="J82" s="238"/>
      <c r="K82" s="238"/>
      <c r="L82" s="130"/>
      <c r="M82" s="130"/>
      <c r="N82" s="130"/>
      <c r="O82" s="165"/>
      <c r="P82" s="130"/>
      <c r="Q82" s="131"/>
    </row>
    <row r="83" spans="1:18" ht="60" x14ac:dyDescent="0.2">
      <c r="A83" s="112">
        <v>1</v>
      </c>
      <c r="B83" s="117" t="s">
        <v>337</v>
      </c>
      <c r="C83" s="118" t="s">
        <v>340</v>
      </c>
      <c r="D83" s="123">
        <v>222</v>
      </c>
      <c r="E83" s="120">
        <v>1039.6013613651362</v>
      </c>
      <c r="F83" s="228" t="s">
        <v>3</v>
      </c>
      <c r="G83" s="228" t="s">
        <v>3</v>
      </c>
      <c r="H83" s="234">
        <f>M86/1076.28362068966</f>
        <v>1.5047127779672962</v>
      </c>
      <c r="I83" s="119"/>
      <c r="J83" s="119" t="s">
        <v>256</v>
      </c>
      <c r="K83" s="152" t="s">
        <v>258</v>
      </c>
      <c r="L83" s="148" t="s">
        <v>907</v>
      </c>
      <c r="M83" s="175">
        <v>1039.6013613651362</v>
      </c>
      <c r="N83" s="154">
        <v>1</v>
      </c>
      <c r="O83" s="239">
        <f>IF(N86=0,"",M86/N86)</f>
        <v>809.74885838431896</v>
      </c>
      <c r="P83" s="152"/>
      <c r="Q83" s="112" t="s">
        <v>263</v>
      </c>
      <c r="R83" s="146" t="s">
        <v>762</v>
      </c>
    </row>
    <row r="84" spans="1:18" ht="85.5" x14ac:dyDescent="0.2">
      <c r="A84" s="112">
        <v>2</v>
      </c>
      <c r="B84" s="117" t="s">
        <v>338</v>
      </c>
      <c r="C84" s="118" t="s">
        <v>341</v>
      </c>
      <c r="D84" s="123">
        <v>60</v>
      </c>
      <c r="E84" s="120">
        <v>579.89635540350173</v>
      </c>
      <c r="F84" s="228"/>
      <c r="G84" s="228"/>
      <c r="H84" s="234" t="e">
        <f>(SUM(#REF!))/#REF!</f>
        <v>#REF!</v>
      </c>
      <c r="I84" s="119"/>
      <c r="J84" s="119" t="s">
        <v>256</v>
      </c>
      <c r="K84" s="152" t="s">
        <v>258</v>
      </c>
      <c r="L84" s="148" t="s">
        <v>260</v>
      </c>
      <c r="M84" s="175">
        <f>+E84</f>
        <v>579.89635540350173</v>
      </c>
      <c r="N84" s="154">
        <v>1</v>
      </c>
      <c r="O84" s="239"/>
      <c r="P84" s="152"/>
      <c r="Q84" s="112" t="s">
        <v>263</v>
      </c>
    </row>
    <row r="85" spans="1:18" ht="43.5" x14ac:dyDescent="0.2">
      <c r="A85" s="112">
        <v>3</v>
      </c>
      <c r="B85" s="117" t="s">
        <v>339</v>
      </c>
      <c r="C85" s="118" t="s">
        <v>342</v>
      </c>
      <c r="D85" s="123">
        <v>219</v>
      </c>
      <c r="E85" s="120">
        <v>2409.41</v>
      </c>
      <c r="F85" s="228"/>
      <c r="G85" s="228"/>
      <c r="H85" s="234" t="e">
        <f>(SUM(#REF!))/#REF!</f>
        <v>#REF!</v>
      </c>
      <c r="I85" s="119"/>
      <c r="J85" s="119" t="s">
        <v>256</v>
      </c>
      <c r="K85" s="152" t="s">
        <v>269</v>
      </c>
      <c r="L85" s="148" t="s">
        <v>260</v>
      </c>
      <c r="M85" s="175"/>
      <c r="N85" s="154"/>
      <c r="O85" s="239"/>
      <c r="P85" s="152"/>
      <c r="Q85" s="112" t="s">
        <v>262</v>
      </c>
    </row>
    <row r="86" spans="1:18" ht="20.25" x14ac:dyDescent="0.3">
      <c r="A86" s="127"/>
      <c r="B86" s="224"/>
      <c r="C86" s="224"/>
      <c r="D86" s="128"/>
      <c r="E86" s="128">
        <f>SUM(E83:E85)</f>
        <v>4028.9077167686378</v>
      </c>
      <c r="F86" s="128" t="str">
        <f>+F83</f>
        <v xml:space="preserve">CUMPLE </v>
      </c>
      <c r="G86" s="128" t="str">
        <f>+G83</f>
        <v xml:space="preserve">CUMPLE </v>
      </c>
      <c r="H86" s="128" t="str">
        <f>IF(H83&gt;=100%,"CUMPLE","NO CUMPLE")</f>
        <v>CUMPLE</v>
      </c>
      <c r="I86" s="128"/>
      <c r="J86" s="128"/>
      <c r="K86" s="128"/>
      <c r="L86" s="128" t="s">
        <v>2</v>
      </c>
      <c r="M86" s="128">
        <f>SUM(M83:M85)</f>
        <v>1619.4977167686379</v>
      </c>
      <c r="N86" s="128">
        <f>SUM(N83:N85)</f>
        <v>2</v>
      </c>
      <c r="O86" s="166">
        <f>+O83</f>
        <v>809.74885838431896</v>
      </c>
      <c r="P86" s="128"/>
      <c r="Q86" s="128" t="s">
        <v>925</v>
      </c>
    </row>
    <row r="87" spans="1:18" ht="26.25" x14ac:dyDescent="0.35">
      <c r="A87" s="124"/>
      <c r="B87" s="125" t="s">
        <v>343</v>
      </c>
      <c r="C87" s="238" t="str">
        <f>+'CONSOLIDADO PONDERABLES'!B24</f>
        <v>CONSORCIO ENGATIVA JC 275</v>
      </c>
      <c r="D87" s="238"/>
      <c r="E87" s="238"/>
      <c r="F87" s="238"/>
      <c r="G87" s="238"/>
      <c r="H87" s="238"/>
      <c r="I87" s="238"/>
      <c r="J87" s="238"/>
      <c r="K87" s="238"/>
      <c r="L87" s="130"/>
      <c r="M87" s="130"/>
      <c r="N87" s="130"/>
      <c r="O87" s="165"/>
      <c r="P87" s="130"/>
      <c r="Q87" s="131"/>
    </row>
    <row r="88" spans="1:18" ht="58.5" x14ac:dyDescent="0.2">
      <c r="A88" s="112">
        <v>1</v>
      </c>
      <c r="B88" s="117" t="s">
        <v>344</v>
      </c>
      <c r="C88" s="118" t="s">
        <v>290</v>
      </c>
      <c r="D88" s="123">
        <v>114</v>
      </c>
      <c r="E88" s="120">
        <v>3979.9675221103894</v>
      </c>
      <c r="F88" s="228" t="s">
        <v>3</v>
      </c>
      <c r="G88" s="228" t="s">
        <v>3</v>
      </c>
      <c r="H88" s="234">
        <f>M94/1076.28362068966</f>
        <v>1.1793512160365076</v>
      </c>
      <c r="I88" s="119"/>
      <c r="J88" s="119" t="s">
        <v>256</v>
      </c>
      <c r="K88" s="117" t="s">
        <v>770</v>
      </c>
      <c r="L88" s="122" t="s">
        <v>259</v>
      </c>
      <c r="M88" s="120"/>
      <c r="N88" s="121"/>
      <c r="O88" s="223">
        <f>+M94/N94</f>
        <v>634.65819843026293</v>
      </c>
      <c r="P88" s="117"/>
      <c r="Q88" s="112" t="s">
        <v>262</v>
      </c>
    </row>
    <row r="89" spans="1:18" ht="58.5" x14ac:dyDescent="0.2">
      <c r="A89" s="112">
        <v>2</v>
      </c>
      <c r="B89" s="117" t="s">
        <v>345</v>
      </c>
      <c r="C89" s="118" t="s">
        <v>285</v>
      </c>
      <c r="D89" s="123">
        <v>47</v>
      </c>
      <c r="E89" s="120">
        <v>488.65044755244753</v>
      </c>
      <c r="F89" s="228"/>
      <c r="G89" s="228"/>
      <c r="H89" s="234" t="e">
        <f>(SUM(#REF!))/#REF!</f>
        <v>#REF!</v>
      </c>
      <c r="I89" s="119"/>
      <c r="J89" s="119" t="s">
        <v>256</v>
      </c>
      <c r="K89" s="117" t="s">
        <v>771</v>
      </c>
      <c r="L89" s="122" t="s">
        <v>259</v>
      </c>
      <c r="M89" s="120"/>
      <c r="N89" s="121"/>
      <c r="O89" s="223"/>
      <c r="P89" s="117"/>
      <c r="Q89" s="112" t="s">
        <v>262</v>
      </c>
    </row>
    <row r="90" spans="1:18" ht="42.75" x14ac:dyDescent="0.2">
      <c r="A90" s="112">
        <v>3</v>
      </c>
      <c r="B90" s="117" t="s">
        <v>346</v>
      </c>
      <c r="C90" s="118" t="s">
        <v>285</v>
      </c>
      <c r="D90" s="123">
        <v>49</v>
      </c>
      <c r="E90" s="120">
        <v>260.71207443365694</v>
      </c>
      <c r="F90" s="228"/>
      <c r="G90" s="228"/>
      <c r="H90" s="234"/>
      <c r="I90" s="119"/>
      <c r="J90" s="119" t="s">
        <v>256</v>
      </c>
      <c r="K90" s="117" t="s">
        <v>258</v>
      </c>
      <c r="L90" s="122" t="s">
        <v>260</v>
      </c>
      <c r="M90" s="120">
        <f>+E90</f>
        <v>260.71207443365694</v>
      </c>
      <c r="N90" s="121">
        <v>1</v>
      </c>
      <c r="O90" s="223"/>
      <c r="P90" s="117"/>
      <c r="Q90" s="112" t="s">
        <v>263</v>
      </c>
    </row>
    <row r="91" spans="1:18" ht="57" x14ac:dyDescent="0.2">
      <c r="A91" s="112">
        <v>4</v>
      </c>
      <c r="B91" s="117" t="s">
        <v>347</v>
      </c>
      <c r="C91" s="118" t="s">
        <v>285</v>
      </c>
      <c r="D91" s="123">
        <v>9</v>
      </c>
      <c r="E91" s="120">
        <v>1008.604322426869</v>
      </c>
      <c r="F91" s="228"/>
      <c r="G91" s="228"/>
      <c r="H91" s="234"/>
      <c r="I91" s="119"/>
      <c r="J91" s="119" t="s">
        <v>256</v>
      </c>
      <c r="K91" s="117" t="s">
        <v>258</v>
      </c>
      <c r="L91" s="122" t="s">
        <v>259</v>
      </c>
      <c r="M91" s="120">
        <f>+E91</f>
        <v>1008.604322426869</v>
      </c>
      <c r="N91" s="121">
        <v>1</v>
      </c>
      <c r="O91" s="223"/>
      <c r="P91" s="117"/>
      <c r="Q91" s="112" t="s">
        <v>263</v>
      </c>
      <c r="R91" s="147" t="s">
        <v>772</v>
      </c>
    </row>
    <row r="92" spans="1:18" ht="71.25" x14ac:dyDescent="0.2">
      <c r="A92" s="112">
        <v>5</v>
      </c>
      <c r="B92" s="117" t="s">
        <v>348</v>
      </c>
      <c r="C92" s="118" t="s">
        <v>349</v>
      </c>
      <c r="D92" s="123">
        <v>166</v>
      </c>
      <c r="E92" s="120">
        <v>1022.8183865954304</v>
      </c>
      <c r="F92" s="228"/>
      <c r="G92" s="228"/>
      <c r="H92" s="234"/>
      <c r="I92" s="119"/>
      <c r="J92" s="119" t="s">
        <v>256</v>
      </c>
      <c r="K92" s="117" t="s">
        <v>769</v>
      </c>
      <c r="L92" s="122" t="s">
        <v>260</v>
      </c>
      <c r="M92" s="120"/>
      <c r="N92" s="121"/>
      <c r="O92" s="223"/>
      <c r="P92" s="117"/>
      <c r="Q92" s="112" t="s">
        <v>262</v>
      </c>
      <c r="R92" s="147" t="s">
        <v>772</v>
      </c>
    </row>
    <row r="93" spans="1:18" ht="15" x14ac:dyDescent="0.2">
      <c r="A93" s="112"/>
      <c r="B93" s="117"/>
      <c r="C93" s="118"/>
      <c r="D93" s="123"/>
      <c r="E93" s="120"/>
      <c r="F93" s="228"/>
      <c r="G93" s="228"/>
      <c r="H93" s="234" t="e">
        <f>(SUM(#REF!))/#REF!</f>
        <v>#REF!</v>
      </c>
      <c r="I93" s="119"/>
      <c r="J93" s="119"/>
      <c r="K93" s="117"/>
      <c r="L93" s="122"/>
      <c r="M93" s="120"/>
      <c r="N93" s="121"/>
      <c r="O93" s="223"/>
      <c r="P93" s="117"/>
      <c r="Q93" s="112"/>
    </row>
    <row r="94" spans="1:18" ht="20.25" x14ac:dyDescent="0.3">
      <c r="A94" s="127"/>
      <c r="B94" s="224"/>
      <c r="C94" s="224"/>
      <c r="D94" s="128"/>
      <c r="E94" s="128">
        <f>SUM(E88:E93)</f>
        <v>6760.7527531187934</v>
      </c>
      <c r="F94" s="128" t="str">
        <f>+F88</f>
        <v xml:space="preserve">CUMPLE </v>
      </c>
      <c r="G94" s="128" t="str">
        <f>+G88</f>
        <v xml:space="preserve">CUMPLE </v>
      </c>
      <c r="H94" s="128" t="str">
        <f>IF(H88&gt;=100%,"CUMPLE","NO CUMPLE")</f>
        <v>CUMPLE</v>
      </c>
      <c r="I94" s="128"/>
      <c r="J94" s="128"/>
      <c r="K94" s="128"/>
      <c r="L94" s="128" t="s">
        <v>2</v>
      </c>
      <c r="M94" s="128">
        <f>SUM(M88:M93)</f>
        <v>1269.3163968605259</v>
      </c>
      <c r="N94" s="128">
        <f>SUM(N88:N93)</f>
        <v>2</v>
      </c>
      <c r="O94" s="166">
        <f>+O88</f>
        <v>634.65819843026293</v>
      </c>
      <c r="P94" s="128"/>
      <c r="Q94" s="128" t="s">
        <v>925</v>
      </c>
    </row>
    <row r="95" spans="1:18" ht="26.25" x14ac:dyDescent="0.35">
      <c r="A95" s="124"/>
      <c r="B95" s="125" t="s">
        <v>355</v>
      </c>
      <c r="C95" s="238" t="str">
        <f>+'CONSOLIDADO PONDERABLES'!B25</f>
        <v>CONSORCIO METROPOLI</v>
      </c>
      <c r="D95" s="238"/>
      <c r="E95" s="238"/>
      <c r="F95" s="238"/>
      <c r="G95" s="238"/>
      <c r="H95" s="238"/>
      <c r="I95" s="238"/>
      <c r="J95" s="238"/>
      <c r="K95" s="238"/>
      <c r="L95" s="130"/>
      <c r="M95" s="130"/>
      <c r="N95" s="130"/>
      <c r="O95" s="165"/>
      <c r="P95" s="130"/>
      <c r="Q95" s="131"/>
    </row>
    <row r="96" spans="1:18" ht="71.25" x14ac:dyDescent="0.2">
      <c r="A96" s="112">
        <v>1</v>
      </c>
      <c r="B96" s="117" t="s">
        <v>352</v>
      </c>
      <c r="C96" s="118" t="s">
        <v>356</v>
      </c>
      <c r="D96" s="123">
        <v>218</v>
      </c>
      <c r="E96" s="120">
        <v>2054.5024908822843</v>
      </c>
      <c r="F96" s="228" t="s">
        <v>3</v>
      </c>
      <c r="G96" s="228" t="s">
        <v>3</v>
      </c>
      <c r="H96" s="234">
        <f>M101/1076.28362068966</f>
        <v>0</v>
      </c>
      <c r="I96" s="119"/>
      <c r="J96" s="119" t="s">
        <v>256</v>
      </c>
      <c r="K96" s="117" t="s">
        <v>774</v>
      </c>
      <c r="L96" s="122" t="s">
        <v>260</v>
      </c>
      <c r="M96" s="120"/>
      <c r="N96" s="121"/>
      <c r="O96" s="223" t="str">
        <f>IF(N101=0,"",M101/N101)</f>
        <v/>
      </c>
      <c r="P96" s="117"/>
      <c r="Q96" s="112" t="s">
        <v>262</v>
      </c>
    </row>
    <row r="97" spans="1:17" ht="71.25" x14ac:dyDescent="0.2">
      <c r="A97" s="112">
        <v>2</v>
      </c>
      <c r="B97" s="117" t="s">
        <v>350</v>
      </c>
      <c r="C97" s="118" t="s">
        <v>285</v>
      </c>
      <c r="D97" s="123">
        <v>124</v>
      </c>
      <c r="E97" s="120">
        <v>1801.9693336407654</v>
      </c>
      <c r="F97" s="228"/>
      <c r="G97" s="228"/>
      <c r="H97" s="234" t="e">
        <f>(SUM(#REF!))/#REF!</f>
        <v>#REF!</v>
      </c>
      <c r="I97" s="119"/>
      <c r="J97" s="119" t="s">
        <v>256</v>
      </c>
      <c r="K97" s="117" t="s">
        <v>773</v>
      </c>
      <c r="L97" s="122" t="s">
        <v>260</v>
      </c>
      <c r="M97" s="120"/>
      <c r="N97" s="121"/>
      <c r="O97" s="223"/>
      <c r="P97" s="117"/>
      <c r="Q97" s="112" t="s">
        <v>262</v>
      </c>
    </row>
    <row r="98" spans="1:17" ht="58.5" x14ac:dyDescent="0.2">
      <c r="A98" s="112">
        <v>3</v>
      </c>
      <c r="B98" s="117" t="s">
        <v>353</v>
      </c>
      <c r="C98" s="118" t="s">
        <v>290</v>
      </c>
      <c r="D98" s="123">
        <v>77</v>
      </c>
      <c r="E98" s="120">
        <v>1515.8921036703655</v>
      </c>
      <c r="F98" s="228"/>
      <c r="G98" s="228"/>
      <c r="H98" s="234"/>
      <c r="I98" s="119"/>
      <c r="J98" s="119" t="s">
        <v>256</v>
      </c>
      <c r="K98" s="117" t="s">
        <v>775</v>
      </c>
      <c r="L98" s="122" t="s">
        <v>260</v>
      </c>
      <c r="M98" s="120"/>
      <c r="N98" s="121"/>
      <c r="O98" s="223"/>
      <c r="P98" s="117"/>
      <c r="Q98" s="112" t="s">
        <v>262</v>
      </c>
    </row>
    <row r="99" spans="1:17" ht="71.25" x14ac:dyDescent="0.2">
      <c r="A99" s="112">
        <v>4</v>
      </c>
      <c r="B99" s="117" t="s">
        <v>351</v>
      </c>
      <c r="C99" s="118" t="s">
        <v>290</v>
      </c>
      <c r="D99" s="123">
        <v>88</v>
      </c>
      <c r="E99" s="120">
        <v>521.16097551550752</v>
      </c>
      <c r="F99" s="228"/>
      <c r="G99" s="228"/>
      <c r="H99" s="234"/>
      <c r="I99" s="119"/>
      <c r="J99" s="119" t="s">
        <v>256</v>
      </c>
      <c r="K99" s="117" t="s">
        <v>773</v>
      </c>
      <c r="L99" s="122" t="s">
        <v>260</v>
      </c>
      <c r="M99" s="120"/>
      <c r="N99" s="121"/>
      <c r="O99" s="223"/>
      <c r="P99" s="117"/>
      <c r="Q99" s="112" t="s">
        <v>262</v>
      </c>
    </row>
    <row r="100" spans="1:17" ht="59.25" x14ac:dyDescent="0.2">
      <c r="A100" s="112">
        <v>5</v>
      </c>
      <c r="B100" s="117" t="s">
        <v>354</v>
      </c>
      <c r="C100" s="118" t="s">
        <v>290</v>
      </c>
      <c r="D100" s="123">
        <v>137</v>
      </c>
      <c r="E100" s="120">
        <v>226.78296438406824</v>
      </c>
      <c r="F100" s="228"/>
      <c r="G100" s="228"/>
      <c r="H100" s="234" t="e">
        <f>(SUM(#REF!))/#REF!</f>
        <v>#REF!</v>
      </c>
      <c r="I100" s="119"/>
      <c r="J100" s="119" t="s">
        <v>256</v>
      </c>
      <c r="K100" s="117" t="s">
        <v>774</v>
      </c>
      <c r="L100" s="122" t="s">
        <v>260</v>
      </c>
      <c r="M100" s="120"/>
      <c r="N100" s="121"/>
      <c r="O100" s="223"/>
      <c r="P100" s="117"/>
      <c r="Q100" s="112" t="s">
        <v>262</v>
      </c>
    </row>
    <row r="101" spans="1:17" ht="20.25" x14ac:dyDescent="0.3">
      <c r="A101" s="127"/>
      <c r="B101" s="224"/>
      <c r="C101" s="224"/>
      <c r="D101" s="128"/>
      <c r="E101" s="128">
        <f>SUM(E96:E100)</f>
        <v>6120.3078680929921</v>
      </c>
      <c r="F101" s="128" t="str">
        <f>+F96</f>
        <v xml:space="preserve">CUMPLE </v>
      </c>
      <c r="G101" s="128" t="str">
        <f>+G96</f>
        <v xml:space="preserve">CUMPLE </v>
      </c>
      <c r="H101" s="128" t="str">
        <f>IF(H96&gt;=100%,"CUMPLE","NO CUMPLE")</f>
        <v>NO CUMPLE</v>
      </c>
      <c r="I101" s="128"/>
      <c r="J101" s="128"/>
      <c r="K101" s="128"/>
      <c r="L101" s="128" t="s">
        <v>4</v>
      </c>
      <c r="M101" s="128">
        <f>SUM(M96:M100)</f>
        <v>0</v>
      </c>
      <c r="N101" s="128">
        <f>SUM(N96:N100)</f>
        <v>0</v>
      </c>
      <c r="O101" s="166" t="str">
        <f>+O96</f>
        <v/>
      </c>
      <c r="P101" s="128"/>
      <c r="Q101" s="128" t="s">
        <v>273</v>
      </c>
    </row>
    <row r="102" spans="1:17" ht="26.25" x14ac:dyDescent="0.35">
      <c r="A102" s="124"/>
      <c r="B102" s="125" t="s">
        <v>357</v>
      </c>
      <c r="C102" s="238" t="str">
        <f>+'CONSOLIDADO PONDERABLES'!B26</f>
        <v>CONSORCIO GS</v>
      </c>
      <c r="D102" s="238"/>
      <c r="E102" s="238"/>
      <c r="F102" s="238"/>
      <c r="G102" s="238"/>
      <c r="H102" s="238"/>
      <c r="I102" s="238"/>
      <c r="J102" s="238"/>
      <c r="K102" s="238"/>
      <c r="L102" s="130"/>
      <c r="M102" s="130"/>
      <c r="N102" s="130"/>
      <c r="O102" s="165"/>
      <c r="P102" s="130"/>
      <c r="Q102" s="131"/>
    </row>
    <row r="103" spans="1:17" ht="59.25" x14ac:dyDescent="0.2">
      <c r="A103" s="112">
        <v>1</v>
      </c>
      <c r="B103" s="117" t="s">
        <v>359</v>
      </c>
      <c r="C103" s="118" t="s">
        <v>290</v>
      </c>
      <c r="D103" s="123">
        <v>16</v>
      </c>
      <c r="E103" s="120">
        <v>711.36127051349922</v>
      </c>
      <c r="F103" s="228" t="s">
        <v>3</v>
      </c>
      <c r="G103" s="228" t="s">
        <v>3</v>
      </c>
      <c r="H103" s="234">
        <f>M106/1076.28362068966</f>
        <v>0</v>
      </c>
      <c r="I103" s="119"/>
      <c r="J103" s="119" t="s">
        <v>256</v>
      </c>
      <c r="K103" s="117" t="s">
        <v>774</v>
      </c>
      <c r="L103" s="122" t="s">
        <v>260</v>
      </c>
      <c r="M103" s="120"/>
      <c r="N103" s="121"/>
      <c r="O103" s="223" t="str">
        <f>IF(N106=0,"",M106/N106)</f>
        <v/>
      </c>
      <c r="P103" s="117"/>
      <c r="Q103" s="112" t="s">
        <v>262</v>
      </c>
    </row>
    <row r="104" spans="1:17" ht="59.25" x14ac:dyDescent="0.2">
      <c r="A104" s="112">
        <v>2</v>
      </c>
      <c r="B104" s="117" t="s">
        <v>360</v>
      </c>
      <c r="C104" s="118" t="s">
        <v>290</v>
      </c>
      <c r="D104" s="123">
        <v>9</v>
      </c>
      <c r="E104" s="120">
        <v>2954.67389809423</v>
      </c>
      <c r="F104" s="228"/>
      <c r="G104" s="228"/>
      <c r="H104" s="234" t="e">
        <f>(SUM(#REF!))/#REF!</f>
        <v>#REF!</v>
      </c>
      <c r="I104" s="119"/>
      <c r="J104" s="119" t="s">
        <v>256</v>
      </c>
      <c r="K104" s="117" t="s">
        <v>774</v>
      </c>
      <c r="L104" s="122" t="s">
        <v>947</v>
      </c>
      <c r="M104" s="120"/>
      <c r="N104" s="121"/>
      <c r="O104" s="223"/>
      <c r="P104" s="117"/>
      <c r="Q104" s="112" t="s">
        <v>262</v>
      </c>
    </row>
    <row r="105" spans="1:17" ht="71.25" x14ac:dyDescent="0.2">
      <c r="A105" s="112">
        <v>3</v>
      </c>
      <c r="B105" s="117" t="s">
        <v>358</v>
      </c>
      <c r="C105" s="118" t="s">
        <v>285</v>
      </c>
      <c r="D105" s="123">
        <v>21</v>
      </c>
      <c r="E105" s="120">
        <v>599.47141414387863</v>
      </c>
      <c r="F105" s="228"/>
      <c r="G105" s="228"/>
      <c r="H105" s="234" t="e">
        <f>(SUM(#REF!))/#REF!</f>
        <v>#REF!</v>
      </c>
      <c r="I105" s="119"/>
      <c r="J105" s="119" t="s">
        <v>256</v>
      </c>
      <c r="K105" s="117" t="s">
        <v>774</v>
      </c>
      <c r="L105" s="122" t="s">
        <v>260</v>
      </c>
      <c r="M105" s="120"/>
      <c r="N105" s="121"/>
      <c r="O105" s="223"/>
      <c r="P105" s="117"/>
      <c r="Q105" s="112" t="s">
        <v>262</v>
      </c>
    </row>
    <row r="106" spans="1:17" ht="20.25" x14ac:dyDescent="0.3">
      <c r="A106" s="127"/>
      <c r="B106" s="224"/>
      <c r="C106" s="224"/>
      <c r="D106" s="128"/>
      <c r="E106" s="128">
        <f>SUM(E103:E105)</f>
        <v>4265.5065827516082</v>
      </c>
      <c r="F106" s="128" t="str">
        <f>+F103</f>
        <v xml:space="preserve">CUMPLE </v>
      </c>
      <c r="G106" s="128" t="str">
        <f>+G103</f>
        <v xml:space="preserve">CUMPLE </v>
      </c>
      <c r="H106" s="128" t="str">
        <f>IF(H103&gt;=100%,"CUMPLE","NO CUMPLE")</f>
        <v>NO CUMPLE</v>
      </c>
      <c r="I106" s="128"/>
      <c r="J106" s="128"/>
      <c r="K106" s="128"/>
      <c r="L106" s="128" t="s">
        <v>2</v>
      </c>
      <c r="M106" s="128">
        <f>SUM(M103:M105)</f>
        <v>0</v>
      </c>
      <c r="N106" s="128">
        <f>SUM(N103:N105)</f>
        <v>0</v>
      </c>
      <c r="O106" s="166" t="str">
        <f>+O103</f>
        <v/>
      </c>
      <c r="P106" s="128"/>
      <c r="Q106" s="128" t="s">
        <v>273</v>
      </c>
    </row>
    <row r="107" spans="1:17" ht="26.25" x14ac:dyDescent="0.35">
      <c r="A107" s="124"/>
      <c r="B107" s="125" t="s">
        <v>361</v>
      </c>
      <c r="C107" s="238" t="str">
        <f>+'CONSOLIDADO PONDERABLES'!B27</f>
        <v>CONSORCIO ECOINTECON</v>
      </c>
      <c r="D107" s="238"/>
      <c r="E107" s="238"/>
      <c r="F107" s="238"/>
      <c r="G107" s="238"/>
      <c r="H107" s="238"/>
      <c r="I107" s="238"/>
      <c r="J107" s="238"/>
      <c r="K107" s="238"/>
      <c r="L107" s="130"/>
      <c r="M107" s="130"/>
      <c r="N107" s="130"/>
      <c r="O107" s="165"/>
      <c r="P107" s="130"/>
      <c r="Q107" s="131"/>
    </row>
    <row r="108" spans="1:17" ht="105" customHeight="1" x14ac:dyDescent="0.2">
      <c r="A108" s="112">
        <v>1</v>
      </c>
      <c r="B108" s="117" t="s">
        <v>362</v>
      </c>
      <c r="C108" s="118" t="s">
        <v>290</v>
      </c>
      <c r="D108" s="123">
        <v>3</v>
      </c>
      <c r="E108" s="120">
        <v>5833.3904641347153</v>
      </c>
      <c r="F108" s="228" t="s">
        <v>3</v>
      </c>
      <c r="G108" s="228" t="s">
        <v>3</v>
      </c>
      <c r="H108" s="234">
        <f>M112/1076.28362068966</f>
        <v>0</v>
      </c>
      <c r="I108" s="119"/>
      <c r="J108" s="119" t="s">
        <v>256</v>
      </c>
      <c r="K108" s="117" t="s">
        <v>957</v>
      </c>
      <c r="L108" s="122" t="s">
        <v>959</v>
      </c>
      <c r="M108" s="120"/>
      <c r="N108" s="121"/>
      <c r="O108" s="223" t="str">
        <f>IF(N112=0,"",M112/N112)</f>
        <v/>
      </c>
      <c r="P108" s="117" t="s">
        <v>958</v>
      </c>
      <c r="Q108" s="112" t="s">
        <v>262</v>
      </c>
    </row>
    <row r="109" spans="1:17" ht="57" x14ac:dyDescent="0.2">
      <c r="A109" s="112">
        <v>2</v>
      </c>
      <c r="B109" s="117" t="s">
        <v>363</v>
      </c>
      <c r="C109" s="118" t="s">
        <v>366</v>
      </c>
      <c r="D109" s="123">
        <v>10</v>
      </c>
      <c r="E109" s="120">
        <v>167.78677941272454</v>
      </c>
      <c r="F109" s="228"/>
      <c r="G109" s="228"/>
      <c r="H109" s="234" t="e">
        <f>(SUM(#REF!))/#REF!</f>
        <v>#REF!</v>
      </c>
      <c r="I109" s="119"/>
      <c r="J109" s="119" t="s">
        <v>256</v>
      </c>
      <c r="K109" s="117" t="s">
        <v>960</v>
      </c>
      <c r="L109" s="122" t="s">
        <v>260</v>
      </c>
      <c r="M109" s="120"/>
      <c r="N109" s="121"/>
      <c r="O109" s="223"/>
      <c r="P109" s="117"/>
      <c r="Q109" s="112" t="s">
        <v>262</v>
      </c>
    </row>
    <row r="110" spans="1:17" ht="71.25" x14ac:dyDescent="0.2">
      <c r="A110" s="112">
        <v>3</v>
      </c>
      <c r="B110" s="117" t="s">
        <v>364</v>
      </c>
      <c r="C110" s="118" t="s">
        <v>290</v>
      </c>
      <c r="D110" s="123">
        <v>21</v>
      </c>
      <c r="E110" s="120">
        <v>127.50369539784089</v>
      </c>
      <c r="F110" s="228"/>
      <c r="G110" s="228"/>
      <c r="H110" s="234"/>
      <c r="I110" s="119"/>
      <c r="J110" s="119" t="s">
        <v>256</v>
      </c>
      <c r="K110" s="117" t="s">
        <v>776</v>
      </c>
      <c r="L110" s="122" t="s">
        <v>260</v>
      </c>
      <c r="M110" s="120"/>
      <c r="N110" s="121"/>
      <c r="O110" s="223"/>
      <c r="P110" s="117"/>
      <c r="Q110" s="112" t="s">
        <v>262</v>
      </c>
    </row>
    <row r="111" spans="1:17" ht="59.25" x14ac:dyDescent="0.2">
      <c r="A111" s="112">
        <v>4</v>
      </c>
      <c r="B111" s="117" t="s">
        <v>365</v>
      </c>
      <c r="C111" s="118" t="s">
        <v>290</v>
      </c>
      <c r="D111" s="123">
        <v>102</v>
      </c>
      <c r="E111" s="120">
        <v>127.94857987012989</v>
      </c>
      <c r="F111" s="228"/>
      <c r="G111" s="228"/>
      <c r="H111" s="234" t="e">
        <f>(SUM(#REF!))/#REF!</f>
        <v>#REF!</v>
      </c>
      <c r="I111" s="119"/>
      <c r="J111" s="119" t="s">
        <v>256</v>
      </c>
      <c r="K111" s="117" t="s">
        <v>774</v>
      </c>
      <c r="L111" s="122" t="s">
        <v>260</v>
      </c>
      <c r="M111" s="120"/>
      <c r="N111" s="121"/>
      <c r="O111" s="223"/>
      <c r="P111" s="117"/>
      <c r="Q111" s="112" t="s">
        <v>262</v>
      </c>
    </row>
    <row r="112" spans="1:17" ht="20.25" x14ac:dyDescent="0.3">
      <c r="A112" s="127"/>
      <c r="B112" s="224"/>
      <c r="C112" s="224"/>
      <c r="D112" s="128"/>
      <c r="E112" s="128">
        <f>SUM(E108:E111)</f>
        <v>6256.6295188154099</v>
      </c>
      <c r="F112" s="128" t="str">
        <f>+F108</f>
        <v xml:space="preserve">CUMPLE </v>
      </c>
      <c r="G112" s="128" t="str">
        <f>+G108</f>
        <v xml:space="preserve">CUMPLE </v>
      </c>
      <c r="H112" s="128" t="str">
        <f>IF(H108&gt;=100%,"CUMPLE","NO CUMPLE")</f>
        <v>NO CUMPLE</v>
      </c>
      <c r="I112" s="128"/>
      <c r="J112" s="128"/>
      <c r="K112" s="128"/>
      <c r="L112" s="128" t="s">
        <v>4</v>
      </c>
      <c r="M112" s="128">
        <f>SUM(M108:M111)</f>
        <v>0</v>
      </c>
      <c r="N112" s="128">
        <f>SUM(N108:N111)</f>
        <v>0</v>
      </c>
      <c r="O112" s="166" t="str">
        <f>+O108</f>
        <v/>
      </c>
      <c r="P112" s="128"/>
      <c r="Q112" s="128" t="s">
        <v>273</v>
      </c>
    </row>
    <row r="113" spans="1:18" ht="26.25" x14ac:dyDescent="0.35">
      <c r="A113" s="124"/>
      <c r="B113" s="125" t="s">
        <v>367</v>
      </c>
      <c r="C113" s="238" t="str">
        <f>+'CONSOLIDADO PONDERABLES'!B28</f>
        <v>R&amp;M CONSTRUCCIONES E INTERVENTORIAS S.A.S</v>
      </c>
      <c r="D113" s="238"/>
      <c r="E113" s="238"/>
      <c r="F113" s="238"/>
      <c r="G113" s="238"/>
      <c r="H113" s="238"/>
      <c r="I113" s="238"/>
      <c r="J113" s="238"/>
      <c r="K113" s="238"/>
      <c r="L113" s="130"/>
      <c r="M113" s="130"/>
      <c r="N113" s="130"/>
      <c r="O113" s="165"/>
      <c r="P113" s="130"/>
      <c r="Q113" s="131"/>
    </row>
    <row r="114" spans="1:18" ht="73.5" customHeight="1" x14ac:dyDescent="0.2">
      <c r="A114" s="112">
        <v>1</v>
      </c>
      <c r="B114" s="117" t="s">
        <v>368</v>
      </c>
      <c r="C114" s="118" t="s">
        <v>285</v>
      </c>
      <c r="D114" s="123">
        <v>144</v>
      </c>
      <c r="E114" s="120">
        <v>1449.4839042207793</v>
      </c>
      <c r="F114" s="228" t="s">
        <v>3</v>
      </c>
      <c r="G114" s="228" t="s">
        <v>3</v>
      </c>
      <c r="H114" s="234">
        <f>M117/1076.28362068966</f>
        <v>1.8576800356370391</v>
      </c>
      <c r="I114" s="119"/>
      <c r="J114" s="119" t="s">
        <v>256</v>
      </c>
      <c r="K114" s="117" t="s">
        <v>258</v>
      </c>
      <c r="L114" s="148" t="s">
        <v>260</v>
      </c>
      <c r="M114" s="120">
        <f>+E114</f>
        <v>1449.4839042207793</v>
      </c>
      <c r="N114" s="154">
        <v>1</v>
      </c>
      <c r="O114" s="223">
        <f>IF(N117=0,"",M117/N117)</f>
        <v>999.69529741916449</v>
      </c>
      <c r="P114" s="117"/>
      <c r="Q114" s="112" t="s">
        <v>263</v>
      </c>
    </row>
    <row r="115" spans="1:18" ht="85.5" x14ac:dyDescent="0.2">
      <c r="A115" s="112">
        <v>2</v>
      </c>
      <c r="B115" s="117" t="s">
        <v>369</v>
      </c>
      <c r="C115" s="118" t="s">
        <v>371</v>
      </c>
      <c r="D115" s="123">
        <v>221</v>
      </c>
      <c r="E115" s="120">
        <v>549.90669061754977</v>
      </c>
      <c r="F115" s="228"/>
      <c r="G115" s="228"/>
      <c r="H115" s="234" t="e">
        <f>(SUM(#REF!))/#REF!</f>
        <v>#REF!</v>
      </c>
      <c r="I115" s="119"/>
      <c r="J115" s="119" t="s">
        <v>256</v>
      </c>
      <c r="K115" s="117" t="s">
        <v>258</v>
      </c>
      <c r="L115" s="148" t="s">
        <v>260</v>
      </c>
      <c r="M115" s="120">
        <f>+E115</f>
        <v>549.90669061754977</v>
      </c>
      <c r="N115" s="154">
        <v>1</v>
      </c>
      <c r="O115" s="223"/>
      <c r="P115" s="117"/>
      <c r="Q115" s="112" t="s">
        <v>263</v>
      </c>
    </row>
    <row r="116" spans="1:18" ht="99.75" x14ac:dyDescent="0.2">
      <c r="A116" s="112">
        <v>3</v>
      </c>
      <c r="B116" s="117" t="s">
        <v>370</v>
      </c>
      <c r="C116" s="118" t="s">
        <v>285</v>
      </c>
      <c r="D116" s="123">
        <v>108</v>
      </c>
      <c r="E116" s="120">
        <v>2493.4899999999998</v>
      </c>
      <c r="F116" s="228"/>
      <c r="G116" s="228"/>
      <c r="H116" s="234" t="e">
        <f>(SUM(#REF!))/#REF!</f>
        <v>#REF!</v>
      </c>
      <c r="I116" s="119"/>
      <c r="J116" s="119" t="s">
        <v>256</v>
      </c>
      <c r="K116" s="117" t="s">
        <v>967</v>
      </c>
      <c r="L116" s="122" t="s">
        <v>259</v>
      </c>
      <c r="M116" s="120"/>
      <c r="N116" s="154"/>
      <c r="O116" s="223"/>
      <c r="P116" s="117"/>
      <c r="Q116" s="112" t="s">
        <v>262</v>
      </c>
    </row>
    <row r="117" spans="1:18" ht="20.25" x14ac:dyDescent="0.3">
      <c r="A117" s="127"/>
      <c r="B117" s="224"/>
      <c r="C117" s="224"/>
      <c r="D117" s="128"/>
      <c r="E117" s="128">
        <f>SUM(E114:E116)</f>
        <v>4492.8805948383288</v>
      </c>
      <c r="F117" s="128" t="str">
        <f>+F114</f>
        <v xml:space="preserve">CUMPLE </v>
      </c>
      <c r="G117" s="128" t="str">
        <f>+G114</f>
        <v xml:space="preserve">CUMPLE </v>
      </c>
      <c r="H117" s="128" t="str">
        <f>IF(H114&gt;=100%,"CUMPLE","NO CUMPLE")</f>
        <v>CUMPLE</v>
      </c>
      <c r="I117" s="128"/>
      <c r="J117" s="128"/>
      <c r="K117" s="128"/>
      <c r="L117" s="128" t="s">
        <v>2</v>
      </c>
      <c r="M117" s="128">
        <f>SUM(M114:M116)</f>
        <v>1999.390594838329</v>
      </c>
      <c r="N117" s="128">
        <f>SUM(N114:N116)</f>
        <v>2</v>
      </c>
      <c r="O117" s="166">
        <f>+O114</f>
        <v>999.69529741916449</v>
      </c>
      <c r="P117" s="128"/>
      <c r="Q117" s="128" t="s">
        <v>925</v>
      </c>
    </row>
    <row r="118" spans="1:18" ht="26.25" x14ac:dyDescent="0.35">
      <c r="A118" s="124"/>
      <c r="B118" s="125" t="s">
        <v>372</v>
      </c>
      <c r="C118" s="238" t="str">
        <f>+'CONSOLIDADO PONDERABLES'!B29</f>
        <v>ALIANZA INTEGRAL DE PROYECTOS SAS BIC</v>
      </c>
      <c r="D118" s="238"/>
      <c r="E118" s="238"/>
      <c r="F118" s="238"/>
      <c r="G118" s="238"/>
      <c r="H118" s="238"/>
      <c r="I118" s="238"/>
      <c r="J118" s="238"/>
      <c r="K118" s="238"/>
      <c r="L118" s="130"/>
      <c r="M118" s="130"/>
      <c r="N118" s="130"/>
      <c r="O118" s="165"/>
      <c r="P118" s="130"/>
      <c r="Q118" s="131"/>
    </row>
    <row r="119" spans="1:18" ht="71.25" x14ac:dyDescent="0.2">
      <c r="A119" s="112">
        <v>1</v>
      </c>
      <c r="B119" s="117" t="s">
        <v>374</v>
      </c>
      <c r="C119" s="118" t="s">
        <v>378</v>
      </c>
      <c r="D119" s="123">
        <v>291</v>
      </c>
      <c r="E119" s="120">
        <v>629.14427739544738</v>
      </c>
      <c r="F119" s="228" t="s">
        <v>3</v>
      </c>
      <c r="G119" s="228" t="s">
        <v>3</v>
      </c>
      <c r="H119" s="234">
        <f>M123/1076.28362068966</f>
        <v>0.77581043444400044</v>
      </c>
      <c r="I119" s="119"/>
      <c r="J119" s="119" t="s">
        <v>777</v>
      </c>
      <c r="K119" s="152" t="s">
        <v>896</v>
      </c>
      <c r="L119" s="148" t="s">
        <v>259</v>
      </c>
      <c r="M119" s="175"/>
      <c r="N119" s="154"/>
      <c r="O119" s="239">
        <f>+M123/N123</f>
        <v>834.99206335220686</v>
      </c>
      <c r="P119" s="152"/>
      <c r="Q119" s="112" t="s">
        <v>262</v>
      </c>
    </row>
    <row r="120" spans="1:18" ht="59.25" x14ac:dyDescent="0.2">
      <c r="A120" s="112">
        <v>2</v>
      </c>
      <c r="B120" s="117" t="s">
        <v>375</v>
      </c>
      <c r="C120" s="118" t="s">
        <v>379</v>
      </c>
      <c r="D120" s="123">
        <v>64</v>
      </c>
      <c r="E120" s="120">
        <v>1384.1222751895991</v>
      </c>
      <c r="F120" s="228"/>
      <c r="G120" s="228"/>
      <c r="H120" s="234" t="e">
        <f>(SUM(#REF!))/#REF!</f>
        <v>#REF!</v>
      </c>
      <c r="I120" s="119"/>
      <c r="J120" s="119" t="s">
        <v>777</v>
      </c>
      <c r="K120" s="152" t="s">
        <v>774</v>
      </c>
      <c r="L120" s="148" t="s">
        <v>260</v>
      </c>
      <c r="M120" s="175"/>
      <c r="N120" s="154"/>
      <c r="O120" s="239"/>
      <c r="P120" s="152"/>
      <c r="Q120" s="112" t="s">
        <v>262</v>
      </c>
    </row>
    <row r="121" spans="1:18" ht="85.5" x14ac:dyDescent="0.2">
      <c r="A121" s="112">
        <v>3</v>
      </c>
      <c r="B121" s="117" t="s">
        <v>376</v>
      </c>
      <c r="C121" s="118" t="s">
        <v>380</v>
      </c>
      <c r="D121" s="123">
        <v>193</v>
      </c>
      <c r="E121" s="120">
        <v>3695.8751719290731</v>
      </c>
      <c r="F121" s="228"/>
      <c r="G121" s="228"/>
      <c r="H121" s="234"/>
      <c r="I121" s="119"/>
      <c r="J121" s="119" t="s">
        <v>256</v>
      </c>
      <c r="K121" s="152" t="s">
        <v>778</v>
      </c>
      <c r="L121" s="148" t="s">
        <v>260</v>
      </c>
      <c r="M121" s="175"/>
      <c r="N121" s="154"/>
      <c r="O121" s="239"/>
      <c r="P121" s="152"/>
      <c r="Q121" s="112" t="s">
        <v>262</v>
      </c>
    </row>
    <row r="122" spans="1:18" ht="85.5" x14ac:dyDescent="0.2">
      <c r="A122" s="112">
        <v>4</v>
      </c>
      <c r="B122" s="117" t="s">
        <v>377</v>
      </c>
      <c r="C122" s="118" t="s">
        <v>381</v>
      </c>
      <c r="D122" s="123">
        <v>372</v>
      </c>
      <c r="E122" s="120">
        <v>834.99206335220686</v>
      </c>
      <c r="F122" s="228"/>
      <c r="G122" s="228"/>
      <c r="H122" s="234" t="e">
        <f>(SUM(#REF!))/#REF!</f>
        <v>#REF!</v>
      </c>
      <c r="I122" s="119"/>
      <c r="J122" s="119" t="s">
        <v>777</v>
      </c>
      <c r="K122" s="152" t="s">
        <v>258</v>
      </c>
      <c r="L122" s="148" t="s">
        <v>260</v>
      </c>
      <c r="M122" s="175">
        <v>834.99206335220686</v>
      </c>
      <c r="N122" s="154">
        <v>1</v>
      </c>
      <c r="O122" s="239"/>
      <c r="P122" s="152"/>
      <c r="Q122" s="112" t="s">
        <v>262</v>
      </c>
      <c r="R122" s="146" t="s">
        <v>762</v>
      </c>
    </row>
    <row r="123" spans="1:18" ht="20.25" x14ac:dyDescent="0.3">
      <c r="A123" s="127"/>
      <c r="B123" s="224"/>
      <c r="C123" s="224"/>
      <c r="D123" s="128"/>
      <c r="E123" s="128">
        <f>SUM(E119:E122)</f>
        <v>6544.1337878663271</v>
      </c>
      <c r="F123" s="128" t="str">
        <f>+F119</f>
        <v xml:space="preserve">CUMPLE </v>
      </c>
      <c r="G123" s="128" t="str">
        <f>+G119</f>
        <v xml:space="preserve">CUMPLE </v>
      </c>
      <c r="H123" s="128" t="str">
        <f>IF(H119&gt;=100%,"CUMPLE","NO CUMPLE")</f>
        <v>NO CUMPLE</v>
      </c>
      <c r="I123" s="128"/>
      <c r="J123" s="128"/>
      <c r="K123" s="128"/>
      <c r="L123" s="128" t="s">
        <v>2</v>
      </c>
      <c r="M123" s="128">
        <f>SUM(M119:M122)</f>
        <v>834.99206335220686</v>
      </c>
      <c r="N123" s="128">
        <f>SUM(N119:N122)</f>
        <v>1</v>
      </c>
      <c r="O123" s="166">
        <f>+O119</f>
        <v>834.99206335220686</v>
      </c>
      <c r="P123" s="128"/>
      <c r="Q123" s="128" t="s">
        <v>273</v>
      </c>
    </row>
    <row r="124" spans="1:18" ht="26.25" x14ac:dyDescent="0.35">
      <c r="A124" s="124"/>
      <c r="B124" s="125" t="s">
        <v>373</v>
      </c>
      <c r="C124" s="238" t="str">
        <f>+'CONSOLIDADO PONDERABLES'!B30</f>
        <v>CTV Y PUENTES ENGATIVA</v>
      </c>
      <c r="D124" s="238"/>
      <c r="E124" s="238"/>
      <c r="F124" s="238"/>
      <c r="G124" s="238"/>
      <c r="H124" s="238"/>
      <c r="I124" s="238"/>
      <c r="J124" s="238"/>
      <c r="K124" s="238"/>
      <c r="L124" s="130"/>
      <c r="M124" s="130"/>
      <c r="N124" s="130"/>
      <c r="O124" s="165"/>
      <c r="P124" s="130"/>
      <c r="Q124" s="131"/>
    </row>
    <row r="125" spans="1:18" ht="28.5" x14ac:dyDescent="0.2">
      <c r="A125" s="112">
        <v>1</v>
      </c>
      <c r="B125" s="117" t="s">
        <v>382</v>
      </c>
      <c r="C125" s="118" t="s">
        <v>386</v>
      </c>
      <c r="D125" s="123">
        <v>66</v>
      </c>
      <c r="E125" s="120">
        <v>144.95769477153104</v>
      </c>
      <c r="F125" s="228" t="s">
        <v>3</v>
      </c>
      <c r="G125" s="228" t="s">
        <v>3</v>
      </c>
      <c r="H125" s="234">
        <f>M128/1076.28362068966</f>
        <v>1.8666866378878137</v>
      </c>
      <c r="I125" s="119"/>
      <c r="J125" s="119" t="s">
        <v>256</v>
      </c>
      <c r="K125" s="152" t="s">
        <v>258</v>
      </c>
      <c r="L125" s="148" t="s">
        <v>947</v>
      </c>
      <c r="M125" s="120">
        <f>+E125</f>
        <v>144.95769477153104</v>
      </c>
      <c r="N125" s="121">
        <v>1</v>
      </c>
      <c r="O125" s="223">
        <f>IF(N128=0,"",M128/N128)</f>
        <v>1004.5421266594522</v>
      </c>
      <c r="P125" s="117"/>
      <c r="Q125" s="112" t="s">
        <v>263</v>
      </c>
    </row>
    <row r="126" spans="1:18" ht="58.5" x14ac:dyDescent="0.2">
      <c r="A126" s="112">
        <v>2</v>
      </c>
      <c r="B126" s="117" t="s">
        <v>383</v>
      </c>
      <c r="C126" s="118" t="s">
        <v>387</v>
      </c>
      <c r="D126" s="123" t="s">
        <v>385</v>
      </c>
      <c r="E126" s="120">
        <v>2418.4431674910279</v>
      </c>
      <c r="F126" s="228"/>
      <c r="G126" s="228"/>
      <c r="H126" s="234" t="e">
        <f>(SUM(#REF!))/#REF!</f>
        <v>#REF!</v>
      </c>
      <c r="I126" s="119"/>
      <c r="J126" s="119" t="s">
        <v>256</v>
      </c>
      <c r="K126" s="117" t="s">
        <v>780</v>
      </c>
      <c r="L126" s="148" t="s">
        <v>260</v>
      </c>
      <c r="M126" s="120"/>
      <c r="N126" s="121"/>
      <c r="O126" s="223"/>
      <c r="P126" s="117"/>
      <c r="Q126" s="112" t="s">
        <v>262</v>
      </c>
    </row>
    <row r="127" spans="1:18" ht="42.75" x14ac:dyDescent="0.2">
      <c r="A127" s="112">
        <v>3</v>
      </c>
      <c r="B127" s="117" t="s">
        <v>384</v>
      </c>
      <c r="C127" s="118" t="s">
        <v>388</v>
      </c>
      <c r="D127" s="123">
        <v>17</v>
      </c>
      <c r="E127" s="120">
        <v>1864.1265585473732</v>
      </c>
      <c r="F127" s="228"/>
      <c r="G127" s="228"/>
      <c r="H127" s="234" t="e">
        <f>(SUM(#REF!))/#REF!</f>
        <v>#REF!</v>
      </c>
      <c r="I127" s="119"/>
      <c r="J127" s="119" t="s">
        <v>256</v>
      </c>
      <c r="K127" s="152" t="s">
        <v>258</v>
      </c>
      <c r="L127" s="148" t="s">
        <v>260</v>
      </c>
      <c r="M127" s="120">
        <f>+E127</f>
        <v>1864.1265585473732</v>
      </c>
      <c r="N127" s="121">
        <v>1</v>
      </c>
      <c r="O127" s="223"/>
      <c r="P127" s="117"/>
      <c r="Q127" s="112" t="s">
        <v>263</v>
      </c>
    </row>
    <row r="128" spans="1:18" ht="20.25" x14ac:dyDescent="0.3">
      <c r="A128" s="127"/>
      <c r="B128" s="224"/>
      <c r="C128" s="224"/>
      <c r="D128" s="128"/>
      <c r="E128" s="128">
        <f>SUM(E125:E127)</f>
        <v>4427.5274208099318</v>
      </c>
      <c r="F128" s="128" t="str">
        <f>+F125</f>
        <v xml:space="preserve">CUMPLE </v>
      </c>
      <c r="G128" s="128" t="str">
        <f>+G125</f>
        <v xml:space="preserve">CUMPLE </v>
      </c>
      <c r="H128" s="128" t="str">
        <f>IF(H125&gt;=100%,"CUMPLE","NO CUMPLE")</f>
        <v>CUMPLE</v>
      </c>
      <c r="I128" s="128"/>
      <c r="J128" s="128"/>
      <c r="K128" s="128"/>
      <c r="L128" s="128" t="s">
        <v>2</v>
      </c>
      <c r="M128" s="128">
        <f>SUM(M125:M127)</f>
        <v>2009.0842533189043</v>
      </c>
      <c r="N128" s="128">
        <f>SUM(N125:N127)</f>
        <v>2</v>
      </c>
      <c r="O128" s="166">
        <f>+O125</f>
        <v>1004.5421266594522</v>
      </c>
      <c r="P128" s="128"/>
      <c r="Q128" s="128" t="s">
        <v>925</v>
      </c>
    </row>
    <row r="129" spans="1:17" ht="26.25" x14ac:dyDescent="0.35">
      <c r="A129" s="124"/>
      <c r="B129" s="125" t="s">
        <v>389</v>
      </c>
      <c r="C129" s="238" t="str">
        <f>+'CONSOLIDADO PONDERABLES'!B31</f>
        <v>CONSORCIO VIAL ENGATIVA</v>
      </c>
      <c r="D129" s="238"/>
      <c r="E129" s="238"/>
      <c r="F129" s="238"/>
      <c r="G129" s="238"/>
      <c r="H129" s="238"/>
      <c r="I129" s="238"/>
      <c r="J129" s="238"/>
      <c r="K129" s="238"/>
      <c r="L129" s="130"/>
      <c r="M129" s="130"/>
      <c r="N129" s="130"/>
      <c r="O129" s="165"/>
      <c r="P129" s="130"/>
      <c r="Q129" s="131"/>
    </row>
    <row r="130" spans="1:17" ht="58.5" x14ac:dyDescent="0.2">
      <c r="A130" s="112">
        <v>1</v>
      </c>
      <c r="B130" s="117" t="s">
        <v>390</v>
      </c>
      <c r="C130" s="118" t="s">
        <v>394</v>
      </c>
      <c r="D130" s="123">
        <v>129</v>
      </c>
      <c r="E130" s="120">
        <v>1862.8361127537946</v>
      </c>
      <c r="F130" s="228" t="s">
        <v>3</v>
      </c>
      <c r="G130" s="228" t="s">
        <v>3</v>
      </c>
      <c r="H130" s="234">
        <f>M133/1076.28362068966</f>
        <v>0</v>
      </c>
      <c r="I130" s="119"/>
      <c r="J130" s="119" t="s">
        <v>256</v>
      </c>
      <c r="K130" s="117" t="s">
        <v>779</v>
      </c>
      <c r="L130" s="122" t="s">
        <v>259</v>
      </c>
      <c r="M130" s="120"/>
      <c r="N130" s="121"/>
      <c r="O130" s="223" t="str">
        <f>IF(N133=0,"",M133/N133)</f>
        <v/>
      </c>
      <c r="P130" s="117"/>
      <c r="Q130" s="112" t="s">
        <v>262</v>
      </c>
    </row>
    <row r="131" spans="1:17" ht="58.5" x14ac:dyDescent="0.2">
      <c r="A131" s="112">
        <v>2</v>
      </c>
      <c r="B131" s="117" t="s">
        <v>391</v>
      </c>
      <c r="C131" s="118" t="s">
        <v>394</v>
      </c>
      <c r="D131" s="123" t="s">
        <v>393</v>
      </c>
      <c r="E131" s="120">
        <v>2189.181227</v>
      </c>
      <c r="F131" s="228"/>
      <c r="G131" s="228"/>
      <c r="H131" s="234" t="e">
        <f>(SUM(#REF!))/#REF!</f>
        <v>#REF!</v>
      </c>
      <c r="I131" s="119"/>
      <c r="J131" s="119" t="s">
        <v>256</v>
      </c>
      <c r="K131" s="117" t="s">
        <v>779</v>
      </c>
      <c r="L131" s="122" t="s">
        <v>259</v>
      </c>
      <c r="M131" s="120"/>
      <c r="N131" s="121"/>
      <c r="O131" s="223"/>
      <c r="P131" s="117"/>
      <c r="Q131" s="112" t="s">
        <v>262</v>
      </c>
    </row>
    <row r="132" spans="1:17" ht="58.5" x14ac:dyDescent="0.2">
      <c r="A132" s="112">
        <v>3</v>
      </c>
      <c r="B132" s="117" t="s">
        <v>392</v>
      </c>
      <c r="C132" s="118" t="s">
        <v>395</v>
      </c>
      <c r="D132" s="123">
        <v>161</v>
      </c>
      <c r="E132" s="120">
        <v>534.98186438187156</v>
      </c>
      <c r="F132" s="228"/>
      <c r="G132" s="228"/>
      <c r="H132" s="234" t="e">
        <f>(SUM(#REF!))/#REF!</f>
        <v>#REF!</v>
      </c>
      <c r="I132" s="119"/>
      <c r="J132" s="119" t="s">
        <v>256</v>
      </c>
      <c r="K132" s="117" t="s">
        <v>779</v>
      </c>
      <c r="L132" s="148" t="s">
        <v>260</v>
      </c>
      <c r="M132" s="120"/>
      <c r="N132" s="121"/>
      <c r="O132" s="223"/>
      <c r="P132" s="117"/>
      <c r="Q132" s="112" t="s">
        <v>262</v>
      </c>
    </row>
    <row r="133" spans="1:17" ht="20.25" x14ac:dyDescent="0.3">
      <c r="A133" s="127"/>
      <c r="B133" s="224"/>
      <c r="C133" s="224"/>
      <c r="D133" s="128"/>
      <c r="E133" s="128">
        <f>SUM(E130:E132)</f>
        <v>4586.9992041356663</v>
      </c>
      <c r="F133" s="128" t="str">
        <f>+F130</f>
        <v xml:space="preserve">CUMPLE </v>
      </c>
      <c r="G133" s="128" t="str">
        <f>+G130</f>
        <v xml:space="preserve">CUMPLE </v>
      </c>
      <c r="H133" s="128" t="str">
        <f>IF(H130&gt;=100%,"CUMPLE","NO CUMPLE")</f>
        <v>NO CUMPLE</v>
      </c>
      <c r="I133" s="128"/>
      <c r="J133" s="128"/>
      <c r="K133" s="128"/>
      <c r="L133" s="128" t="s">
        <v>2</v>
      </c>
      <c r="M133" s="128">
        <f>SUM(M130:M132)</f>
        <v>0</v>
      </c>
      <c r="N133" s="128">
        <f>SUM(N130:N132)</f>
        <v>0</v>
      </c>
      <c r="O133" s="166" t="str">
        <f>+O130</f>
        <v/>
      </c>
      <c r="P133" s="128"/>
      <c r="Q133" s="128" t="s">
        <v>273</v>
      </c>
    </row>
    <row r="134" spans="1:17" ht="26.25" x14ac:dyDescent="0.35">
      <c r="A134" s="124"/>
      <c r="B134" s="125" t="s">
        <v>396</v>
      </c>
      <c r="C134" s="238" t="str">
        <f>+'CONSOLIDADO PONDERABLES'!B32</f>
        <v>CONSORCIO INTERVIAL UG-ING</v>
      </c>
      <c r="D134" s="238"/>
      <c r="E134" s="238"/>
      <c r="F134" s="238"/>
      <c r="G134" s="238"/>
      <c r="H134" s="238"/>
      <c r="I134" s="238"/>
      <c r="J134" s="238"/>
      <c r="K134" s="238"/>
      <c r="L134" s="130"/>
      <c r="M134" s="130"/>
      <c r="N134" s="130"/>
      <c r="O134" s="165"/>
      <c r="P134" s="130"/>
      <c r="Q134" s="131"/>
    </row>
    <row r="135" spans="1:17" ht="58.5" x14ac:dyDescent="0.2">
      <c r="A135" s="112">
        <v>1</v>
      </c>
      <c r="B135" s="117" t="s">
        <v>397</v>
      </c>
      <c r="C135" s="118" t="s">
        <v>402</v>
      </c>
      <c r="D135" s="123">
        <v>2</v>
      </c>
      <c r="E135" s="120">
        <v>532</v>
      </c>
      <c r="F135" s="228" t="s">
        <v>3</v>
      </c>
      <c r="G135" s="228" t="s">
        <v>3</v>
      </c>
      <c r="H135" s="234">
        <f>M140/1076.28362068966</f>
        <v>0</v>
      </c>
      <c r="I135" s="119"/>
      <c r="J135" s="119" t="s">
        <v>256</v>
      </c>
      <c r="K135" s="117" t="s">
        <v>268</v>
      </c>
      <c r="L135" s="148" t="s">
        <v>260</v>
      </c>
      <c r="M135" s="120"/>
      <c r="N135" s="121"/>
      <c r="O135" s="223" t="str">
        <f>IF(N140=0,"",M140/N140)</f>
        <v/>
      </c>
      <c r="P135" s="117"/>
      <c r="Q135" s="112" t="s">
        <v>262</v>
      </c>
    </row>
    <row r="136" spans="1:17" ht="59.25" x14ac:dyDescent="0.2">
      <c r="A136" s="112">
        <v>2</v>
      </c>
      <c r="B136" s="117" t="s">
        <v>398</v>
      </c>
      <c r="C136" s="118" t="s">
        <v>402</v>
      </c>
      <c r="D136" s="123">
        <v>5</v>
      </c>
      <c r="E136" s="120">
        <v>714</v>
      </c>
      <c r="F136" s="228"/>
      <c r="G136" s="228"/>
      <c r="H136" s="234" t="e">
        <f>(SUM(#REF!))/#REF!</f>
        <v>#REF!</v>
      </c>
      <c r="I136" s="119"/>
      <c r="J136" s="119" t="s">
        <v>256</v>
      </c>
      <c r="K136" s="117" t="s">
        <v>774</v>
      </c>
      <c r="L136" s="148" t="s">
        <v>260</v>
      </c>
      <c r="M136" s="120"/>
      <c r="N136" s="121"/>
      <c r="O136" s="223"/>
      <c r="P136" s="117"/>
      <c r="Q136" s="112" t="s">
        <v>262</v>
      </c>
    </row>
    <row r="137" spans="1:17" ht="85.5" x14ac:dyDescent="0.2">
      <c r="A137" s="112">
        <v>3</v>
      </c>
      <c r="B137" s="117" t="s">
        <v>399</v>
      </c>
      <c r="C137" s="118" t="s">
        <v>403</v>
      </c>
      <c r="D137" s="123">
        <v>107</v>
      </c>
      <c r="E137" s="120">
        <v>10397.040687213437</v>
      </c>
      <c r="F137" s="228"/>
      <c r="G137" s="228"/>
      <c r="H137" s="234"/>
      <c r="I137" s="119"/>
      <c r="J137" s="119" t="s">
        <v>256</v>
      </c>
      <c r="K137" s="117" t="s">
        <v>774</v>
      </c>
      <c r="L137" s="148" t="s">
        <v>259</v>
      </c>
      <c r="M137" s="120"/>
      <c r="N137" s="121"/>
      <c r="O137" s="223"/>
      <c r="P137" s="117"/>
      <c r="Q137" s="112" t="s">
        <v>262</v>
      </c>
    </row>
    <row r="138" spans="1:17" ht="58.5" x14ac:dyDescent="0.2">
      <c r="A138" s="112">
        <v>4</v>
      </c>
      <c r="B138" s="117" t="s">
        <v>400</v>
      </c>
      <c r="C138" s="118" t="s">
        <v>404</v>
      </c>
      <c r="D138" s="123">
        <v>109</v>
      </c>
      <c r="E138" s="120">
        <v>798.85202075669258</v>
      </c>
      <c r="F138" s="228"/>
      <c r="G138" s="228"/>
      <c r="H138" s="234"/>
      <c r="I138" s="119"/>
      <c r="J138" s="119" t="s">
        <v>256</v>
      </c>
      <c r="K138" s="117" t="s">
        <v>897</v>
      </c>
      <c r="L138" s="148" t="s">
        <v>260</v>
      </c>
      <c r="M138" s="120"/>
      <c r="N138" s="121"/>
      <c r="O138" s="223"/>
      <c r="P138" s="117"/>
      <c r="Q138" s="112" t="s">
        <v>262</v>
      </c>
    </row>
    <row r="139" spans="1:17" ht="57.75" x14ac:dyDescent="0.2">
      <c r="A139" s="112">
        <v>5</v>
      </c>
      <c r="B139" s="117" t="s">
        <v>401</v>
      </c>
      <c r="C139" s="118" t="s">
        <v>404</v>
      </c>
      <c r="D139" s="123">
        <v>15</v>
      </c>
      <c r="E139" s="120">
        <v>4823.2446523748276</v>
      </c>
      <c r="F139" s="228"/>
      <c r="G139" s="228"/>
      <c r="H139" s="234" t="e">
        <f>(SUM(#REF!))/#REF!</f>
        <v>#REF!</v>
      </c>
      <c r="I139" s="119"/>
      <c r="J139" s="119" t="s">
        <v>256</v>
      </c>
      <c r="K139" s="117" t="s">
        <v>898</v>
      </c>
      <c r="L139" s="148" t="s">
        <v>260</v>
      </c>
      <c r="M139" s="120"/>
      <c r="N139" s="121"/>
      <c r="O139" s="223"/>
      <c r="P139" s="117"/>
      <c r="Q139" s="112" t="s">
        <v>262</v>
      </c>
    </row>
    <row r="140" spans="1:17" ht="20.25" x14ac:dyDescent="0.3">
      <c r="A140" s="127"/>
      <c r="B140" s="224"/>
      <c r="C140" s="224"/>
      <c r="D140" s="128"/>
      <c r="E140" s="128">
        <f>SUM(E135:E139)</f>
        <v>17265.137360344957</v>
      </c>
      <c r="F140" s="128" t="str">
        <f>+F135</f>
        <v xml:space="preserve">CUMPLE </v>
      </c>
      <c r="G140" s="128" t="str">
        <f>+G135</f>
        <v xml:space="preserve">CUMPLE </v>
      </c>
      <c r="H140" s="128" t="str">
        <f>IF(H135&gt;=100%,"CUMPLE","NO CUMPLE")</f>
        <v>NO CUMPLE</v>
      </c>
      <c r="I140" s="128"/>
      <c r="J140" s="128"/>
      <c r="K140" s="128"/>
      <c r="L140" s="128" t="s">
        <v>2</v>
      </c>
      <c r="M140" s="128">
        <f>SUM(M135:M139)</f>
        <v>0</v>
      </c>
      <c r="N140" s="128">
        <f>SUM(N135:N139)</f>
        <v>0</v>
      </c>
      <c r="O140" s="166" t="str">
        <f>+O135</f>
        <v/>
      </c>
      <c r="P140" s="128"/>
      <c r="Q140" s="128" t="s">
        <v>273</v>
      </c>
    </row>
    <row r="141" spans="1:17" ht="26.25" x14ac:dyDescent="0.35">
      <c r="A141" s="124"/>
      <c r="B141" s="125" t="s">
        <v>405</v>
      </c>
      <c r="C141" s="238" t="str">
        <f>+'CONSOLIDADO PONDERABLES'!B33</f>
        <v>NOGAALL-LITORAL</v>
      </c>
      <c r="D141" s="238"/>
      <c r="E141" s="238"/>
      <c r="F141" s="238"/>
      <c r="G141" s="238"/>
      <c r="H141" s="238"/>
      <c r="I141" s="238"/>
      <c r="J141" s="238"/>
      <c r="K141" s="238"/>
      <c r="L141" s="130"/>
      <c r="M141" s="130"/>
      <c r="N141" s="130"/>
      <c r="O141" s="165"/>
      <c r="P141" s="130"/>
      <c r="Q141" s="131"/>
    </row>
    <row r="142" spans="1:17" ht="58.5" x14ac:dyDescent="0.2">
      <c r="A142" s="112">
        <v>1</v>
      </c>
      <c r="B142" s="117" t="s">
        <v>406</v>
      </c>
      <c r="C142" s="118" t="s">
        <v>408</v>
      </c>
      <c r="D142" s="123">
        <v>26</v>
      </c>
      <c r="E142" s="120">
        <v>2040.0842445875689</v>
      </c>
      <c r="F142" s="228" t="s">
        <v>3</v>
      </c>
      <c r="G142" s="228" t="s">
        <v>3</v>
      </c>
      <c r="H142" s="234">
        <f>M145/1076.28362068966</f>
        <v>0</v>
      </c>
      <c r="I142" s="119"/>
      <c r="J142" s="119" t="s">
        <v>256</v>
      </c>
      <c r="K142" s="117" t="s">
        <v>268</v>
      </c>
      <c r="L142" s="148" t="s">
        <v>260</v>
      </c>
      <c r="M142" s="120"/>
      <c r="N142" s="121"/>
      <c r="O142" s="223" t="str">
        <f>IF(N145=0,"",M145/N145)</f>
        <v/>
      </c>
      <c r="P142" s="117"/>
      <c r="Q142" s="112" t="s">
        <v>262</v>
      </c>
    </row>
    <row r="143" spans="1:17" ht="60" x14ac:dyDescent="0.2">
      <c r="A143" s="112">
        <v>2</v>
      </c>
      <c r="B143" s="117" t="s">
        <v>407</v>
      </c>
      <c r="C143" s="118" t="s">
        <v>408</v>
      </c>
      <c r="D143" s="123">
        <v>17</v>
      </c>
      <c r="E143" s="120">
        <v>991.22426868905745</v>
      </c>
      <c r="F143" s="228"/>
      <c r="G143" s="228"/>
      <c r="H143" s="234" t="e">
        <f>(SUM(#REF!))/#REF!</f>
        <v>#REF!</v>
      </c>
      <c r="I143" s="119"/>
      <c r="J143" s="119" t="s">
        <v>256</v>
      </c>
      <c r="K143" s="117" t="s">
        <v>781</v>
      </c>
      <c r="L143" s="122" t="s">
        <v>270</v>
      </c>
      <c r="M143" s="120"/>
      <c r="N143" s="121"/>
      <c r="O143" s="223"/>
      <c r="P143" s="117"/>
      <c r="Q143" s="112" t="s">
        <v>262</v>
      </c>
    </row>
    <row r="144" spans="1:17" ht="15" x14ac:dyDescent="0.2">
      <c r="A144" s="112">
        <v>3</v>
      </c>
      <c r="B144" s="117"/>
      <c r="C144" s="118"/>
      <c r="D144" s="123"/>
      <c r="E144" s="120"/>
      <c r="F144" s="228"/>
      <c r="G144" s="228"/>
      <c r="H144" s="234" t="e">
        <f>(SUM(#REF!))/#REF!</f>
        <v>#REF!</v>
      </c>
      <c r="I144" s="119"/>
      <c r="J144" s="119"/>
      <c r="K144" s="117"/>
      <c r="L144" s="122"/>
      <c r="M144" s="120"/>
      <c r="N144" s="121"/>
      <c r="O144" s="223"/>
      <c r="P144" s="117"/>
      <c r="Q144" s="112"/>
    </row>
    <row r="145" spans="1:17" ht="20.25" x14ac:dyDescent="0.3">
      <c r="A145" s="127"/>
      <c r="B145" s="224"/>
      <c r="C145" s="224"/>
      <c r="D145" s="128"/>
      <c r="E145" s="128">
        <f>SUM(E142:E144)</f>
        <v>3031.3085132766264</v>
      </c>
      <c r="F145" s="128" t="str">
        <f>+F142</f>
        <v xml:space="preserve">CUMPLE </v>
      </c>
      <c r="G145" s="128" t="str">
        <f>+G142</f>
        <v xml:space="preserve">CUMPLE </v>
      </c>
      <c r="H145" s="128" t="str">
        <f>IF(H142&gt;=100%,"CUMPLE","NO CUMPLE")</f>
        <v>NO CUMPLE</v>
      </c>
      <c r="I145" s="128"/>
      <c r="J145" s="128"/>
      <c r="K145" s="128"/>
      <c r="L145" s="128" t="s">
        <v>4</v>
      </c>
      <c r="M145" s="128">
        <f>SUM(M142:M144)</f>
        <v>0</v>
      </c>
      <c r="N145" s="128">
        <f>SUM(N142:N144)</f>
        <v>0</v>
      </c>
      <c r="O145" s="166" t="str">
        <f>+O142</f>
        <v/>
      </c>
      <c r="P145" s="128"/>
      <c r="Q145" s="128" t="s">
        <v>273</v>
      </c>
    </row>
    <row r="146" spans="1:17" ht="26.25" x14ac:dyDescent="0.35">
      <c r="A146" s="124"/>
      <c r="B146" s="125" t="s">
        <v>409</v>
      </c>
      <c r="C146" s="238" t="str">
        <f>+'CONSOLIDADO PONDERABLES'!B34</f>
        <v>GEVIAL SAS</v>
      </c>
      <c r="D146" s="238"/>
      <c r="E146" s="238"/>
      <c r="F146" s="238"/>
      <c r="G146" s="238"/>
      <c r="H146" s="238"/>
      <c r="I146" s="238"/>
      <c r="J146" s="238"/>
      <c r="K146" s="238"/>
      <c r="L146" s="130"/>
      <c r="M146" s="130"/>
      <c r="N146" s="130"/>
      <c r="O146" s="165"/>
      <c r="P146" s="130"/>
      <c r="Q146" s="131"/>
    </row>
    <row r="147" spans="1:17" ht="45" x14ac:dyDescent="0.2">
      <c r="A147" s="112">
        <v>1</v>
      </c>
      <c r="B147" s="117" t="s">
        <v>410</v>
      </c>
      <c r="C147" s="118" t="s">
        <v>411</v>
      </c>
      <c r="D147" s="123">
        <v>63</v>
      </c>
      <c r="E147" s="120">
        <v>1241.7393195</v>
      </c>
      <c r="F147" s="228" t="s">
        <v>3</v>
      </c>
      <c r="G147" s="228" t="s">
        <v>3</v>
      </c>
      <c r="H147" s="234">
        <f>M150/1076.28362068966</f>
        <v>1.1537287157676146</v>
      </c>
      <c r="I147" s="119"/>
      <c r="J147" s="119" t="s">
        <v>256</v>
      </c>
      <c r="K147" s="117" t="s">
        <v>258</v>
      </c>
      <c r="L147" s="122" t="s">
        <v>259</v>
      </c>
      <c r="M147" s="120">
        <v>1241.7393195</v>
      </c>
      <c r="N147" s="121">
        <v>1</v>
      </c>
      <c r="O147" s="223">
        <f>IF(N150=0,"",M150/N150)</f>
        <v>1241.7393195</v>
      </c>
      <c r="P147" s="117"/>
      <c r="Q147" s="112" t="s">
        <v>263</v>
      </c>
    </row>
    <row r="148" spans="1:17" ht="20.25" customHeight="1" x14ac:dyDescent="0.2">
      <c r="A148" s="112">
        <v>2</v>
      </c>
      <c r="B148" s="117"/>
      <c r="C148" s="118"/>
      <c r="D148" s="123"/>
      <c r="E148" s="120"/>
      <c r="F148" s="228"/>
      <c r="G148" s="228"/>
      <c r="H148" s="234" t="e">
        <f>(SUM(#REF!))/#REF!</f>
        <v>#REF!</v>
      </c>
      <c r="I148" s="119"/>
      <c r="J148" s="132"/>
      <c r="K148" s="117"/>
      <c r="L148" s="122"/>
      <c r="M148" s="120"/>
      <c r="N148" s="121"/>
      <c r="O148" s="223"/>
      <c r="P148" s="117"/>
      <c r="Q148" s="112"/>
    </row>
    <row r="149" spans="1:17" ht="15" x14ac:dyDescent="0.2">
      <c r="A149" s="112">
        <v>3</v>
      </c>
      <c r="B149" s="117"/>
      <c r="C149" s="118"/>
      <c r="D149" s="123"/>
      <c r="E149" s="120"/>
      <c r="F149" s="228"/>
      <c r="G149" s="228"/>
      <c r="H149" s="234" t="e">
        <f>(SUM(#REF!))/#REF!</f>
        <v>#REF!</v>
      </c>
      <c r="I149" s="119"/>
      <c r="J149" s="119"/>
      <c r="K149" s="117"/>
      <c r="L149" s="122"/>
      <c r="M149" s="120"/>
      <c r="N149" s="121"/>
      <c r="O149" s="223"/>
      <c r="P149" s="117"/>
      <c r="Q149" s="112"/>
    </row>
    <row r="150" spans="1:17" ht="20.25" x14ac:dyDescent="0.3">
      <c r="A150" s="127"/>
      <c r="B150" s="224"/>
      <c r="C150" s="224"/>
      <c r="D150" s="128"/>
      <c r="E150" s="128">
        <f>SUM(E147:E149)</f>
        <v>1241.7393195</v>
      </c>
      <c r="F150" s="128" t="str">
        <f>+F147</f>
        <v xml:space="preserve">CUMPLE </v>
      </c>
      <c r="G150" s="128" t="str">
        <f>+G147</f>
        <v xml:space="preserve">CUMPLE </v>
      </c>
      <c r="H150" s="128" t="str">
        <f>IF(H147&gt;=100%,"CUMPLE","NO CUMPLE")</f>
        <v>CUMPLE</v>
      </c>
      <c r="I150" s="128"/>
      <c r="J150" s="128"/>
      <c r="K150" s="128"/>
      <c r="L150" s="128" t="s">
        <v>2</v>
      </c>
      <c r="M150" s="128">
        <f>SUM(M147:M149)</f>
        <v>1241.7393195</v>
      </c>
      <c r="N150" s="128">
        <f>SUM(N147:N149)</f>
        <v>1</v>
      </c>
      <c r="O150" s="166">
        <f>+O147</f>
        <v>1241.7393195</v>
      </c>
      <c r="P150" s="128"/>
      <c r="Q150" s="128" t="s">
        <v>767</v>
      </c>
    </row>
    <row r="151" spans="1:17" ht="26.25" x14ac:dyDescent="0.35">
      <c r="A151" s="124"/>
      <c r="B151" s="125" t="s">
        <v>412</v>
      </c>
      <c r="C151" s="238" t="str">
        <f>+'CONSOLIDADO PONDERABLES'!B35</f>
        <v>CONSORCIO AYG ENGATIVA 275</v>
      </c>
      <c r="D151" s="238"/>
      <c r="E151" s="238"/>
      <c r="F151" s="238"/>
      <c r="G151" s="238"/>
      <c r="H151" s="238"/>
      <c r="I151" s="238"/>
      <c r="J151" s="238"/>
      <c r="K151" s="238"/>
      <c r="L151" s="130"/>
      <c r="M151" s="130"/>
      <c r="N151" s="130"/>
      <c r="O151" s="165"/>
      <c r="P151" s="130"/>
      <c r="Q151" s="131"/>
    </row>
    <row r="152" spans="1:17" ht="57" x14ac:dyDescent="0.2">
      <c r="A152" s="112">
        <v>1</v>
      </c>
      <c r="B152" s="117" t="s">
        <v>413</v>
      </c>
      <c r="C152" s="118" t="s">
        <v>415</v>
      </c>
      <c r="D152" s="123">
        <v>212</v>
      </c>
      <c r="E152" s="120">
        <v>1185.1837327715443</v>
      </c>
      <c r="F152" s="228" t="s">
        <v>3</v>
      </c>
      <c r="G152" s="228" t="s">
        <v>3</v>
      </c>
      <c r="H152" s="234">
        <f>M155/1076.28362068966</f>
        <v>2.1331538777313561</v>
      </c>
      <c r="I152" s="119"/>
      <c r="J152" s="119" t="s">
        <v>256</v>
      </c>
      <c r="K152" s="117" t="s">
        <v>258</v>
      </c>
      <c r="L152" s="122" t="s">
        <v>259</v>
      </c>
      <c r="M152" s="120">
        <v>1185.1837327715443</v>
      </c>
      <c r="N152" s="121">
        <v>1</v>
      </c>
      <c r="O152" s="223">
        <f>IF(N155=0,"",M155/N155)</f>
        <v>1147.9392895064461</v>
      </c>
      <c r="P152" s="117"/>
      <c r="Q152" s="112" t="s">
        <v>263</v>
      </c>
    </row>
    <row r="153" spans="1:17" ht="57" x14ac:dyDescent="0.2">
      <c r="A153" s="112">
        <v>2</v>
      </c>
      <c r="B153" s="117" t="s">
        <v>414</v>
      </c>
      <c r="C153" s="118" t="s">
        <v>416</v>
      </c>
      <c r="D153" s="123">
        <v>191</v>
      </c>
      <c r="E153" s="120">
        <v>1110.6948462413479</v>
      </c>
      <c r="F153" s="228"/>
      <c r="G153" s="228"/>
      <c r="H153" s="234" t="e">
        <f>(SUM(#REF!))/#REF!</f>
        <v>#REF!</v>
      </c>
      <c r="I153" s="119"/>
      <c r="J153" s="119" t="s">
        <v>256</v>
      </c>
      <c r="K153" s="117" t="s">
        <v>258</v>
      </c>
      <c r="L153" s="122" t="s">
        <v>259</v>
      </c>
      <c r="M153" s="120">
        <v>1110.6948462413479</v>
      </c>
      <c r="N153" s="121">
        <v>1</v>
      </c>
      <c r="O153" s="223"/>
      <c r="P153" s="117"/>
      <c r="Q153" s="112" t="s">
        <v>263</v>
      </c>
    </row>
    <row r="154" spans="1:17" ht="15" x14ac:dyDescent="0.2">
      <c r="A154" s="112">
        <v>3</v>
      </c>
      <c r="B154" s="117"/>
      <c r="C154" s="118"/>
      <c r="D154" s="123"/>
      <c r="E154" s="120"/>
      <c r="F154" s="228"/>
      <c r="G154" s="228"/>
      <c r="H154" s="234" t="e">
        <f>(SUM(#REF!))/#REF!</f>
        <v>#REF!</v>
      </c>
      <c r="I154" s="119"/>
      <c r="J154" s="119"/>
      <c r="K154" s="117"/>
      <c r="L154" s="122"/>
      <c r="M154" s="120"/>
      <c r="N154" s="121"/>
      <c r="O154" s="223"/>
      <c r="P154" s="117"/>
      <c r="Q154" s="112"/>
    </row>
    <row r="155" spans="1:17" ht="20.25" x14ac:dyDescent="0.3">
      <c r="A155" s="127"/>
      <c r="B155" s="224"/>
      <c r="C155" s="224"/>
      <c r="D155" s="128"/>
      <c r="E155" s="128">
        <f>SUM(E152:E154)</f>
        <v>2295.8785790128923</v>
      </c>
      <c r="F155" s="128" t="str">
        <f>+F152</f>
        <v xml:space="preserve">CUMPLE </v>
      </c>
      <c r="G155" s="128" t="str">
        <f>+G152</f>
        <v xml:space="preserve">CUMPLE </v>
      </c>
      <c r="H155" s="128" t="str">
        <f>IF(H152&gt;=100%,"CUMPLE","NO CUMPLE")</f>
        <v>CUMPLE</v>
      </c>
      <c r="I155" s="128"/>
      <c r="J155" s="128"/>
      <c r="K155" s="128"/>
      <c r="L155" s="128" t="s">
        <v>2</v>
      </c>
      <c r="M155" s="128">
        <f>SUM(M152:M154)</f>
        <v>2295.8785790128923</v>
      </c>
      <c r="N155" s="128">
        <f>SUM(N152:N154)</f>
        <v>2</v>
      </c>
      <c r="O155" s="166">
        <f>+O152</f>
        <v>1147.9392895064461</v>
      </c>
      <c r="P155" s="128"/>
      <c r="Q155" s="128" t="s">
        <v>273</v>
      </c>
    </row>
    <row r="156" spans="1:17" ht="26.25" x14ac:dyDescent="0.35">
      <c r="A156" s="124"/>
      <c r="B156" s="125" t="s">
        <v>417</v>
      </c>
      <c r="C156" s="238" t="str">
        <f>+'CONSOLIDADO PONDERABLES'!B36</f>
        <v>VELNEC SA</v>
      </c>
      <c r="D156" s="238"/>
      <c r="E156" s="238"/>
      <c r="F156" s="238"/>
      <c r="G156" s="238"/>
      <c r="H156" s="238"/>
      <c r="I156" s="238"/>
      <c r="J156" s="238"/>
      <c r="K156" s="238"/>
      <c r="L156" s="130"/>
      <c r="M156" s="130"/>
      <c r="N156" s="130"/>
      <c r="O156" s="165"/>
      <c r="P156" s="130"/>
      <c r="Q156" s="131"/>
    </row>
    <row r="157" spans="1:17" ht="57" x14ac:dyDescent="0.2">
      <c r="A157" s="112">
        <v>1</v>
      </c>
      <c r="B157" s="117" t="s">
        <v>782</v>
      </c>
      <c r="C157" s="118" t="s">
        <v>418</v>
      </c>
      <c r="D157" s="123">
        <v>4</v>
      </c>
      <c r="E157" s="120">
        <v>2389.845796116505</v>
      </c>
      <c r="F157" s="228" t="s">
        <v>3</v>
      </c>
      <c r="G157" s="228" t="s">
        <v>3</v>
      </c>
      <c r="H157" s="234">
        <f>M160/1076.28362068966</f>
        <v>0</v>
      </c>
      <c r="I157" s="119"/>
      <c r="J157" s="119" t="s">
        <v>256</v>
      </c>
      <c r="K157" s="117" t="s">
        <v>968</v>
      </c>
      <c r="L157" s="122" t="s">
        <v>260</v>
      </c>
      <c r="M157" s="120"/>
      <c r="N157" s="121"/>
      <c r="O157" s="223" t="str">
        <f>IF(N160=0,"",M160/N160)</f>
        <v/>
      </c>
      <c r="P157" s="117"/>
      <c r="Q157" s="112" t="s">
        <v>262</v>
      </c>
    </row>
    <row r="158" spans="1:17" ht="57" x14ac:dyDescent="0.2">
      <c r="A158" s="112">
        <v>2</v>
      </c>
      <c r="B158" s="117" t="s">
        <v>783</v>
      </c>
      <c r="C158" s="118" t="s">
        <v>418</v>
      </c>
      <c r="D158" s="123">
        <v>7</v>
      </c>
      <c r="E158" s="120">
        <v>1939.9579412356611</v>
      </c>
      <c r="F158" s="228"/>
      <c r="G158" s="228"/>
      <c r="H158" s="234" t="e">
        <f>(SUM(#REF!))/#REF!</f>
        <v>#REF!</v>
      </c>
      <c r="I158" s="119"/>
      <c r="J158" s="119" t="s">
        <v>256</v>
      </c>
      <c r="K158" s="117" t="s">
        <v>969</v>
      </c>
      <c r="L158" s="122" t="s">
        <v>259</v>
      </c>
      <c r="M158" s="120"/>
      <c r="N158" s="121"/>
      <c r="O158" s="223"/>
      <c r="P158" s="117"/>
      <c r="Q158" s="112" t="s">
        <v>262</v>
      </c>
    </row>
    <row r="159" spans="1:17" ht="15" x14ac:dyDescent="0.2">
      <c r="A159" s="112">
        <v>3</v>
      </c>
      <c r="B159" s="117"/>
      <c r="C159" s="118"/>
      <c r="D159" s="123"/>
      <c r="E159" s="120"/>
      <c r="F159" s="228"/>
      <c r="G159" s="228"/>
      <c r="H159" s="234" t="e">
        <f>(SUM(#REF!))/#REF!</f>
        <v>#REF!</v>
      </c>
      <c r="I159" s="119"/>
      <c r="J159" s="119"/>
      <c r="K159" s="117"/>
      <c r="L159" s="122"/>
      <c r="M159" s="120"/>
      <c r="N159" s="121"/>
      <c r="O159" s="223"/>
      <c r="P159" s="117"/>
      <c r="Q159" s="112"/>
    </row>
    <row r="160" spans="1:17" ht="20.25" x14ac:dyDescent="0.3">
      <c r="A160" s="127"/>
      <c r="B160" s="224"/>
      <c r="C160" s="224"/>
      <c r="D160" s="128"/>
      <c r="E160" s="128">
        <f>SUM(E157:E159)</f>
        <v>4329.8037373521656</v>
      </c>
      <c r="F160" s="128" t="str">
        <f>+F157</f>
        <v xml:space="preserve">CUMPLE </v>
      </c>
      <c r="G160" s="128" t="str">
        <f>+G157</f>
        <v xml:space="preserve">CUMPLE </v>
      </c>
      <c r="H160" s="128" t="str">
        <f>IF(H157&gt;=100%,"CUMPLE","NO CUMPLE")</f>
        <v>NO CUMPLE</v>
      </c>
      <c r="I160" s="128"/>
      <c r="J160" s="128"/>
      <c r="K160" s="128"/>
      <c r="L160" s="128" t="s">
        <v>2</v>
      </c>
      <c r="M160" s="128">
        <f>SUM(M157:M159)</f>
        <v>0</v>
      </c>
      <c r="N160" s="128">
        <f>SUM(N157:N159)</f>
        <v>0</v>
      </c>
      <c r="O160" s="166" t="str">
        <f>+O157</f>
        <v/>
      </c>
      <c r="P160" s="128"/>
      <c r="Q160" s="128" t="s">
        <v>273</v>
      </c>
    </row>
    <row r="161" spans="1:18" ht="26.25" x14ac:dyDescent="0.35">
      <c r="A161" s="124"/>
      <c r="B161" s="125" t="s">
        <v>419</v>
      </c>
      <c r="C161" s="238" t="str">
        <f>+'CONSOLIDADO PONDERABLES'!B37</f>
        <v>CONSORCIO ROMA</v>
      </c>
      <c r="D161" s="238"/>
      <c r="E161" s="238"/>
      <c r="F161" s="238"/>
      <c r="G161" s="238"/>
      <c r="H161" s="238"/>
      <c r="I161" s="238"/>
      <c r="J161" s="238"/>
      <c r="K161" s="238"/>
      <c r="L161" s="130"/>
      <c r="M161" s="130"/>
      <c r="N161" s="130"/>
      <c r="O161" s="165"/>
      <c r="P161" s="130"/>
      <c r="Q161" s="131"/>
    </row>
    <row r="162" spans="1:18" ht="57" x14ac:dyDescent="0.2">
      <c r="A162" s="112">
        <v>1</v>
      </c>
      <c r="B162" s="117" t="s">
        <v>784</v>
      </c>
      <c r="C162" s="118" t="s">
        <v>421</v>
      </c>
      <c r="D162" s="123">
        <v>9</v>
      </c>
      <c r="E162" s="120">
        <v>2506.8805713218821</v>
      </c>
      <c r="F162" s="228" t="s">
        <v>3</v>
      </c>
      <c r="G162" s="228" t="s">
        <v>3</v>
      </c>
      <c r="H162" s="234">
        <f>M166/1076.28362068966</f>
        <v>0</v>
      </c>
      <c r="I162" s="119"/>
      <c r="J162" s="119" t="s">
        <v>256</v>
      </c>
      <c r="K162" s="117" t="s">
        <v>258</v>
      </c>
      <c r="L162" s="148" t="s">
        <v>260</v>
      </c>
      <c r="M162" s="120"/>
      <c r="N162" s="121"/>
      <c r="O162" s="223" t="str">
        <f>IF(N166=0,"",M166/N166)</f>
        <v/>
      </c>
      <c r="P162" s="117"/>
      <c r="Q162" s="112" t="s">
        <v>262</v>
      </c>
    </row>
    <row r="163" spans="1:18" ht="66" customHeight="1" x14ac:dyDescent="0.2">
      <c r="A163" s="112">
        <v>2</v>
      </c>
      <c r="B163" s="117" t="s">
        <v>785</v>
      </c>
      <c r="C163" s="118" t="s">
        <v>285</v>
      </c>
      <c r="D163" s="123">
        <v>6</v>
      </c>
      <c r="E163" s="120">
        <v>1847.7591244755245</v>
      </c>
      <c r="F163" s="228"/>
      <c r="G163" s="228"/>
      <c r="H163" s="234" t="e">
        <f>(SUM(#REF!))/#REF!</f>
        <v>#REF!</v>
      </c>
      <c r="I163" s="119"/>
      <c r="J163" s="119" t="s">
        <v>256</v>
      </c>
      <c r="K163" s="117" t="s">
        <v>258</v>
      </c>
      <c r="L163" s="148" t="s">
        <v>260</v>
      </c>
      <c r="M163" s="120"/>
      <c r="N163" s="121"/>
      <c r="O163" s="223"/>
      <c r="P163" s="117"/>
      <c r="Q163" s="112" t="s">
        <v>262</v>
      </c>
    </row>
    <row r="164" spans="1:18" ht="66" customHeight="1" x14ac:dyDescent="0.2">
      <c r="A164" s="112">
        <v>3</v>
      </c>
      <c r="B164" s="117" t="s">
        <v>787</v>
      </c>
      <c r="C164" s="118" t="s">
        <v>285</v>
      </c>
      <c r="D164" s="123">
        <v>4</v>
      </c>
      <c r="E164" s="120">
        <v>149.94232987312571</v>
      </c>
      <c r="F164" s="228"/>
      <c r="G164" s="228"/>
      <c r="H164" s="234"/>
      <c r="I164" s="119"/>
      <c r="J164" s="119" t="s">
        <v>256</v>
      </c>
      <c r="K164" s="117" t="s">
        <v>258</v>
      </c>
      <c r="L164" s="148" t="s">
        <v>270</v>
      </c>
      <c r="M164" s="120"/>
      <c r="N164" s="121"/>
      <c r="O164" s="223"/>
      <c r="P164" s="117"/>
      <c r="Q164" s="112" t="s">
        <v>262</v>
      </c>
      <c r="R164" s="104" t="s">
        <v>899</v>
      </c>
    </row>
    <row r="165" spans="1:18" ht="28.5" x14ac:dyDescent="0.2">
      <c r="A165" s="112">
        <v>4</v>
      </c>
      <c r="B165" s="117" t="s">
        <v>786</v>
      </c>
      <c r="C165" s="118" t="s">
        <v>290</v>
      </c>
      <c r="D165" s="123" t="s">
        <v>420</v>
      </c>
      <c r="E165" s="120">
        <v>992.7118801893381</v>
      </c>
      <c r="F165" s="228"/>
      <c r="G165" s="228"/>
      <c r="H165" s="234" t="e">
        <f>(SUM(#REF!))/#REF!</f>
        <v>#REF!</v>
      </c>
      <c r="I165" s="119"/>
      <c r="J165" s="119" t="s">
        <v>256</v>
      </c>
      <c r="K165" s="117" t="s">
        <v>258</v>
      </c>
      <c r="L165" s="148" t="s">
        <v>260</v>
      </c>
      <c r="M165" s="120"/>
      <c r="N165" s="121"/>
      <c r="O165" s="223"/>
      <c r="P165" s="117"/>
      <c r="Q165" s="112" t="s">
        <v>262</v>
      </c>
    </row>
    <row r="166" spans="1:18" ht="20.25" x14ac:dyDescent="0.3">
      <c r="A166" s="127"/>
      <c r="B166" s="224"/>
      <c r="C166" s="224"/>
      <c r="D166" s="128"/>
      <c r="E166" s="128">
        <f>SUM(E162:E165)</f>
        <v>5497.2939058598704</v>
      </c>
      <c r="F166" s="128" t="str">
        <f>+F162</f>
        <v xml:space="preserve">CUMPLE </v>
      </c>
      <c r="G166" s="128" t="str">
        <f>+G162</f>
        <v xml:space="preserve">CUMPLE </v>
      </c>
      <c r="H166" s="128" t="str">
        <f>IF(H162&gt;=100%,"CUMPLE","NO CUMPLE")</f>
        <v>NO CUMPLE</v>
      </c>
      <c r="I166" s="128"/>
      <c r="J166" s="128"/>
      <c r="K166" s="128"/>
      <c r="L166" s="128" t="s">
        <v>4</v>
      </c>
      <c r="M166" s="128">
        <f>SUM(M162:M165)</f>
        <v>0</v>
      </c>
      <c r="N166" s="128">
        <f>SUM(N162:N165)</f>
        <v>0</v>
      </c>
      <c r="O166" s="166" t="str">
        <f>+O162</f>
        <v/>
      </c>
      <c r="P166" s="128"/>
      <c r="Q166" s="128" t="s">
        <v>273</v>
      </c>
    </row>
    <row r="167" spans="1:18" ht="26.25" x14ac:dyDescent="0.35">
      <c r="A167" s="124"/>
      <c r="B167" s="125" t="s">
        <v>422</v>
      </c>
      <c r="C167" s="238" t="str">
        <f>+'CONSOLIDADO PONDERABLES'!B38</f>
        <v>CONSORCIO INTERVIAS 100</v>
      </c>
      <c r="D167" s="238"/>
      <c r="E167" s="238"/>
      <c r="F167" s="238"/>
      <c r="G167" s="238"/>
      <c r="H167" s="238"/>
      <c r="I167" s="238"/>
      <c r="J167" s="238"/>
      <c r="K167" s="238"/>
      <c r="L167" s="130"/>
      <c r="M167" s="130"/>
      <c r="N167" s="130"/>
      <c r="O167" s="165"/>
      <c r="P167" s="130"/>
      <c r="Q167" s="131"/>
    </row>
    <row r="168" spans="1:18" ht="128.25" x14ac:dyDescent="0.2">
      <c r="A168" s="112">
        <v>1</v>
      </c>
      <c r="B168" s="117" t="s">
        <v>788</v>
      </c>
      <c r="C168" s="118" t="s">
        <v>423</v>
      </c>
      <c r="D168" s="123">
        <v>50</v>
      </c>
      <c r="E168" s="120">
        <v>456.11018390626214</v>
      </c>
      <c r="F168" s="228" t="s">
        <v>3</v>
      </c>
      <c r="G168" s="228" t="s">
        <v>3</v>
      </c>
      <c r="H168" s="234">
        <f>M172/1076.28362068966</f>
        <v>0</v>
      </c>
      <c r="I168" s="119"/>
      <c r="J168" s="119" t="s">
        <v>256</v>
      </c>
      <c r="K168" s="117" t="s">
        <v>795</v>
      </c>
      <c r="L168" s="122" t="s">
        <v>259</v>
      </c>
      <c r="M168" s="120"/>
      <c r="N168" s="121"/>
      <c r="O168" s="223" t="str">
        <f>IF(N172=0,"",M172/N172)</f>
        <v/>
      </c>
      <c r="P168" s="117"/>
      <c r="Q168" s="112" t="s">
        <v>262</v>
      </c>
    </row>
    <row r="169" spans="1:18" ht="58.5" x14ac:dyDescent="0.2">
      <c r="A169" s="112">
        <v>2</v>
      </c>
      <c r="B169" s="117" t="s">
        <v>791</v>
      </c>
      <c r="C169" s="137" t="s">
        <v>789</v>
      </c>
      <c r="D169" s="123">
        <v>4</v>
      </c>
      <c r="E169" s="120">
        <v>2713.4112866036435</v>
      </c>
      <c r="F169" s="228"/>
      <c r="G169" s="228"/>
      <c r="H169" s="234" t="e">
        <f>(SUM(#REF!))/#REF!</f>
        <v>#REF!</v>
      </c>
      <c r="I169" s="119"/>
      <c r="J169" s="119" t="s">
        <v>256</v>
      </c>
      <c r="K169" s="117" t="s">
        <v>790</v>
      </c>
      <c r="L169" s="122" t="s">
        <v>260</v>
      </c>
      <c r="M169" s="120"/>
      <c r="N169" s="121"/>
      <c r="O169" s="223"/>
      <c r="P169" s="117"/>
      <c r="Q169" s="112" t="s">
        <v>262</v>
      </c>
    </row>
    <row r="170" spans="1:18" ht="58.5" x14ac:dyDescent="0.2">
      <c r="A170" s="112">
        <v>3</v>
      </c>
      <c r="B170" s="117" t="s">
        <v>792</v>
      </c>
      <c r="C170" s="137" t="s">
        <v>424</v>
      </c>
      <c r="D170" s="123">
        <v>17</v>
      </c>
      <c r="E170" s="120">
        <v>1579.0777034816695</v>
      </c>
      <c r="F170" s="228"/>
      <c r="G170" s="228"/>
      <c r="H170" s="234"/>
      <c r="I170" s="119"/>
      <c r="J170" s="119" t="s">
        <v>256</v>
      </c>
      <c r="K170" s="117" t="s">
        <v>790</v>
      </c>
      <c r="L170" s="122" t="s">
        <v>260</v>
      </c>
      <c r="M170" s="120"/>
      <c r="N170" s="121"/>
      <c r="O170" s="223"/>
      <c r="P170" s="117"/>
      <c r="Q170" s="112" t="s">
        <v>262</v>
      </c>
    </row>
    <row r="171" spans="1:18" ht="71.25" x14ac:dyDescent="0.2">
      <c r="A171" s="112">
        <v>4</v>
      </c>
      <c r="B171" s="117" t="s">
        <v>793</v>
      </c>
      <c r="C171" s="118" t="s">
        <v>425</v>
      </c>
      <c r="D171" s="123">
        <v>17</v>
      </c>
      <c r="E171" s="120">
        <v>213.98748288973383</v>
      </c>
      <c r="F171" s="228"/>
      <c r="G171" s="228"/>
      <c r="H171" s="234" t="e">
        <f>(SUM(#REF!))/#REF!</f>
        <v>#REF!</v>
      </c>
      <c r="I171" s="119" t="s">
        <v>794</v>
      </c>
      <c r="J171" s="119" t="s">
        <v>256</v>
      </c>
      <c r="K171" s="117" t="s">
        <v>790</v>
      </c>
      <c r="L171" s="122" t="s">
        <v>260</v>
      </c>
      <c r="M171" s="120"/>
      <c r="N171" s="121"/>
      <c r="O171" s="223"/>
      <c r="P171" s="117"/>
      <c r="Q171" s="112" t="s">
        <v>262</v>
      </c>
    </row>
    <row r="172" spans="1:18" ht="20.25" x14ac:dyDescent="0.3">
      <c r="A172" s="127"/>
      <c r="B172" s="224"/>
      <c r="C172" s="224"/>
      <c r="D172" s="128"/>
      <c r="E172" s="128">
        <f>SUM(E168:E171)</f>
        <v>4962.586656881309</v>
      </c>
      <c r="F172" s="128" t="str">
        <f>+F168</f>
        <v xml:space="preserve">CUMPLE </v>
      </c>
      <c r="G172" s="128" t="str">
        <f>+G168</f>
        <v xml:space="preserve">CUMPLE </v>
      </c>
      <c r="H172" s="128" t="str">
        <f>IF(H168&gt;=100%,"CUMPLE","NO CUMPLE")</f>
        <v>NO CUMPLE</v>
      </c>
      <c r="I172" s="128"/>
      <c r="J172" s="128"/>
      <c r="K172" s="128"/>
      <c r="L172" s="128" t="s">
        <v>2</v>
      </c>
      <c r="M172" s="128">
        <f>SUM(M168:M171)</f>
        <v>0</v>
      </c>
      <c r="N172" s="128">
        <f>SUM(N168:N171)</f>
        <v>0</v>
      </c>
      <c r="O172" s="166" t="str">
        <f>+O168</f>
        <v/>
      </c>
      <c r="P172" s="128"/>
      <c r="Q172" s="128" t="s">
        <v>273</v>
      </c>
    </row>
    <row r="173" spans="1:18" ht="26.25" x14ac:dyDescent="0.35">
      <c r="A173" s="124"/>
      <c r="B173" s="125" t="s">
        <v>426</v>
      </c>
      <c r="C173" s="238" t="str">
        <f>+'CONSOLIDADO PONDERABLES'!B39</f>
        <v>CONSORCIO INTERVIAL 275 CB</v>
      </c>
      <c r="D173" s="238"/>
      <c r="E173" s="238"/>
      <c r="F173" s="238"/>
      <c r="G173" s="238"/>
      <c r="H173" s="238"/>
      <c r="I173" s="238"/>
      <c r="J173" s="238"/>
      <c r="K173" s="238"/>
      <c r="L173" s="130"/>
      <c r="M173" s="130"/>
      <c r="N173" s="130"/>
      <c r="O173" s="165"/>
      <c r="P173" s="130"/>
      <c r="Q173" s="131"/>
    </row>
    <row r="174" spans="1:18" ht="88.5" customHeight="1" x14ac:dyDescent="0.2">
      <c r="A174" s="112">
        <v>1</v>
      </c>
      <c r="B174" s="117" t="s">
        <v>894</v>
      </c>
      <c r="C174" s="118" t="s">
        <v>429</v>
      </c>
      <c r="D174" s="123">
        <v>145</v>
      </c>
      <c r="E174" s="120">
        <v>4025.4101538461541</v>
      </c>
      <c r="F174" s="228" t="s">
        <v>3</v>
      </c>
      <c r="G174" s="228" t="s">
        <v>3</v>
      </c>
      <c r="H174" s="234">
        <f>M177/1076.28362068966</f>
        <v>0</v>
      </c>
      <c r="I174" s="119"/>
      <c r="J174" s="151" t="s">
        <v>256</v>
      </c>
      <c r="K174" s="152" t="s">
        <v>973</v>
      </c>
      <c r="L174" s="148" t="s">
        <v>260</v>
      </c>
      <c r="M174" s="175"/>
      <c r="N174" s="154"/>
      <c r="O174" s="239" t="str">
        <f>IF(N177=0,"",M177/N177)</f>
        <v/>
      </c>
      <c r="P174" s="152"/>
      <c r="Q174" s="112" t="s">
        <v>262</v>
      </c>
    </row>
    <row r="175" spans="1:18" ht="99.75" x14ac:dyDescent="0.2">
      <c r="A175" s="112">
        <v>2</v>
      </c>
      <c r="B175" s="117" t="s">
        <v>427</v>
      </c>
      <c r="C175" s="118" t="s">
        <v>430</v>
      </c>
      <c r="D175" s="123">
        <v>191</v>
      </c>
      <c r="E175" s="120">
        <v>2862.4339907908993</v>
      </c>
      <c r="F175" s="228"/>
      <c r="G175" s="228"/>
      <c r="H175" s="234" t="e">
        <f>(SUM(#REF!))/#REF!</f>
        <v>#REF!</v>
      </c>
      <c r="I175" s="119"/>
      <c r="J175" s="151" t="s">
        <v>256</v>
      </c>
      <c r="K175" s="152" t="s">
        <v>269</v>
      </c>
      <c r="L175" s="148" t="s">
        <v>814</v>
      </c>
      <c r="M175" s="175"/>
      <c r="N175" s="154"/>
      <c r="O175" s="239"/>
      <c r="P175" s="152"/>
      <c r="Q175" s="112" t="s">
        <v>262</v>
      </c>
    </row>
    <row r="176" spans="1:18" ht="57" x14ac:dyDescent="0.2">
      <c r="A176" s="112">
        <v>3</v>
      </c>
      <c r="B176" s="117" t="s">
        <v>428</v>
      </c>
      <c r="C176" s="118" t="s">
        <v>431</v>
      </c>
      <c r="D176" s="123">
        <v>39</v>
      </c>
      <c r="E176" s="120">
        <v>1002.4444478371502</v>
      </c>
      <c r="F176" s="228"/>
      <c r="G176" s="228"/>
      <c r="H176" s="234" t="e">
        <f>(SUM(#REF!))/#REF!</f>
        <v>#REF!</v>
      </c>
      <c r="I176" s="119"/>
      <c r="J176" s="151" t="s">
        <v>256</v>
      </c>
      <c r="K176" s="152" t="s">
        <v>269</v>
      </c>
      <c r="L176" s="148" t="s">
        <v>260</v>
      </c>
      <c r="M176" s="175"/>
      <c r="N176" s="154"/>
      <c r="O176" s="239"/>
      <c r="P176" s="152"/>
      <c r="Q176" s="112" t="s">
        <v>262</v>
      </c>
    </row>
    <row r="177" spans="1:18" ht="20.25" x14ac:dyDescent="0.3">
      <c r="A177" s="127"/>
      <c r="B177" s="224"/>
      <c r="C177" s="224"/>
      <c r="D177" s="128"/>
      <c r="E177" s="128">
        <f>SUM(E174:E176)</f>
        <v>7890.2885924742041</v>
      </c>
      <c r="F177" s="128" t="str">
        <f>+F174</f>
        <v xml:space="preserve">CUMPLE </v>
      </c>
      <c r="G177" s="128" t="str">
        <f>+G174</f>
        <v xml:space="preserve">CUMPLE </v>
      </c>
      <c r="H177" s="128" t="str">
        <f>IF(H174&gt;=100%,"CUMPLE","NO CUMPLE")</f>
        <v>NO CUMPLE</v>
      </c>
      <c r="I177" s="128"/>
      <c r="J177" s="128"/>
      <c r="K177" s="128"/>
      <c r="L177" s="128" t="s">
        <v>4</v>
      </c>
      <c r="M177" s="128">
        <f>SUM(M174:M176)</f>
        <v>0</v>
      </c>
      <c r="N177" s="128">
        <f>SUM(N174:N176)</f>
        <v>0</v>
      </c>
      <c r="O177" s="166" t="str">
        <f>+O174</f>
        <v/>
      </c>
      <c r="P177" s="128"/>
      <c r="Q177" s="128" t="s">
        <v>273</v>
      </c>
    </row>
    <row r="178" spans="1:18" ht="26.25" x14ac:dyDescent="0.35">
      <c r="A178" s="124"/>
      <c r="B178" s="125" t="s">
        <v>432</v>
      </c>
      <c r="C178" s="238" t="str">
        <f>+'CONSOLIDADO PONDERABLES'!B40</f>
        <v>SAVIMAC SAS</v>
      </c>
      <c r="D178" s="238"/>
      <c r="E178" s="238"/>
      <c r="F178" s="238"/>
      <c r="G178" s="238"/>
      <c r="H178" s="238"/>
      <c r="I178" s="238"/>
      <c r="J178" s="238"/>
      <c r="K178" s="238"/>
      <c r="L178" s="130"/>
      <c r="M178" s="130"/>
      <c r="N178" s="130"/>
      <c r="O178" s="165"/>
      <c r="P178" s="130"/>
      <c r="Q178" s="131"/>
    </row>
    <row r="179" spans="1:18" ht="85.5" x14ac:dyDescent="0.2">
      <c r="A179" s="112">
        <v>1</v>
      </c>
      <c r="B179" s="117" t="s">
        <v>433</v>
      </c>
      <c r="C179" s="118" t="s">
        <v>434</v>
      </c>
      <c r="D179" s="123">
        <v>86</v>
      </c>
      <c r="E179" s="120">
        <v>1323.4169113988862</v>
      </c>
      <c r="F179" s="228" t="s">
        <v>3</v>
      </c>
      <c r="G179" s="228" t="s">
        <v>3</v>
      </c>
      <c r="H179" s="234">
        <f>M182/1076.28362068966</f>
        <v>2.2461663536275971</v>
      </c>
      <c r="I179" s="119"/>
      <c r="J179" s="119" t="s">
        <v>256</v>
      </c>
      <c r="K179" s="117" t="s">
        <v>258</v>
      </c>
      <c r="L179" s="122"/>
      <c r="M179" s="120">
        <v>1323.4169113988862</v>
      </c>
      <c r="N179" s="121">
        <v>1</v>
      </c>
      <c r="O179" s="223">
        <f>IF(N182=0,"",M182/N182)</f>
        <v>1208.7560278768008</v>
      </c>
      <c r="P179" s="117"/>
      <c r="Q179" s="112" t="s">
        <v>263</v>
      </c>
    </row>
    <row r="180" spans="1:18" ht="57" x14ac:dyDescent="0.2">
      <c r="A180" s="112">
        <v>2</v>
      </c>
      <c r="B180" s="117" t="s">
        <v>756</v>
      </c>
      <c r="C180" s="118" t="s">
        <v>434</v>
      </c>
      <c r="D180" s="123">
        <v>95</v>
      </c>
      <c r="E180" s="175">
        <f>2232.84723337697*49%</f>
        <v>1094.0951443547153</v>
      </c>
      <c r="F180" s="228"/>
      <c r="G180" s="228"/>
      <c r="H180" s="234" t="e">
        <f>(SUM(#REF!))/#REF!</f>
        <v>#REF!</v>
      </c>
      <c r="I180" s="119"/>
      <c r="J180" s="119" t="s">
        <v>256</v>
      </c>
      <c r="K180" s="117" t="s">
        <v>258</v>
      </c>
      <c r="L180" s="122" t="s">
        <v>259</v>
      </c>
      <c r="M180" s="120">
        <f>+E180</f>
        <v>1094.0951443547153</v>
      </c>
      <c r="N180" s="121">
        <v>1</v>
      </c>
      <c r="O180" s="223"/>
      <c r="P180" s="117"/>
      <c r="Q180" s="112" t="s">
        <v>263</v>
      </c>
    </row>
    <row r="181" spans="1:18" ht="15" x14ac:dyDescent="0.2">
      <c r="A181" s="112">
        <v>3</v>
      </c>
      <c r="B181" s="117"/>
      <c r="C181" s="118"/>
      <c r="D181" s="123"/>
      <c r="E181" s="120"/>
      <c r="F181" s="228"/>
      <c r="G181" s="228"/>
      <c r="H181" s="234" t="e">
        <f>(SUM(#REF!))/#REF!</f>
        <v>#REF!</v>
      </c>
      <c r="I181" s="119"/>
      <c r="J181" s="119"/>
      <c r="K181" s="117"/>
      <c r="L181" s="122"/>
      <c r="M181" s="120"/>
      <c r="N181" s="121"/>
      <c r="O181" s="223"/>
      <c r="P181" s="117"/>
      <c r="Q181" s="112"/>
    </row>
    <row r="182" spans="1:18" ht="20.25" x14ac:dyDescent="0.3">
      <c r="A182" s="127"/>
      <c r="B182" s="224"/>
      <c r="C182" s="224"/>
      <c r="D182" s="128"/>
      <c r="E182" s="128">
        <f>SUM(E179:E181)</f>
        <v>2417.5120557536015</v>
      </c>
      <c r="F182" s="128" t="str">
        <f>+F179</f>
        <v xml:space="preserve">CUMPLE </v>
      </c>
      <c r="G182" s="128" t="str">
        <f>+G179</f>
        <v xml:space="preserve">CUMPLE </v>
      </c>
      <c r="H182" s="128" t="str">
        <f>IF(H179&gt;=100%,"CUMPLE","NO CUMPLE")</f>
        <v>CUMPLE</v>
      </c>
      <c r="I182" s="128"/>
      <c r="J182" s="128"/>
      <c r="K182" s="128"/>
      <c r="L182" s="128" t="s">
        <v>2</v>
      </c>
      <c r="M182" s="128">
        <f>SUM(M179:M181)</f>
        <v>2417.5120557536015</v>
      </c>
      <c r="N182" s="128">
        <f>SUM(N179:N181)</f>
        <v>2</v>
      </c>
      <c r="O182" s="166">
        <f>+O179</f>
        <v>1208.7560278768008</v>
      </c>
      <c r="P182" s="128"/>
      <c r="Q182" s="128" t="s">
        <v>755</v>
      </c>
    </row>
    <row r="183" spans="1:18" ht="26.25" x14ac:dyDescent="0.35">
      <c r="A183" s="124"/>
      <c r="B183" s="125" t="s">
        <v>435</v>
      </c>
      <c r="C183" s="238" t="str">
        <f>+'CONSOLIDADO PONDERABLES'!B41</f>
        <v>CONSORCIO INTERCOLOMBIA</v>
      </c>
      <c r="D183" s="238"/>
      <c r="E183" s="238"/>
      <c r="F183" s="238"/>
      <c r="G183" s="238"/>
      <c r="H183" s="238"/>
      <c r="I183" s="238"/>
      <c r="J183" s="238"/>
      <c r="K183" s="238"/>
      <c r="L183" s="130"/>
      <c r="M183" s="130"/>
      <c r="N183" s="130"/>
      <c r="O183" s="165"/>
      <c r="P183" s="130"/>
      <c r="Q183" s="131"/>
    </row>
    <row r="184" spans="1:18" ht="57" x14ac:dyDescent="0.2">
      <c r="A184" s="112">
        <v>1</v>
      </c>
      <c r="B184" s="117" t="s">
        <v>436</v>
      </c>
      <c r="C184" s="118" t="s">
        <v>441</v>
      </c>
      <c r="D184" s="123">
        <v>88</v>
      </c>
      <c r="E184" s="120">
        <v>245.30181114068355</v>
      </c>
      <c r="F184" s="228" t="s">
        <v>3</v>
      </c>
      <c r="G184" s="228" t="s">
        <v>3</v>
      </c>
      <c r="H184" s="234">
        <f>M189/1076.28362068966</f>
        <v>0.22791558509781956</v>
      </c>
      <c r="I184" s="119"/>
      <c r="J184" s="119" t="s">
        <v>256</v>
      </c>
      <c r="K184" s="117" t="s">
        <v>258</v>
      </c>
      <c r="L184" s="122" t="s">
        <v>906</v>
      </c>
      <c r="M184" s="120">
        <v>245.30181114068355</v>
      </c>
      <c r="N184" s="121">
        <v>1</v>
      </c>
      <c r="O184" s="223">
        <f>IF(N189=0,"",M189/N189)</f>
        <v>245.30181114068355</v>
      </c>
      <c r="P184" s="117"/>
      <c r="Q184" s="112" t="s">
        <v>262</v>
      </c>
      <c r="R184" s="189" t="s">
        <v>762</v>
      </c>
    </row>
    <row r="185" spans="1:18" ht="58.5" x14ac:dyDescent="0.25">
      <c r="A185" s="112">
        <v>2</v>
      </c>
      <c r="B185" s="117" t="s">
        <v>437</v>
      </c>
      <c r="C185" s="118" t="s">
        <v>442</v>
      </c>
      <c r="D185" s="123">
        <v>25</v>
      </c>
      <c r="E185" s="120">
        <v>134.37666822255414</v>
      </c>
      <c r="F185" s="228"/>
      <c r="G185" s="228"/>
      <c r="H185" s="234"/>
      <c r="I185" s="119"/>
      <c r="J185" s="119" t="s">
        <v>256</v>
      </c>
      <c r="K185" s="117" t="s">
        <v>268</v>
      </c>
      <c r="L185" s="122" t="s">
        <v>260</v>
      </c>
      <c r="M185" s="120"/>
      <c r="N185" s="121"/>
      <c r="O185" s="223"/>
      <c r="P185" s="117"/>
      <c r="Q185" s="112" t="s">
        <v>262</v>
      </c>
      <c r="R185" s="190"/>
    </row>
    <row r="186" spans="1:18" ht="58.5" x14ac:dyDescent="0.25">
      <c r="A186" s="112">
        <v>3</v>
      </c>
      <c r="B186" s="117" t="s">
        <v>438</v>
      </c>
      <c r="C186" s="118" t="s">
        <v>443</v>
      </c>
      <c r="D186" s="123">
        <v>9</v>
      </c>
      <c r="E186" s="120">
        <v>3046.5070339285717</v>
      </c>
      <c r="F186" s="228"/>
      <c r="G186" s="228"/>
      <c r="H186" s="234"/>
      <c r="I186" s="119"/>
      <c r="J186" s="119" t="s">
        <v>256</v>
      </c>
      <c r="K186" s="117" t="s">
        <v>268</v>
      </c>
      <c r="L186" s="122" t="s">
        <v>260</v>
      </c>
      <c r="M186" s="120"/>
      <c r="N186" s="121"/>
      <c r="O186" s="223"/>
      <c r="P186" s="117"/>
      <c r="Q186" s="112" t="s">
        <v>262</v>
      </c>
      <c r="R186" s="190"/>
    </row>
    <row r="187" spans="1:18" ht="58.5" x14ac:dyDescent="0.25">
      <c r="A187" s="112">
        <v>4</v>
      </c>
      <c r="B187" s="117" t="s">
        <v>439</v>
      </c>
      <c r="C187" s="118" t="s">
        <v>444</v>
      </c>
      <c r="D187" s="123">
        <v>39</v>
      </c>
      <c r="E187" s="120">
        <v>3916.8401084427105</v>
      </c>
      <c r="F187" s="228"/>
      <c r="G187" s="228"/>
      <c r="H187" s="234" t="e">
        <f>(SUM(#REF!))/#REF!</f>
        <v>#REF!</v>
      </c>
      <c r="I187" s="119"/>
      <c r="J187" s="119" t="s">
        <v>256</v>
      </c>
      <c r="K187" s="117" t="s">
        <v>268</v>
      </c>
      <c r="L187" s="148" t="s">
        <v>259</v>
      </c>
      <c r="M187" s="120"/>
      <c r="N187" s="121"/>
      <c r="O187" s="223"/>
      <c r="P187" s="117"/>
      <c r="Q187" s="112" t="s">
        <v>262</v>
      </c>
      <c r="R187" s="190"/>
    </row>
    <row r="188" spans="1:18" ht="58.5" x14ac:dyDescent="0.25">
      <c r="A188" s="112">
        <v>5</v>
      </c>
      <c r="B188" s="117" t="s">
        <v>440</v>
      </c>
      <c r="C188" s="118" t="s">
        <v>290</v>
      </c>
      <c r="D188" s="123">
        <v>15</v>
      </c>
      <c r="E188" s="120">
        <v>674.17200093117094</v>
      </c>
      <c r="F188" s="228"/>
      <c r="G188" s="228"/>
      <c r="H188" s="234" t="e">
        <f>(SUM(#REF!))/#REF!</f>
        <v>#REF!</v>
      </c>
      <c r="I188" s="119"/>
      <c r="J188" s="119" t="s">
        <v>256</v>
      </c>
      <c r="K188" s="117" t="s">
        <v>268</v>
      </c>
      <c r="L188" s="122" t="s">
        <v>260</v>
      </c>
      <c r="M188" s="120"/>
      <c r="N188" s="121"/>
      <c r="O188" s="223"/>
      <c r="P188" s="117"/>
      <c r="Q188" s="112" t="s">
        <v>262</v>
      </c>
      <c r="R188" s="190"/>
    </row>
    <row r="189" spans="1:18" ht="20.25" x14ac:dyDescent="0.3">
      <c r="A189" s="127"/>
      <c r="B189" s="224"/>
      <c r="C189" s="224"/>
      <c r="D189" s="128"/>
      <c r="E189" s="128">
        <f>SUM(E184:E188)</f>
        <v>8017.1976226656907</v>
      </c>
      <c r="F189" s="128" t="str">
        <f>+F184</f>
        <v xml:space="preserve">CUMPLE </v>
      </c>
      <c r="G189" s="128" t="str">
        <f>+G184</f>
        <v xml:space="preserve">CUMPLE </v>
      </c>
      <c r="H189" s="128" t="str">
        <f>IF(H184&gt;=100%,"CUMPLE","NO CUMPLE")</f>
        <v>NO CUMPLE</v>
      </c>
      <c r="I189" s="128"/>
      <c r="J189" s="128"/>
      <c r="K189" s="128"/>
      <c r="L189" s="128" t="s">
        <v>2</v>
      </c>
      <c r="M189" s="128">
        <f>SUM(M184:M188)</f>
        <v>245.30181114068355</v>
      </c>
      <c r="N189" s="128">
        <f>SUM(N184:N188)</f>
        <v>1</v>
      </c>
      <c r="O189" s="166">
        <f>+O184</f>
        <v>245.30181114068355</v>
      </c>
      <c r="P189" s="128"/>
      <c r="Q189" s="128" t="s">
        <v>273</v>
      </c>
    </row>
    <row r="190" spans="1:18" ht="26.25" x14ac:dyDescent="0.35">
      <c r="A190" s="124"/>
      <c r="B190" s="125" t="s">
        <v>447</v>
      </c>
      <c r="C190" s="238" t="str">
        <f>+'CONSOLIDADO PONDERABLES'!B42</f>
        <v>NORBERTO BAYONA ESPICIA</v>
      </c>
      <c r="D190" s="238"/>
      <c r="E190" s="238"/>
      <c r="F190" s="238"/>
      <c r="G190" s="238"/>
      <c r="H190" s="238"/>
      <c r="I190" s="238"/>
      <c r="J190" s="238"/>
      <c r="K190" s="238"/>
      <c r="L190" s="130"/>
      <c r="M190" s="130"/>
      <c r="N190" s="130"/>
      <c r="O190" s="165"/>
      <c r="P190" s="130"/>
      <c r="Q190" s="131"/>
    </row>
    <row r="191" spans="1:18" ht="58.5" x14ac:dyDescent="0.2">
      <c r="A191" s="112">
        <v>1</v>
      </c>
      <c r="B191" s="117" t="s">
        <v>445</v>
      </c>
      <c r="C191" s="118" t="s">
        <v>446</v>
      </c>
      <c r="D191" s="123">
        <v>44</v>
      </c>
      <c r="E191" s="120">
        <v>2494.46</v>
      </c>
      <c r="F191" s="228" t="s">
        <v>3</v>
      </c>
      <c r="G191" s="228" t="s">
        <v>3</v>
      </c>
      <c r="H191" s="234">
        <f>M194/1076.28362068966</f>
        <v>0</v>
      </c>
      <c r="I191" s="119"/>
      <c r="J191" s="119" t="s">
        <v>256</v>
      </c>
      <c r="K191" s="117" t="s">
        <v>861</v>
      </c>
      <c r="L191" s="122" t="s">
        <v>260</v>
      </c>
      <c r="M191" s="120"/>
      <c r="N191" s="121"/>
      <c r="O191" s="223" t="str">
        <f>IF(N194=0,"",M194/N194)</f>
        <v/>
      </c>
      <c r="P191" s="117"/>
      <c r="Q191" s="112" t="s">
        <v>262</v>
      </c>
    </row>
    <row r="192" spans="1:18" ht="30" customHeight="1" x14ac:dyDescent="0.2">
      <c r="A192" s="112">
        <v>2</v>
      </c>
      <c r="B192" s="117"/>
      <c r="C192" s="118"/>
      <c r="D192" s="123"/>
      <c r="E192" s="120"/>
      <c r="F192" s="228"/>
      <c r="G192" s="228"/>
      <c r="H192" s="234" t="e">
        <f>(SUM(#REF!))/#REF!</f>
        <v>#REF!</v>
      </c>
      <c r="I192" s="119"/>
      <c r="J192" s="132"/>
      <c r="K192" s="117"/>
      <c r="L192" s="122"/>
      <c r="M192" s="120"/>
      <c r="N192" s="121"/>
      <c r="O192" s="223"/>
      <c r="P192" s="117"/>
      <c r="Q192" s="112"/>
    </row>
    <row r="193" spans="1:18" ht="15" x14ac:dyDescent="0.2">
      <c r="A193" s="112">
        <v>3</v>
      </c>
      <c r="B193" s="117"/>
      <c r="C193" s="118"/>
      <c r="D193" s="123"/>
      <c r="E193" s="120"/>
      <c r="F193" s="228"/>
      <c r="G193" s="228"/>
      <c r="H193" s="234" t="e">
        <f>(SUM(#REF!))/#REF!</f>
        <v>#REF!</v>
      </c>
      <c r="I193" s="119"/>
      <c r="J193" s="119"/>
      <c r="K193" s="117"/>
      <c r="L193" s="122"/>
      <c r="M193" s="120"/>
      <c r="N193" s="121"/>
      <c r="O193" s="223"/>
      <c r="P193" s="117"/>
      <c r="Q193" s="112"/>
    </row>
    <row r="194" spans="1:18" ht="20.25" x14ac:dyDescent="0.3">
      <c r="A194" s="127"/>
      <c r="B194" s="224"/>
      <c r="C194" s="224"/>
      <c r="D194" s="128"/>
      <c r="E194" s="128">
        <f>SUM(E191:E193)</f>
        <v>2494.46</v>
      </c>
      <c r="F194" s="128" t="str">
        <f>+F191</f>
        <v xml:space="preserve">CUMPLE </v>
      </c>
      <c r="G194" s="128" t="str">
        <f>+G191</f>
        <v xml:space="preserve">CUMPLE </v>
      </c>
      <c r="H194" s="128" t="str">
        <f>IF(H191&gt;=100%,"CUMPLE","NO CUMPLE")</f>
        <v>NO CUMPLE</v>
      </c>
      <c r="I194" s="128"/>
      <c r="J194" s="128"/>
      <c r="K194" s="128"/>
      <c r="L194" s="128" t="s">
        <v>4</v>
      </c>
      <c r="M194" s="128">
        <f>SUM(M191:M193)</f>
        <v>0</v>
      </c>
      <c r="N194" s="128">
        <f>SUM(N191:N193)</f>
        <v>0</v>
      </c>
      <c r="O194" s="166" t="str">
        <f>+O191</f>
        <v/>
      </c>
      <c r="P194" s="128"/>
      <c r="Q194" s="128" t="s">
        <v>273</v>
      </c>
    </row>
    <row r="195" spans="1:18" ht="26.25" x14ac:dyDescent="0.35">
      <c r="A195" s="124"/>
      <c r="B195" s="125" t="s">
        <v>448</v>
      </c>
      <c r="C195" s="238" t="str">
        <f>+'CONSOLIDADO PONDERABLES'!B43</f>
        <v>PIV INGENIERIA SAS</v>
      </c>
      <c r="D195" s="238"/>
      <c r="E195" s="238"/>
      <c r="F195" s="238"/>
      <c r="G195" s="238"/>
      <c r="H195" s="238"/>
      <c r="I195" s="238"/>
      <c r="J195" s="238"/>
      <c r="K195" s="238"/>
      <c r="L195" s="130"/>
      <c r="M195" s="130"/>
      <c r="N195" s="130"/>
      <c r="O195" s="165"/>
      <c r="P195" s="130"/>
      <c r="Q195" s="131"/>
    </row>
    <row r="196" spans="1:18" ht="58.5" x14ac:dyDescent="0.2">
      <c r="A196" s="112">
        <v>1</v>
      </c>
      <c r="B196" s="117" t="s">
        <v>449</v>
      </c>
      <c r="C196" s="118" t="s">
        <v>452</v>
      </c>
      <c r="D196" s="123">
        <v>148</v>
      </c>
      <c r="E196" s="120">
        <v>147.97999999999999</v>
      </c>
      <c r="F196" s="228" t="s">
        <v>3</v>
      </c>
      <c r="G196" s="228" t="s">
        <v>3</v>
      </c>
      <c r="H196" s="234">
        <f>M199/1076.28362068966</f>
        <v>0.4106166734348462</v>
      </c>
      <c r="I196" s="119"/>
      <c r="J196" s="119" t="s">
        <v>256</v>
      </c>
      <c r="K196" s="117" t="s">
        <v>861</v>
      </c>
      <c r="L196" s="122" t="s">
        <v>260</v>
      </c>
      <c r="M196" s="120"/>
      <c r="N196" s="121"/>
      <c r="O196" s="223">
        <f>IF(N199=0,"",M199/N199)</f>
        <v>441.94</v>
      </c>
      <c r="P196" s="117"/>
      <c r="Q196" s="112" t="s">
        <v>262</v>
      </c>
    </row>
    <row r="197" spans="1:18" ht="45" x14ac:dyDescent="0.2">
      <c r="A197" s="112">
        <v>2</v>
      </c>
      <c r="B197" s="117" t="s">
        <v>450</v>
      </c>
      <c r="C197" s="118" t="s">
        <v>453</v>
      </c>
      <c r="D197" s="123">
        <v>179</v>
      </c>
      <c r="E197" s="120">
        <v>441.94</v>
      </c>
      <c r="F197" s="228"/>
      <c r="G197" s="228"/>
      <c r="H197" s="234" t="e">
        <f>(SUM(#REF!))/#REF!</f>
        <v>#REF!</v>
      </c>
      <c r="I197" s="119"/>
      <c r="J197" s="119" t="s">
        <v>256</v>
      </c>
      <c r="K197" s="117" t="s">
        <v>258</v>
      </c>
      <c r="L197" s="122" t="s">
        <v>905</v>
      </c>
      <c r="M197" s="120">
        <v>441.94</v>
      </c>
      <c r="N197" s="121">
        <v>1</v>
      </c>
      <c r="O197" s="223"/>
      <c r="P197" s="117"/>
      <c r="Q197" s="112" t="s">
        <v>263</v>
      </c>
      <c r="R197" s="189" t="s">
        <v>762</v>
      </c>
    </row>
    <row r="198" spans="1:18" ht="58.5" x14ac:dyDescent="0.2">
      <c r="A198" s="112">
        <v>3</v>
      </c>
      <c r="B198" s="117" t="s">
        <v>451</v>
      </c>
      <c r="C198" s="118" t="s">
        <v>454</v>
      </c>
      <c r="D198" s="123">
        <v>188</v>
      </c>
      <c r="E198" s="120">
        <v>2719.39</v>
      </c>
      <c r="F198" s="228"/>
      <c r="G198" s="228"/>
      <c r="H198" s="234" t="e">
        <f>(SUM(#REF!))/#REF!</f>
        <v>#REF!</v>
      </c>
      <c r="I198" s="119"/>
      <c r="J198" s="119" t="s">
        <v>256</v>
      </c>
      <c r="K198" s="117" t="s">
        <v>861</v>
      </c>
      <c r="L198" s="122" t="s">
        <v>260</v>
      </c>
      <c r="M198" s="120"/>
      <c r="N198" s="121"/>
      <c r="O198" s="223"/>
      <c r="P198" s="117"/>
      <c r="Q198" s="112" t="s">
        <v>262</v>
      </c>
    </row>
    <row r="199" spans="1:18" ht="20.25" x14ac:dyDescent="0.3">
      <c r="A199" s="127"/>
      <c r="B199" s="224"/>
      <c r="C199" s="224"/>
      <c r="D199" s="128"/>
      <c r="E199" s="128">
        <f>SUM(E196:E198)</f>
        <v>3309.31</v>
      </c>
      <c r="F199" s="128" t="str">
        <f>+F196</f>
        <v xml:space="preserve">CUMPLE </v>
      </c>
      <c r="G199" s="128" t="str">
        <f>+G196</f>
        <v xml:space="preserve">CUMPLE </v>
      </c>
      <c r="H199" s="128" t="str">
        <f>IF(H196&gt;=100%,"CUMPLE","NO CUMPLE")</f>
        <v>NO CUMPLE</v>
      </c>
      <c r="I199" s="128"/>
      <c r="J199" s="128"/>
      <c r="K199" s="128"/>
      <c r="L199" s="128" t="s">
        <v>2</v>
      </c>
      <c r="M199" s="128">
        <f>SUM(M196:M198)</f>
        <v>441.94</v>
      </c>
      <c r="N199" s="128">
        <f>SUM(N196:N198)</f>
        <v>1</v>
      </c>
      <c r="O199" s="166">
        <f>+O196</f>
        <v>441.94</v>
      </c>
      <c r="P199" s="128"/>
      <c r="Q199" s="128" t="s">
        <v>273</v>
      </c>
    </row>
    <row r="200" spans="1:18" ht="26.25" x14ac:dyDescent="0.35">
      <c r="A200" s="124"/>
      <c r="B200" s="125" t="s">
        <v>455</v>
      </c>
      <c r="C200" s="238" t="str">
        <f>+'CONSOLIDADO PONDERABLES'!B44</f>
        <v>CONSORCIO MAB 2</v>
      </c>
      <c r="D200" s="238"/>
      <c r="E200" s="238"/>
      <c r="F200" s="238"/>
      <c r="G200" s="238"/>
      <c r="H200" s="238"/>
      <c r="I200" s="238"/>
      <c r="J200" s="238"/>
      <c r="K200" s="238"/>
      <c r="L200" s="130"/>
      <c r="M200" s="130"/>
      <c r="N200" s="130"/>
      <c r="O200" s="165"/>
      <c r="P200" s="130"/>
      <c r="Q200" s="131"/>
    </row>
    <row r="201" spans="1:18" ht="71.25" x14ac:dyDescent="0.2">
      <c r="A201" s="112">
        <v>1</v>
      </c>
      <c r="B201" s="117" t="s">
        <v>888</v>
      </c>
      <c r="C201" s="118" t="s">
        <v>285</v>
      </c>
      <c r="D201" s="123">
        <v>74</v>
      </c>
      <c r="E201" s="120">
        <v>2894.63</v>
      </c>
      <c r="F201" s="242" t="s">
        <v>3</v>
      </c>
      <c r="G201" s="242" t="s">
        <v>3</v>
      </c>
      <c r="H201" s="119"/>
      <c r="I201" s="119"/>
      <c r="J201" s="119" t="s">
        <v>256</v>
      </c>
      <c r="K201" s="117" t="s">
        <v>886</v>
      </c>
      <c r="L201" s="122" t="s">
        <v>259</v>
      </c>
      <c r="M201" s="120"/>
      <c r="N201" s="121"/>
      <c r="O201" s="220" t="str">
        <f>IF(N207=0,"",M207/N207)</f>
        <v/>
      </c>
      <c r="P201" s="117"/>
      <c r="Q201" s="112" t="s">
        <v>262</v>
      </c>
    </row>
    <row r="202" spans="1:18" ht="59.25" x14ac:dyDescent="0.2">
      <c r="A202" s="112">
        <v>2</v>
      </c>
      <c r="B202" s="117" t="s">
        <v>889</v>
      </c>
      <c r="C202" s="118" t="s">
        <v>285</v>
      </c>
      <c r="D202" s="123">
        <v>4</v>
      </c>
      <c r="E202" s="120">
        <v>3156.52</v>
      </c>
      <c r="F202" s="243"/>
      <c r="G202" s="243"/>
      <c r="H202" s="119"/>
      <c r="I202" s="119"/>
      <c r="J202" s="119" t="s">
        <v>256</v>
      </c>
      <c r="K202" s="117" t="s">
        <v>974</v>
      </c>
      <c r="L202" s="122" t="s">
        <v>259</v>
      </c>
      <c r="M202" s="120"/>
      <c r="N202" s="121"/>
      <c r="O202" s="221"/>
      <c r="P202" s="117"/>
      <c r="Q202" s="112" t="s">
        <v>262</v>
      </c>
    </row>
    <row r="203" spans="1:18" ht="58.5" x14ac:dyDescent="0.2">
      <c r="A203" s="112">
        <v>3</v>
      </c>
      <c r="B203" s="117" t="s">
        <v>890</v>
      </c>
      <c r="C203" s="118" t="s">
        <v>290</v>
      </c>
      <c r="D203" s="123">
        <v>30</v>
      </c>
      <c r="E203" s="120">
        <v>577.15</v>
      </c>
      <c r="F203" s="243"/>
      <c r="G203" s="243"/>
      <c r="H203" s="119"/>
      <c r="I203" s="119"/>
      <c r="J203" s="119" t="s">
        <v>256</v>
      </c>
      <c r="K203" s="117" t="s">
        <v>886</v>
      </c>
      <c r="L203" s="122" t="s">
        <v>834</v>
      </c>
      <c r="M203" s="120"/>
      <c r="N203" s="121"/>
      <c r="O203" s="221"/>
      <c r="P203" s="117"/>
      <c r="Q203" s="112" t="s">
        <v>262</v>
      </c>
    </row>
    <row r="204" spans="1:18" ht="58.5" x14ac:dyDescent="0.2">
      <c r="A204" s="112">
        <v>4</v>
      </c>
      <c r="B204" s="117" t="s">
        <v>891</v>
      </c>
      <c r="C204" s="118" t="s">
        <v>290</v>
      </c>
      <c r="D204" s="123">
        <v>130</v>
      </c>
      <c r="E204" s="120">
        <v>523.34</v>
      </c>
      <c r="F204" s="243"/>
      <c r="G204" s="243"/>
      <c r="H204" s="234">
        <f>M207/1076.28362068966</f>
        <v>0</v>
      </c>
      <c r="I204" s="119"/>
      <c r="J204" s="119" t="s">
        <v>256</v>
      </c>
      <c r="K204" s="117" t="s">
        <v>887</v>
      </c>
      <c r="L204" s="122" t="s">
        <v>259</v>
      </c>
      <c r="M204" s="120"/>
      <c r="N204" s="121"/>
      <c r="O204" s="221"/>
      <c r="P204" s="117"/>
      <c r="Q204" s="112" t="s">
        <v>262</v>
      </c>
    </row>
    <row r="205" spans="1:18" ht="58.5" x14ac:dyDescent="0.2">
      <c r="A205" s="112">
        <v>5</v>
      </c>
      <c r="B205" s="117" t="s">
        <v>892</v>
      </c>
      <c r="C205" s="118" t="s">
        <v>885</v>
      </c>
      <c r="D205" s="123">
        <v>69</v>
      </c>
      <c r="E205" s="120">
        <v>935.05</v>
      </c>
      <c r="F205" s="243"/>
      <c r="G205" s="243"/>
      <c r="H205" s="234" t="e">
        <f>(SUM(#REF!))/#REF!</f>
        <v>#REF!</v>
      </c>
      <c r="I205" s="119"/>
      <c r="J205" s="119" t="s">
        <v>256</v>
      </c>
      <c r="K205" s="117" t="s">
        <v>887</v>
      </c>
      <c r="L205" s="122" t="s">
        <v>260</v>
      </c>
      <c r="M205" s="120"/>
      <c r="N205" s="121"/>
      <c r="O205" s="221"/>
      <c r="P205" s="117"/>
      <c r="Q205" s="112" t="s">
        <v>262</v>
      </c>
    </row>
    <row r="206" spans="1:18" ht="58.5" x14ac:dyDescent="0.2">
      <c r="A206" s="112">
        <v>6</v>
      </c>
      <c r="B206" s="117" t="s">
        <v>893</v>
      </c>
      <c r="C206" s="118" t="s">
        <v>290</v>
      </c>
      <c r="D206" s="123">
        <v>140</v>
      </c>
      <c r="E206" s="120">
        <v>1524.33</v>
      </c>
      <c r="F206" s="244"/>
      <c r="G206" s="244"/>
      <c r="H206" s="234" t="e">
        <f>(SUM(#REF!))/#REF!</f>
        <v>#REF!</v>
      </c>
      <c r="I206" s="119"/>
      <c r="J206" s="119" t="s">
        <v>256</v>
      </c>
      <c r="K206" s="117" t="s">
        <v>887</v>
      </c>
      <c r="L206" s="122" t="s">
        <v>259</v>
      </c>
      <c r="M206" s="120"/>
      <c r="N206" s="121"/>
      <c r="O206" s="222"/>
      <c r="P206" s="117"/>
      <c r="Q206" s="112" t="s">
        <v>262</v>
      </c>
    </row>
    <row r="207" spans="1:18" ht="20.25" x14ac:dyDescent="0.3">
      <c r="A207" s="127"/>
      <c r="B207" s="224"/>
      <c r="C207" s="224"/>
      <c r="D207" s="128"/>
      <c r="E207" s="128">
        <f>SUM(E204:E206)</f>
        <v>2982.72</v>
      </c>
      <c r="F207" s="128" t="str">
        <f>+F201</f>
        <v xml:space="preserve">CUMPLE </v>
      </c>
      <c r="G207" s="128" t="str">
        <f>+G201</f>
        <v xml:space="preserve">CUMPLE </v>
      </c>
      <c r="H207" s="128" t="str">
        <f>IF(H204&gt;=100%,"CUMPLE","NO CUMPLE")</f>
        <v>NO CUMPLE</v>
      </c>
      <c r="I207" s="128"/>
      <c r="J207" s="128"/>
      <c r="K207" s="128"/>
      <c r="L207" s="128" t="s">
        <v>2</v>
      </c>
      <c r="M207" s="128">
        <f>SUM(M204:M206)</f>
        <v>0</v>
      </c>
      <c r="N207" s="128">
        <f>SUM(N204:N206)</f>
        <v>0</v>
      </c>
      <c r="O207" s="166" t="str">
        <f>+O201</f>
        <v/>
      </c>
      <c r="P207" s="128"/>
      <c r="Q207" s="128" t="s">
        <v>273</v>
      </c>
    </row>
    <row r="208" spans="1:18" ht="26.25" x14ac:dyDescent="0.35">
      <c r="A208" s="124"/>
      <c r="B208" s="125" t="s">
        <v>456</v>
      </c>
      <c r="C208" s="238" t="str">
        <f>+'CONSOLIDADO PONDERABLES'!B45</f>
        <v>CONSULTORES DONOVAN SAS</v>
      </c>
      <c r="D208" s="238"/>
      <c r="E208" s="238"/>
      <c r="F208" s="238"/>
      <c r="G208" s="238"/>
      <c r="H208" s="238"/>
      <c r="I208" s="238"/>
      <c r="J208" s="238"/>
      <c r="K208" s="238"/>
      <c r="L208" s="130"/>
      <c r="M208" s="130"/>
      <c r="N208" s="130"/>
      <c r="O208" s="165"/>
      <c r="P208" s="130"/>
      <c r="Q208" s="131"/>
    </row>
    <row r="209" spans="1:17" ht="42.75" x14ac:dyDescent="0.2">
      <c r="A209" s="112">
        <v>1</v>
      </c>
      <c r="B209" s="117" t="s">
        <v>457</v>
      </c>
      <c r="C209" s="118" t="s">
        <v>461</v>
      </c>
      <c r="D209" s="123">
        <v>18</v>
      </c>
      <c r="E209" s="120">
        <v>1463.89</v>
      </c>
      <c r="F209" s="228" t="s">
        <v>3</v>
      </c>
      <c r="G209" s="228" t="s">
        <v>3</v>
      </c>
      <c r="H209" s="234">
        <f>M213/1076.28362068966</f>
        <v>1.9895313454904202</v>
      </c>
      <c r="I209" s="119"/>
      <c r="J209" s="119" t="s">
        <v>256</v>
      </c>
      <c r="K209" s="117" t="s">
        <v>258</v>
      </c>
      <c r="L209" s="122" t="s">
        <v>260</v>
      </c>
      <c r="M209" s="120">
        <v>1463.89</v>
      </c>
      <c r="N209" s="121">
        <v>1</v>
      </c>
      <c r="O209" s="223">
        <f>IF(N213=0,"",M213/N213)</f>
        <v>713.76666666666677</v>
      </c>
      <c r="P209" s="117"/>
      <c r="Q209" s="112" t="s">
        <v>263</v>
      </c>
    </row>
    <row r="210" spans="1:17" ht="71.25" x14ac:dyDescent="0.2">
      <c r="A210" s="112">
        <v>2</v>
      </c>
      <c r="B210" s="117" t="s">
        <v>458</v>
      </c>
      <c r="C210" s="118" t="s">
        <v>462</v>
      </c>
      <c r="D210" s="123">
        <v>38</v>
      </c>
      <c r="E210" s="120">
        <v>311.77</v>
      </c>
      <c r="F210" s="228"/>
      <c r="G210" s="228"/>
      <c r="H210" s="234" t="e">
        <f>(SUM(#REF!))/#REF!</f>
        <v>#REF!</v>
      </c>
      <c r="I210" s="119"/>
      <c r="J210" s="119" t="s">
        <v>256</v>
      </c>
      <c r="K210" s="117" t="s">
        <v>258</v>
      </c>
      <c r="L210" s="122" t="s">
        <v>259</v>
      </c>
      <c r="M210" s="120">
        <f>+E210</f>
        <v>311.77</v>
      </c>
      <c r="N210" s="121">
        <v>1</v>
      </c>
      <c r="O210" s="223"/>
      <c r="P210" s="117"/>
      <c r="Q210" s="112" t="s">
        <v>263</v>
      </c>
    </row>
    <row r="211" spans="1:17" ht="99.75" x14ac:dyDescent="0.2">
      <c r="A211" s="112">
        <v>3</v>
      </c>
      <c r="B211" s="117" t="s">
        <v>459</v>
      </c>
      <c r="C211" s="118" t="s">
        <v>463</v>
      </c>
      <c r="D211" s="123">
        <v>62</v>
      </c>
      <c r="E211" s="120">
        <v>365.64</v>
      </c>
      <c r="F211" s="228"/>
      <c r="G211" s="228"/>
      <c r="H211" s="234"/>
      <c r="I211" s="119"/>
      <c r="J211" s="119" t="s">
        <v>256</v>
      </c>
      <c r="K211" s="117" t="s">
        <v>258</v>
      </c>
      <c r="L211" s="122" t="s">
        <v>260</v>
      </c>
      <c r="M211" s="120">
        <v>365.64</v>
      </c>
      <c r="N211" s="121">
        <v>1</v>
      </c>
      <c r="O211" s="223"/>
      <c r="P211" s="117"/>
      <c r="Q211" s="112" t="s">
        <v>263</v>
      </c>
    </row>
    <row r="212" spans="1:17" ht="71.25" x14ac:dyDescent="0.2">
      <c r="A212" s="112">
        <v>4</v>
      </c>
      <c r="B212" s="117" t="s">
        <v>460</v>
      </c>
      <c r="C212" s="118" t="s">
        <v>464</v>
      </c>
      <c r="D212" s="123">
        <v>80</v>
      </c>
      <c r="E212" s="120">
        <v>5259.48</v>
      </c>
      <c r="F212" s="228"/>
      <c r="G212" s="228"/>
      <c r="H212" s="234" t="e">
        <f>(SUM(#REF!))/#REF!</f>
        <v>#REF!</v>
      </c>
      <c r="I212" s="119"/>
      <c r="J212" s="119" t="s">
        <v>256</v>
      </c>
      <c r="K212" s="117" t="s">
        <v>970</v>
      </c>
      <c r="L212" s="122" t="s">
        <v>260</v>
      </c>
      <c r="M212" s="120"/>
      <c r="N212" s="121"/>
      <c r="O212" s="223"/>
      <c r="P212" s="117"/>
      <c r="Q212" s="112" t="s">
        <v>262</v>
      </c>
    </row>
    <row r="213" spans="1:17" ht="20.25" x14ac:dyDescent="0.3">
      <c r="A213" s="127"/>
      <c r="B213" s="224"/>
      <c r="C213" s="224"/>
      <c r="D213" s="128"/>
      <c r="E213" s="128">
        <f>SUM(E209:E212)</f>
        <v>7400.78</v>
      </c>
      <c r="F213" s="128" t="str">
        <f>+F209</f>
        <v xml:space="preserve">CUMPLE </v>
      </c>
      <c r="G213" s="128" t="str">
        <f>+G209</f>
        <v xml:space="preserve">CUMPLE </v>
      </c>
      <c r="H213" s="128" t="str">
        <f>IF(H209&gt;=100%,"CUMPLE","NO CUMPLE")</f>
        <v>CUMPLE</v>
      </c>
      <c r="I213" s="128"/>
      <c r="J213" s="128"/>
      <c r="K213" s="128"/>
      <c r="L213" s="128" t="s">
        <v>2</v>
      </c>
      <c r="M213" s="128">
        <f>SUM(M209:M212)</f>
        <v>2141.3000000000002</v>
      </c>
      <c r="N213" s="128">
        <f>SUM(N209:N212)</f>
        <v>3</v>
      </c>
      <c r="O213" s="166">
        <f>+O209</f>
        <v>713.76666666666677</v>
      </c>
      <c r="P213" s="128"/>
      <c r="Q213" s="128" t="s">
        <v>925</v>
      </c>
    </row>
    <row r="214" spans="1:17" ht="26.25" x14ac:dyDescent="0.35">
      <c r="A214" s="124"/>
      <c r="B214" s="125" t="s">
        <v>465</v>
      </c>
      <c r="C214" s="238" t="str">
        <f>+'CONSOLIDADO PONDERABLES'!B46</f>
        <v>ALFA INGENIERIA INTEGRAL SAS</v>
      </c>
      <c r="D214" s="238"/>
      <c r="E214" s="238"/>
      <c r="F214" s="238"/>
      <c r="G214" s="238"/>
      <c r="H214" s="238"/>
      <c r="I214" s="238"/>
      <c r="J214" s="238"/>
      <c r="K214" s="238"/>
      <c r="L214" s="130"/>
      <c r="M214" s="130"/>
      <c r="N214" s="130"/>
      <c r="O214" s="165"/>
      <c r="P214" s="130"/>
      <c r="Q214" s="131"/>
    </row>
    <row r="215" spans="1:17" ht="192" customHeight="1" x14ac:dyDescent="0.2">
      <c r="A215" s="112">
        <v>1</v>
      </c>
      <c r="B215" s="117" t="s">
        <v>466</v>
      </c>
      <c r="C215" s="118" t="s">
        <v>469</v>
      </c>
      <c r="D215" s="123">
        <v>71</v>
      </c>
      <c r="E215" s="120">
        <v>1653.44</v>
      </c>
      <c r="F215" s="228" t="s">
        <v>3</v>
      </c>
      <c r="G215" s="228" t="s">
        <v>3</v>
      </c>
      <c r="H215" s="234">
        <f>M218/1076.28362068966</f>
        <v>0</v>
      </c>
      <c r="I215" s="119"/>
      <c r="J215" s="119" t="s">
        <v>256</v>
      </c>
      <c r="K215" s="117" t="s">
        <v>268</v>
      </c>
      <c r="L215" s="122" t="s">
        <v>260</v>
      </c>
      <c r="M215" s="120"/>
      <c r="N215" s="121"/>
      <c r="O215" s="223" t="str">
        <f>IF(N218=0,"",M218/N218)</f>
        <v/>
      </c>
      <c r="P215" s="117"/>
      <c r="Q215" s="112" t="s">
        <v>262</v>
      </c>
    </row>
    <row r="216" spans="1:17" ht="65.25" customHeight="1" x14ac:dyDescent="0.2">
      <c r="A216" s="112">
        <v>2</v>
      </c>
      <c r="B216" s="117" t="s">
        <v>467</v>
      </c>
      <c r="C216" s="118" t="s">
        <v>469</v>
      </c>
      <c r="D216" s="123">
        <v>22</v>
      </c>
      <c r="E216" s="120">
        <v>3964.42</v>
      </c>
      <c r="F216" s="228"/>
      <c r="G216" s="228"/>
      <c r="H216" s="234" t="e">
        <f>(SUM(#REF!))/#REF!</f>
        <v>#REF!</v>
      </c>
      <c r="I216" s="119"/>
      <c r="J216" s="119" t="s">
        <v>256</v>
      </c>
      <c r="K216" s="117" t="s">
        <v>269</v>
      </c>
      <c r="L216" s="122" t="s">
        <v>260</v>
      </c>
      <c r="M216" s="120"/>
      <c r="N216" s="121"/>
      <c r="O216" s="223"/>
      <c r="P216" s="117"/>
      <c r="Q216" s="112" t="s">
        <v>262</v>
      </c>
    </row>
    <row r="217" spans="1:17" ht="90.75" customHeight="1" x14ac:dyDescent="0.2">
      <c r="A217" s="112">
        <v>3</v>
      </c>
      <c r="B217" s="117" t="s">
        <v>468</v>
      </c>
      <c r="C217" s="118" t="s">
        <v>470</v>
      </c>
      <c r="D217" s="123">
        <v>38</v>
      </c>
      <c r="E217" s="120">
        <v>1815.64</v>
      </c>
      <c r="F217" s="228"/>
      <c r="G217" s="228"/>
      <c r="H217" s="234" t="e">
        <f>(SUM(#REF!))/#REF!</f>
        <v>#REF!</v>
      </c>
      <c r="I217" s="119"/>
      <c r="J217" s="119" t="s">
        <v>256</v>
      </c>
      <c r="K217" s="117" t="s">
        <v>258</v>
      </c>
      <c r="L217" s="122" t="s">
        <v>270</v>
      </c>
      <c r="M217" s="120"/>
      <c r="N217" s="121"/>
      <c r="O217" s="223"/>
      <c r="P217" s="117"/>
      <c r="Q217" s="112" t="s">
        <v>262</v>
      </c>
    </row>
    <row r="218" spans="1:17" ht="20.25" x14ac:dyDescent="0.3">
      <c r="A218" s="127"/>
      <c r="B218" s="224"/>
      <c r="C218" s="224"/>
      <c r="D218" s="128"/>
      <c r="E218" s="128">
        <f>SUM(E215:E217)</f>
        <v>7433.5000000000009</v>
      </c>
      <c r="F218" s="128" t="str">
        <f>+F215</f>
        <v xml:space="preserve">CUMPLE </v>
      </c>
      <c r="G218" s="128" t="str">
        <f>+G215</f>
        <v xml:space="preserve">CUMPLE </v>
      </c>
      <c r="H218" s="128" t="str">
        <f>IF(H215&gt;=100%,"CUMPLE","NO CUMPLE")</f>
        <v>NO CUMPLE</v>
      </c>
      <c r="I218" s="128"/>
      <c r="J218" s="128"/>
      <c r="K218" s="128"/>
      <c r="L218" s="128" t="s">
        <v>4</v>
      </c>
      <c r="M218" s="128">
        <f>SUM(M215:M217)</f>
        <v>0</v>
      </c>
      <c r="N218" s="128">
        <f>SUM(N215:N217)</f>
        <v>0</v>
      </c>
      <c r="O218" s="166" t="str">
        <f>+O215</f>
        <v/>
      </c>
      <c r="P218" s="128"/>
      <c r="Q218" s="128" t="s">
        <v>273</v>
      </c>
    </row>
    <row r="219" spans="1:17" ht="26.25" x14ac:dyDescent="0.35">
      <c r="A219" s="124"/>
      <c r="B219" s="125" t="s">
        <v>471</v>
      </c>
      <c r="C219" s="238" t="str">
        <f>+'CONSOLIDADO PONDERABLES'!B47</f>
        <v>CONSORCIO ODESSA</v>
      </c>
      <c r="D219" s="238"/>
      <c r="E219" s="238"/>
      <c r="F219" s="238"/>
      <c r="G219" s="238"/>
      <c r="H219" s="238"/>
      <c r="I219" s="238"/>
      <c r="J219" s="238"/>
      <c r="K219" s="238"/>
      <c r="L219" s="130"/>
      <c r="M219" s="130"/>
      <c r="N219" s="130"/>
      <c r="O219" s="165"/>
      <c r="P219" s="130"/>
      <c r="Q219" s="131"/>
    </row>
    <row r="220" spans="1:17" ht="58.5" x14ac:dyDescent="0.2">
      <c r="A220" s="112">
        <v>1</v>
      </c>
      <c r="B220" s="117" t="s">
        <v>862</v>
      </c>
      <c r="C220" s="118" t="s">
        <v>475</v>
      </c>
      <c r="D220" s="123">
        <v>63</v>
      </c>
      <c r="E220" s="120">
        <v>3842.73</v>
      </c>
      <c r="F220" s="228" t="s">
        <v>3</v>
      </c>
      <c r="G220" s="228" t="s">
        <v>3</v>
      </c>
      <c r="H220" s="234">
        <f>M226/1076.28362068966</f>
        <v>0</v>
      </c>
      <c r="I220" s="119"/>
      <c r="J220" s="119" t="s">
        <v>256</v>
      </c>
      <c r="K220" s="117" t="s">
        <v>268</v>
      </c>
      <c r="L220" s="122" t="s">
        <v>259</v>
      </c>
      <c r="M220" s="120"/>
      <c r="N220" s="121"/>
      <c r="O220" s="223" t="str">
        <f>IF(N226=0,"",M226/N226)</f>
        <v/>
      </c>
      <c r="P220" s="117"/>
      <c r="Q220" s="112" t="s">
        <v>262</v>
      </c>
    </row>
    <row r="221" spans="1:17" ht="58.5" x14ac:dyDescent="0.2">
      <c r="A221" s="112">
        <v>2</v>
      </c>
      <c r="B221" s="117" t="s">
        <v>472</v>
      </c>
      <c r="C221" s="118" t="s">
        <v>475</v>
      </c>
      <c r="D221" s="123">
        <v>89</v>
      </c>
      <c r="E221" s="120">
        <v>1237.8399999999999</v>
      </c>
      <c r="F221" s="228"/>
      <c r="G221" s="228"/>
      <c r="H221" s="234" t="e">
        <f>(SUM(#REF!))/#REF!</f>
        <v>#REF!</v>
      </c>
      <c r="I221" s="119"/>
      <c r="J221" s="119" t="s">
        <v>256</v>
      </c>
      <c r="K221" s="117" t="s">
        <v>268</v>
      </c>
      <c r="L221" s="122" t="s">
        <v>260</v>
      </c>
      <c r="M221" s="120"/>
      <c r="N221" s="121"/>
      <c r="O221" s="223"/>
      <c r="P221" s="117"/>
      <c r="Q221" s="112" t="s">
        <v>262</v>
      </c>
    </row>
    <row r="222" spans="1:17" ht="58.5" x14ac:dyDescent="0.2">
      <c r="A222" s="112">
        <v>3</v>
      </c>
      <c r="B222" s="117" t="s">
        <v>473</v>
      </c>
      <c r="C222" s="118" t="s">
        <v>476</v>
      </c>
      <c r="D222" s="123">
        <v>49</v>
      </c>
      <c r="E222" s="120">
        <v>1018.97</v>
      </c>
      <c r="F222" s="228"/>
      <c r="G222" s="228"/>
      <c r="H222" s="234"/>
      <c r="I222" s="119"/>
      <c r="J222" s="119" t="s">
        <v>256</v>
      </c>
      <c r="K222" s="117" t="s">
        <v>268</v>
      </c>
      <c r="L222" s="122" t="s">
        <v>260</v>
      </c>
      <c r="M222" s="120"/>
      <c r="N222" s="121"/>
      <c r="O222" s="223"/>
      <c r="P222" s="117"/>
      <c r="Q222" s="112" t="s">
        <v>262</v>
      </c>
    </row>
    <row r="223" spans="1:17" ht="58.5" x14ac:dyDescent="0.2">
      <c r="A223" s="112">
        <v>4</v>
      </c>
      <c r="B223" s="117" t="s">
        <v>863</v>
      </c>
      <c r="C223" s="118" t="s">
        <v>475</v>
      </c>
      <c r="D223" s="123">
        <v>1</v>
      </c>
      <c r="E223" s="120">
        <v>377.65</v>
      </c>
      <c r="F223" s="228"/>
      <c r="G223" s="228"/>
      <c r="H223" s="234"/>
      <c r="I223" s="119"/>
      <c r="J223" s="119" t="s">
        <v>256</v>
      </c>
      <c r="K223" s="117" t="s">
        <v>268</v>
      </c>
      <c r="L223" s="122" t="s">
        <v>260</v>
      </c>
      <c r="M223" s="120"/>
      <c r="N223" s="121"/>
      <c r="O223" s="223"/>
      <c r="P223" s="117"/>
      <c r="Q223" s="112" t="s">
        <v>262</v>
      </c>
    </row>
    <row r="224" spans="1:17" ht="58.5" x14ac:dyDescent="0.2">
      <c r="A224" s="112">
        <v>5</v>
      </c>
      <c r="B224" s="117" t="s">
        <v>474</v>
      </c>
      <c r="C224" s="118" t="s">
        <v>475</v>
      </c>
      <c r="D224" s="123">
        <v>50</v>
      </c>
      <c r="E224" s="120">
        <v>629.35</v>
      </c>
      <c r="F224" s="228"/>
      <c r="G224" s="228"/>
      <c r="H224" s="234"/>
      <c r="I224" s="119"/>
      <c r="J224" s="119" t="s">
        <v>256</v>
      </c>
      <c r="K224" s="117" t="s">
        <v>268</v>
      </c>
      <c r="L224" s="122" t="s">
        <v>260</v>
      </c>
      <c r="M224" s="120"/>
      <c r="N224" s="121"/>
      <c r="O224" s="223"/>
      <c r="P224" s="117"/>
      <c r="Q224" s="112" t="s">
        <v>262</v>
      </c>
    </row>
    <row r="225" spans="1:18" ht="60" x14ac:dyDescent="0.2">
      <c r="A225" s="112"/>
      <c r="B225" s="117"/>
      <c r="C225" s="118"/>
      <c r="D225" s="123"/>
      <c r="E225" s="120"/>
      <c r="F225" s="228"/>
      <c r="G225" s="228"/>
      <c r="H225" s="234" t="e">
        <f>(SUM(#REF!))/#REF!</f>
        <v>#REF!</v>
      </c>
      <c r="I225" s="119"/>
      <c r="J225" s="119" t="s">
        <v>256</v>
      </c>
      <c r="K225" s="117" t="s">
        <v>268</v>
      </c>
      <c r="L225" s="122" t="s">
        <v>814</v>
      </c>
      <c r="M225" s="120"/>
      <c r="N225" s="121"/>
      <c r="O225" s="223"/>
      <c r="P225" s="117"/>
      <c r="Q225" s="112" t="s">
        <v>262</v>
      </c>
    </row>
    <row r="226" spans="1:18" ht="20.25" x14ac:dyDescent="0.3">
      <c r="A226" s="127"/>
      <c r="B226" s="224"/>
      <c r="C226" s="224"/>
      <c r="D226" s="128"/>
      <c r="E226" s="128">
        <f>SUM(E220:E225)</f>
        <v>7106.54</v>
      </c>
      <c r="F226" s="128" t="str">
        <f>+F220</f>
        <v xml:space="preserve">CUMPLE </v>
      </c>
      <c r="G226" s="128" t="str">
        <f>+G220</f>
        <v xml:space="preserve">CUMPLE </v>
      </c>
      <c r="H226" s="128" t="str">
        <f>IF(H220&gt;=100%,"CUMPLE","NO CUMPLE")</f>
        <v>NO CUMPLE</v>
      </c>
      <c r="I226" s="128"/>
      <c r="J226" s="128"/>
      <c r="K226" s="128"/>
      <c r="L226" s="128" t="s">
        <v>2</v>
      </c>
      <c r="M226" s="128">
        <f>SUM(M220:M225)</f>
        <v>0</v>
      </c>
      <c r="N226" s="128">
        <f>SUM(N220:N225)</f>
        <v>0</v>
      </c>
      <c r="O226" s="166" t="str">
        <f>+O220</f>
        <v/>
      </c>
      <c r="P226" s="128"/>
      <c r="Q226" s="128" t="s">
        <v>273</v>
      </c>
    </row>
    <row r="227" spans="1:18" ht="26.25" x14ac:dyDescent="0.35">
      <c r="A227" s="124"/>
      <c r="B227" s="125" t="s">
        <v>477</v>
      </c>
      <c r="C227" s="238" t="str">
        <f>+'CONSOLIDADO PONDERABLES'!B48</f>
        <v>INTERPROYECT MY SAS</v>
      </c>
      <c r="D227" s="238"/>
      <c r="E227" s="238"/>
      <c r="F227" s="238"/>
      <c r="G227" s="238"/>
      <c r="H227" s="238"/>
      <c r="I227" s="238"/>
      <c r="J227" s="238"/>
      <c r="K227" s="238"/>
      <c r="L227" s="130"/>
      <c r="M227" s="130"/>
      <c r="N227" s="130"/>
      <c r="O227" s="165"/>
      <c r="P227" s="130"/>
      <c r="Q227" s="131"/>
    </row>
    <row r="228" spans="1:18" ht="89.25" customHeight="1" x14ac:dyDescent="0.2">
      <c r="A228" s="112">
        <v>1</v>
      </c>
      <c r="B228" s="117" t="s">
        <v>478</v>
      </c>
      <c r="C228" s="137" t="s">
        <v>479</v>
      </c>
      <c r="D228" s="123">
        <v>133</v>
      </c>
      <c r="E228" s="120">
        <v>3352.83</v>
      </c>
      <c r="F228" s="228" t="s">
        <v>3</v>
      </c>
      <c r="G228" s="228" t="s">
        <v>3</v>
      </c>
      <c r="H228" s="234">
        <f>M231/1076.28362068966</f>
        <v>0</v>
      </c>
      <c r="I228" s="119"/>
      <c r="J228" s="119" t="s">
        <v>256</v>
      </c>
      <c r="K228" s="117" t="s">
        <v>760</v>
      </c>
      <c r="L228" s="122" t="s">
        <v>259</v>
      </c>
      <c r="M228" s="120"/>
      <c r="N228" s="121"/>
      <c r="O228" s="223" t="str">
        <f>IF(N231=0,"",M231/N231)</f>
        <v/>
      </c>
      <c r="P228" s="117"/>
      <c r="Q228" s="112" t="s">
        <v>262</v>
      </c>
    </row>
    <row r="229" spans="1:18" ht="15" x14ac:dyDescent="0.2">
      <c r="A229" s="112">
        <v>2</v>
      </c>
      <c r="B229" s="117"/>
      <c r="C229" s="118"/>
      <c r="D229" s="123"/>
      <c r="E229" s="120"/>
      <c r="F229" s="228"/>
      <c r="G229" s="228"/>
      <c r="H229" s="234" t="e">
        <f>(SUM(#REF!))/#REF!</f>
        <v>#REF!</v>
      </c>
      <c r="I229" s="119"/>
      <c r="J229" s="132"/>
      <c r="K229" s="117"/>
      <c r="L229" s="122"/>
      <c r="M229" s="120"/>
      <c r="N229" s="121"/>
      <c r="O229" s="223"/>
      <c r="P229" s="117"/>
      <c r="Q229" s="112"/>
    </row>
    <row r="230" spans="1:18" ht="15" x14ac:dyDescent="0.2">
      <c r="A230" s="112">
        <v>3</v>
      </c>
      <c r="B230" s="117"/>
      <c r="C230" s="118"/>
      <c r="D230" s="123"/>
      <c r="E230" s="120"/>
      <c r="F230" s="228"/>
      <c r="G230" s="228"/>
      <c r="H230" s="234" t="e">
        <f>(SUM(#REF!))/#REF!</f>
        <v>#REF!</v>
      </c>
      <c r="I230" s="119"/>
      <c r="J230" s="119"/>
      <c r="K230" s="117"/>
      <c r="L230" s="122"/>
      <c r="M230" s="120"/>
      <c r="N230" s="121"/>
      <c r="O230" s="223"/>
      <c r="P230" s="117"/>
      <c r="Q230" s="112"/>
    </row>
    <row r="231" spans="1:18" ht="20.25" x14ac:dyDescent="0.3">
      <c r="A231" s="127"/>
      <c r="B231" s="224"/>
      <c r="C231" s="224"/>
      <c r="D231" s="128"/>
      <c r="E231" s="128">
        <f>SUM(E228:E230)</f>
        <v>3352.83</v>
      </c>
      <c r="F231" s="128" t="str">
        <f>+F228</f>
        <v xml:space="preserve">CUMPLE </v>
      </c>
      <c r="G231" s="128" t="str">
        <f>+G228</f>
        <v xml:space="preserve">CUMPLE </v>
      </c>
      <c r="H231" s="128" t="str">
        <f>IF(H228&gt;=100%,"CUMPLE","NO CUMPLE")</f>
        <v>NO CUMPLE</v>
      </c>
      <c r="I231" s="128"/>
      <c r="J231" s="128"/>
      <c r="K231" s="128"/>
      <c r="L231" s="128" t="s">
        <v>2</v>
      </c>
      <c r="M231" s="128">
        <f>SUM(M228:M230)</f>
        <v>0</v>
      </c>
      <c r="N231" s="128">
        <f>SUM(N228:N230)</f>
        <v>0</v>
      </c>
      <c r="O231" s="166" t="str">
        <f>+O228</f>
        <v/>
      </c>
      <c r="P231" s="128"/>
      <c r="Q231" s="128" t="s">
        <v>273</v>
      </c>
    </row>
    <row r="232" spans="1:18" ht="26.25" x14ac:dyDescent="0.35">
      <c r="A232" s="124"/>
      <c r="B232" s="125" t="s">
        <v>480</v>
      </c>
      <c r="C232" s="238" t="str">
        <f>+'CONSOLIDADO PONDERABLES'!B49</f>
        <v>CS ENGATIVA AJ 2023</v>
      </c>
      <c r="D232" s="238"/>
      <c r="E232" s="238"/>
      <c r="F232" s="238"/>
      <c r="G232" s="238"/>
      <c r="H232" s="238"/>
      <c r="I232" s="238"/>
      <c r="J232" s="238"/>
      <c r="K232" s="238"/>
      <c r="L232" s="130"/>
      <c r="M232" s="130"/>
      <c r="N232" s="130"/>
      <c r="O232" s="165"/>
      <c r="P232" s="130"/>
      <c r="Q232" s="131"/>
    </row>
    <row r="233" spans="1:18" ht="58.5" x14ac:dyDescent="0.2">
      <c r="A233" s="112">
        <v>1</v>
      </c>
      <c r="B233" s="117" t="s">
        <v>481</v>
      </c>
      <c r="C233" s="118" t="s">
        <v>430</v>
      </c>
      <c r="D233" s="123">
        <v>4</v>
      </c>
      <c r="E233" s="120">
        <v>5762.6968135922334</v>
      </c>
      <c r="F233" s="228" t="s">
        <v>3</v>
      </c>
      <c r="G233" s="228" t="s">
        <v>3</v>
      </c>
      <c r="H233" s="234">
        <f>M236/1076.28362068966</f>
        <v>0.49854242585489172</v>
      </c>
      <c r="I233" s="119"/>
      <c r="J233" s="119" t="s">
        <v>256</v>
      </c>
      <c r="K233" s="117" t="s">
        <v>268</v>
      </c>
      <c r="L233" s="122" t="s">
        <v>260</v>
      </c>
      <c r="M233" s="120"/>
      <c r="N233" s="121"/>
      <c r="O233" s="223">
        <f>IF(N236=0,"",M236/N236)</f>
        <v>536.57304716650924</v>
      </c>
      <c r="P233" s="117"/>
      <c r="Q233" s="112" t="s">
        <v>262</v>
      </c>
    </row>
    <row r="234" spans="1:18" ht="85.5" x14ac:dyDescent="0.2">
      <c r="A234" s="112">
        <v>2</v>
      </c>
      <c r="B234" s="117" t="s">
        <v>482</v>
      </c>
      <c r="C234" s="118" t="s">
        <v>483</v>
      </c>
      <c r="D234" s="123">
        <v>42</v>
      </c>
      <c r="E234" s="120">
        <v>536.57304716650924</v>
      </c>
      <c r="F234" s="228"/>
      <c r="G234" s="228"/>
      <c r="H234" s="234" t="e">
        <f>(SUM(#REF!))/#REF!</f>
        <v>#REF!</v>
      </c>
      <c r="I234" s="119"/>
      <c r="J234" s="119" t="s">
        <v>256</v>
      </c>
      <c r="K234" s="117" t="s">
        <v>258</v>
      </c>
      <c r="L234" s="122" t="s">
        <v>259</v>
      </c>
      <c r="M234" s="120">
        <v>536.57304716650924</v>
      </c>
      <c r="N234" s="121">
        <v>1</v>
      </c>
      <c r="O234" s="223"/>
      <c r="P234" s="117"/>
      <c r="Q234" s="112" t="s">
        <v>263</v>
      </c>
      <c r="R234" s="189" t="s">
        <v>762</v>
      </c>
    </row>
    <row r="235" spans="1:18" ht="15" x14ac:dyDescent="0.2">
      <c r="A235" s="112">
        <v>3</v>
      </c>
      <c r="B235" s="117"/>
      <c r="C235" s="118"/>
      <c r="D235" s="123"/>
      <c r="E235" s="120"/>
      <c r="F235" s="228"/>
      <c r="G235" s="228"/>
      <c r="H235" s="234" t="e">
        <f>(SUM(#REF!))/#REF!</f>
        <v>#REF!</v>
      </c>
      <c r="I235" s="119"/>
      <c r="J235" s="119"/>
      <c r="K235" s="117"/>
      <c r="L235" s="122"/>
      <c r="M235" s="120"/>
      <c r="N235" s="121"/>
      <c r="O235" s="223"/>
      <c r="P235" s="117"/>
      <c r="Q235" s="112"/>
    </row>
    <row r="236" spans="1:18" ht="20.25" x14ac:dyDescent="0.3">
      <c r="A236" s="127"/>
      <c r="B236" s="224"/>
      <c r="C236" s="224"/>
      <c r="D236" s="128"/>
      <c r="E236" s="128">
        <f>SUM(E233:E235)</f>
        <v>6299.2698607587427</v>
      </c>
      <c r="F236" s="128" t="str">
        <f>+F233</f>
        <v xml:space="preserve">CUMPLE </v>
      </c>
      <c r="G236" s="128" t="str">
        <f>+G233</f>
        <v xml:space="preserve">CUMPLE </v>
      </c>
      <c r="H236" s="128" t="str">
        <f>IF(H233&gt;=100%,"CUMPLE","NO CUMPLE")</f>
        <v>NO CUMPLE</v>
      </c>
      <c r="I236" s="128"/>
      <c r="J236" s="128"/>
      <c r="K236" s="128"/>
      <c r="L236" s="128" t="s">
        <v>2</v>
      </c>
      <c r="M236" s="128">
        <f>SUM(M233:M235)</f>
        <v>536.57304716650924</v>
      </c>
      <c r="N236" s="128">
        <f>SUM(N233:N235)</f>
        <v>1</v>
      </c>
      <c r="O236" s="166">
        <f>+O233</f>
        <v>536.57304716650924</v>
      </c>
      <c r="P236" s="128"/>
      <c r="Q236" s="128" t="s">
        <v>273</v>
      </c>
    </row>
    <row r="237" spans="1:18" ht="26.25" x14ac:dyDescent="0.35">
      <c r="A237" s="124"/>
      <c r="B237" s="125" t="s">
        <v>484</v>
      </c>
      <c r="C237" s="238" t="str">
        <f>+'CONSOLIDADO PONDERABLES'!B50</f>
        <v>CONSORCIO INTERENGATIVA</v>
      </c>
      <c r="D237" s="238"/>
      <c r="E237" s="238"/>
      <c r="F237" s="238"/>
      <c r="G237" s="238"/>
      <c r="H237" s="238"/>
      <c r="I237" s="238"/>
      <c r="J237" s="238"/>
      <c r="K237" s="238"/>
      <c r="L237" s="130"/>
      <c r="M237" s="130"/>
      <c r="N237" s="130"/>
      <c r="O237" s="165"/>
      <c r="P237" s="130"/>
      <c r="Q237" s="131"/>
    </row>
    <row r="238" spans="1:18" ht="57" x14ac:dyDescent="0.2">
      <c r="A238" s="112">
        <v>1</v>
      </c>
      <c r="B238" s="117" t="s">
        <v>485</v>
      </c>
      <c r="C238" s="118" t="s">
        <v>488</v>
      </c>
      <c r="D238" s="123">
        <v>129</v>
      </c>
      <c r="E238" s="120">
        <v>1449.0582549856445</v>
      </c>
      <c r="F238" s="228" t="s">
        <v>3</v>
      </c>
      <c r="G238" s="228" t="s">
        <v>3</v>
      </c>
      <c r="H238" s="234">
        <f>M241/1076.28362068966</f>
        <v>2.1493492320737064</v>
      </c>
      <c r="I238" s="119"/>
      <c r="J238" s="119" t="s">
        <v>256</v>
      </c>
      <c r="K238" s="117" t="s">
        <v>258</v>
      </c>
      <c r="L238" s="122" t="s">
        <v>259</v>
      </c>
      <c r="M238" s="120">
        <v>1449.0582549856445</v>
      </c>
      <c r="N238" s="121">
        <v>1</v>
      </c>
      <c r="O238" s="223">
        <f>IF(N241=0,"",M241/N241)</f>
        <v>1156.6546868114144</v>
      </c>
      <c r="P238" s="117"/>
      <c r="Q238" s="112" t="s">
        <v>263</v>
      </c>
    </row>
    <row r="239" spans="1:18" ht="71.25" x14ac:dyDescent="0.2">
      <c r="A239" s="112">
        <v>2</v>
      </c>
      <c r="B239" s="117" t="s">
        <v>486</v>
      </c>
      <c r="C239" s="118" t="s">
        <v>489</v>
      </c>
      <c r="D239" s="123">
        <v>116</v>
      </c>
      <c r="E239" s="120">
        <v>1772.9397113370062</v>
      </c>
      <c r="F239" s="228"/>
      <c r="G239" s="228"/>
      <c r="H239" s="234" t="e">
        <f>(SUM(#REF!))/#REF!</f>
        <v>#REF!</v>
      </c>
      <c r="I239" s="119"/>
      <c r="J239" s="119" t="s">
        <v>256</v>
      </c>
      <c r="K239" s="117" t="s">
        <v>980</v>
      </c>
      <c r="L239" s="122" t="s">
        <v>259</v>
      </c>
      <c r="M239" s="120"/>
      <c r="N239" s="121"/>
      <c r="O239" s="223"/>
      <c r="P239" s="117"/>
      <c r="Q239" s="112" t="s">
        <v>262</v>
      </c>
    </row>
    <row r="240" spans="1:18" ht="57" x14ac:dyDescent="0.2">
      <c r="A240" s="112">
        <v>3</v>
      </c>
      <c r="B240" s="117" t="s">
        <v>487</v>
      </c>
      <c r="C240" s="118" t="s">
        <v>490</v>
      </c>
      <c r="D240" s="123">
        <v>118</v>
      </c>
      <c r="E240" s="120">
        <v>864.25111863718439</v>
      </c>
      <c r="F240" s="228"/>
      <c r="G240" s="228"/>
      <c r="H240" s="234" t="e">
        <f>(SUM(#REF!))/#REF!</f>
        <v>#REF!</v>
      </c>
      <c r="I240" s="119"/>
      <c r="J240" s="119" t="s">
        <v>256</v>
      </c>
      <c r="K240" s="117" t="s">
        <v>258</v>
      </c>
      <c r="L240" s="122" t="s">
        <v>260</v>
      </c>
      <c r="M240" s="120">
        <v>864.25111863718439</v>
      </c>
      <c r="N240" s="121">
        <v>1</v>
      </c>
      <c r="O240" s="223"/>
      <c r="P240" s="117"/>
      <c r="Q240" s="112" t="s">
        <v>263</v>
      </c>
    </row>
    <row r="241" spans="1:17" ht="20.25" x14ac:dyDescent="0.3">
      <c r="A241" s="127"/>
      <c r="B241" s="224"/>
      <c r="C241" s="224"/>
      <c r="D241" s="128"/>
      <c r="E241" s="128">
        <f>SUM(E238:E240)</f>
        <v>4086.2490849598348</v>
      </c>
      <c r="F241" s="128" t="str">
        <f>+F238</f>
        <v xml:space="preserve">CUMPLE </v>
      </c>
      <c r="G241" s="128" t="str">
        <f>+G238</f>
        <v xml:space="preserve">CUMPLE </v>
      </c>
      <c r="H241" s="128" t="str">
        <f>IF(H238&gt;=100%,"CUMPLE","NO CUMPLE")</f>
        <v>CUMPLE</v>
      </c>
      <c r="I241" s="128"/>
      <c r="J241" s="128"/>
      <c r="K241" s="128"/>
      <c r="L241" s="128" t="s">
        <v>2</v>
      </c>
      <c r="M241" s="128">
        <f>SUM(M238:M240)</f>
        <v>2313.3093736228288</v>
      </c>
      <c r="N241" s="128">
        <f>SUM(N238:N240)</f>
        <v>2</v>
      </c>
      <c r="O241" s="166">
        <f>+O238</f>
        <v>1156.6546868114144</v>
      </c>
      <c r="P241" s="128"/>
      <c r="Q241" s="128" t="s">
        <v>755</v>
      </c>
    </row>
    <row r="242" spans="1:17" ht="26.25" x14ac:dyDescent="0.35">
      <c r="A242" s="124"/>
      <c r="B242" s="125" t="s">
        <v>491</v>
      </c>
      <c r="C242" s="238" t="str">
        <f>+'CONSOLIDADO PONDERABLES'!B51</f>
        <v>GOMYSIL CONSTRUCCIONES SAS</v>
      </c>
      <c r="D242" s="238"/>
      <c r="E242" s="238"/>
      <c r="F242" s="238"/>
      <c r="G242" s="238"/>
      <c r="H242" s="238"/>
      <c r="I242" s="238"/>
      <c r="J242" s="238"/>
      <c r="K242" s="238"/>
      <c r="L242" s="130"/>
      <c r="M242" s="130"/>
      <c r="N242" s="130"/>
      <c r="O242" s="165"/>
      <c r="P242" s="130"/>
      <c r="Q242" s="131"/>
    </row>
    <row r="243" spans="1:17" ht="58.5" x14ac:dyDescent="0.2">
      <c r="A243" s="112">
        <v>1</v>
      </c>
      <c r="B243" s="117" t="s">
        <v>796</v>
      </c>
      <c r="C243" s="118" t="s">
        <v>492</v>
      </c>
      <c r="D243" s="118">
        <v>59</v>
      </c>
      <c r="E243" s="120">
        <v>1890.4</v>
      </c>
      <c r="F243" s="228" t="s">
        <v>3</v>
      </c>
      <c r="G243" s="228" t="s">
        <v>3</v>
      </c>
      <c r="H243" s="234">
        <f>M246/1076.28362068966</f>
        <v>0</v>
      </c>
      <c r="I243" s="119"/>
      <c r="J243" s="119" t="s">
        <v>256</v>
      </c>
      <c r="K243" s="117" t="s">
        <v>798</v>
      </c>
      <c r="L243" s="148" t="s">
        <v>260</v>
      </c>
      <c r="M243" s="120"/>
      <c r="N243" s="121"/>
      <c r="O243" s="223" t="str">
        <f>IF(N246=0,"",M246/N246)</f>
        <v/>
      </c>
      <c r="P243" s="117"/>
      <c r="Q243" s="112" t="s">
        <v>262</v>
      </c>
    </row>
    <row r="244" spans="1:17" ht="58.5" x14ac:dyDescent="0.2">
      <c r="A244" s="112">
        <v>2</v>
      </c>
      <c r="B244" s="117" t="s">
        <v>797</v>
      </c>
      <c r="C244" s="118" t="s">
        <v>492</v>
      </c>
      <c r="D244" s="118">
        <v>60</v>
      </c>
      <c r="E244" s="120">
        <v>1659.4</v>
      </c>
      <c r="F244" s="228"/>
      <c r="G244" s="228"/>
      <c r="H244" s="234" t="e">
        <f>(SUM(#REF!))/#REF!</f>
        <v>#REF!</v>
      </c>
      <c r="I244" s="119"/>
      <c r="J244" s="119" t="s">
        <v>256</v>
      </c>
      <c r="K244" s="117" t="s">
        <v>798</v>
      </c>
      <c r="L244" s="148" t="s">
        <v>260</v>
      </c>
      <c r="M244" s="120"/>
      <c r="N244" s="121"/>
      <c r="O244" s="223"/>
      <c r="P244" s="117"/>
      <c r="Q244" s="112" t="s">
        <v>262</v>
      </c>
    </row>
    <row r="245" spans="1:17" ht="15" x14ac:dyDescent="0.2">
      <c r="A245" s="112">
        <v>3</v>
      </c>
      <c r="B245" s="117"/>
      <c r="C245" s="118"/>
      <c r="D245" s="123"/>
      <c r="E245" s="120"/>
      <c r="F245" s="228"/>
      <c r="G245" s="228"/>
      <c r="H245" s="234" t="e">
        <f>(SUM(#REF!))/#REF!</f>
        <v>#REF!</v>
      </c>
      <c r="I245" s="119"/>
      <c r="J245" s="119"/>
      <c r="K245" s="117"/>
      <c r="L245" s="122"/>
      <c r="M245" s="120"/>
      <c r="N245" s="121"/>
      <c r="O245" s="223"/>
      <c r="P245" s="117"/>
      <c r="Q245" s="112"/>
    </row>
    <row r="246" spans="1:17" ht="20.25" x14ac:dyDescent="0.3">
      <c r="A246" s="127"/>
      <c r="B246" s="224"/>
      <c r="C246" s="224"/>
      <c r="D246" s="128"/>
      <c r="E246" s="128">
        <f>SUM(E243:E245)</f>
        <v>3549.8</v>
      </c>
      <c r="F246" s="128" t="str">
        <f>+F243</f>
        <v xml:space="preserve">CUMPLE </v>
      </c>
      <c r="G246" s="128" t="str">
        <f>+G243</f>
        <v xml:space="preserve">CUMPLE </v>
      </c>
      <c r="H246" s="128" t="str">
        <f>IF(H243&gt;=100%,"CUMPLE","NO CUMPLE")</f>
        <v>NO CUMPLE</v>
      </c>
      <c r="I246" s="128"/>
      <c r="J246" s="128"/>
      <c r="K246" s="128"/>
      <c r="L246" s="128" t="s">
        <v>4</v>
      </c>
      <c r="M246" s="128">
        <f>SUM(M243:M245)</f>
        <v>0</v>
      </c>
      <c r="N246" s="128">
        <f>SUM(N243:N245)</f>
        <v>0</v>
      </c>
      <c r="O246" s="166" t="str">
        <f>+O243</f>
        <v/>
      </c>
      <c r="P246" s="128"/>
      <c r="Q246" s="128" t="s">
        <v>273</v>
      </c>
    </row>
    <row r="247" spans="1:17" ht="26.25" x14ac:dyDescent="0.35">
      <c r="A247" s="124"/>
      <c r="B247" s="125" t="s">
        <v>493</v>
      </c>
      <c r="C247" s="238" t="str">
        <f>+'CONSOLIDADO PONDERABLES'!B52</f>
        <v>TERRA IC SAS</v>
      </c>
      <c r="D247" s="238"/>
      <c r="E247" s="238"/>
      <c r="F247" s="238"/>
      <c r="G247" s="238"/>
      <c r="H247" s="238"/>
      <c r="I247" s="238"/>
      <c r="J247" s="238"/>
      <c r="K247" s="238"/>
      <c r="L247" s="130"/>
      <c r="M247" s="130"/>
      <c r="N247" s="130"/>
      <c r="O247" s="165"/>
      <c r="P247" s="130"/>
      <c r="Q247" s="131"/>
    </row>
    <row r="248" spans="1:17" ht="85.5" x14ac:dyDescent="0.2">
      <c r="A248" s="112">
        <v>1</v>
      </c>
      <c r="B248" s="117" t="s">
        <v>900</v>
      </c>
      <c r="C248" s="118" t="s">
        <v>290</v>
      </c>
      <c r="D248" s="123">
        <v>14</v>
      </c>
      <c r="E248" s="120">
        <v>2749.8307379823968</v>
      </c>
      <c r="F248" s="228" t="s">
        <v>3</v>
      </c>
      <c r="G248" s="228" t="s">
        <v>3</v>
      </c>
      <c r="H248" s="234">
        <f>M251/1076.28362068966</f>
        <v>0</v>
      </c>
      <c r="I248" s="119"/>
      <c r="J248" s="119" t="s">
        <v>256</v>
      </c>
      <c r="K248" s="117" t="s">
        <v>798</v>
      </c>
      <c r="L248" s="148" t="s">
        <v>270</v>
      </c>
      <c r="M248" s="120"/>
      <c r="N248" s="121"/>
      <c r="O248" s="223" t="str">
        <f>IF(N251=0,"",M251/N251)</f>
        <v/>
      </c>
      <c r="P248" s="117"/>
      <c r="Q248" s="112" t="s">
        <v>262</v>
      </c>
    </row>
    <row r="249" spans="1:17" ht="58.5" x14ac:dyDescent="0.2">
      <c r="A249" s="112">
        <v>2</v>
      </c>
      <c r="B249" s="117" t="s">
        <v>799</v>
      </c>
      <c r="C249" s="118" t="s">
        <v>290</v>
      </c>
      <c r="D249" s="123">
        <v>26</v>
      </c>
      <c r="E249" s="120">
        <v>1013.4428662053057</v>
      </c>
      <c r="F249" s="228"/>
      <c r="G249" s="228"/>
      <c r="H249" s="234" t="e">
        <f>(SUM(#REF!))/#REF!</f>
        <v>#REF!</v>
      </c>
      <c r="I249" s="119"/>
      <c r="J249" s="119" t="s">
        <v>256</v>
      </c>
      <c r="K249" s="117" t="s">
        <v>798</v>
      </c>
      <c r="L249" s="148" t="s">
        <v>260</v>
      </c>
      <c r="M249" s="120"/>
      <c r="N249" s="121"/>
      <c r="O249" s="223"/>
      <c r="P249" s="117"/>
      <c r="Q249" s="112" t="s">
        <v>262</v>
      </c>
    </row>
    <row r="250" spans="1:17" ht="58.5" x14ac:dyDescent="0.2">
      <c r="A250" s="112">
        <v>3</v>
      </c>
      <c r="B250" s="117" t="s">
        <v>800</v>
      </c>
      <c r="C250" s="118" t="s">
        <v>494</v>
      </c>
      <c r="D250" s="123">
        <v>16</v>
      </c>
      <c r="E250" s="120">
        <v>9726.44376899696</v>
      </c>
      <c r="F250" s="228"/>
      <c r="G250" s="228"/>
      <c r="H250" s="234" t="e">
        <f>(SUM(#REF!))/#REF!</f>
        <v>#REF!</v>
      </c>
      <c r="I250" s="119"/>
      <c r="J250" s="119" t="s">
        <v>256</v>
      </c>
      <c r="K250" s="117" t="s">
        <v>798</v>
      </c>
      <c r="L250" s="148" t="s">
        <v>259</v>
      </c>
      <c r="M250" s="120"/>
      <c r="N250" s="121"/>
      <c r="O250" s="223"/>
      <c r="P250" s="117"/>
      <c r="Q250" s="112" t="s">
        <v>262</v>
      </c>
    </row>
    <row r="251" spans="1:17" ht="20.25" x14ac:dyDescent="0.3">
      <c r="A251" s="127"/>
      <c r="B251" s="224"/>
      <c r="C251" s="224"/>
      <c r="D251" s="128"/>
      <c r="E251" s="128">
        <f>SUM(E248:E250)</f>
        <v>13489.717373184663</v>
      </c>
      <c r="F251" s="128" t="str">
        <f>+F248</f>
        <v xml:space="preserve">CUMPLE </v>
      </c>
      <c r="G251" s="128" t="str">
        <f>+G248</f>
        <v xml:space="preserve">CUMPLE </v>
      </c>
      <c r="H251" s="128" t="str">
        <f>IF(H248&gt;=100%,"CUMPLE","NO CUMPLE")</f>
        <v>NO CUMPLE</v>
      </c>
      <c r="I251" s="128"/>
      <c r="J251" s="128"/>
      <c r="K251" s="128"/>
      <c r="L251" s="128" t="s">
        <v>2</v>
      </c>
      <c r="M251" s="128">
        <f>SUM(M248:M250)</f>
        <v>0</v>
      </c>
      <c r="N251" s="128">
        <f>SUM(N248:N250)</f>
        <v>0</v>
      </c>
      <c r="O251" s="166" t="str">
        <f>+O248</f>
        <v/>
      </c>
      <c r="P251" s="128"/>
      <c r="Q251" s="128" t="s">
        <v>273</v>
      </c>
    </row>
    <row r="252" spans="1:17" ht="26.25" x14ac:dyDescent="0.35">
      <c r="A252" s="124"/>
      <c r="B252" s="125" t="s">
        <v>495</v>
      </c>
      <c r="C252" s="238" t="str">
        <f>+'CONSOLIDADO PONDERABLES'!B53</f>
        <v>CONSORCIO INFRASOLUCIONES</v>
      </c>
      <c r="D252" s="238"/>
      <c r="E252" s="238"/>
      <c r="F252" s="238"/>
      <c r="G252" s="238"/>
      <c r="H252" s="238"/>
      <c r="I252" s="238"/>
      <c r="J252" s="238"/>
      <c r="K252" s="238"/>
      <c r="L252" s="130"/>
      <c r="M252" s="130"/>
      <c r="N252" s="130"/>
      <c r="O252" s="165"/>
      <c r="P252" s="130"/>
      <c r="Q252" s="131"/>
    </row>
    <row r="253" spans="1:17" ht="114" x14ac:dyDescent="0.2">
      <c r="A253" s="112">
        <v>1</v>
      </c>
      <c r="B253" s="117" t="s">
        <v>496</v>
      </c>
      <c r="C253" s="118" t="s">
        <v>499</v>
      </c>
      <c r="D253" s="123">
        <v>1</v>
      </c>
      <c r="E253" s="120">
        <v>376.5299787955895</v>
      </c>
      <c r="F253" s="228" t="s">
        <v>3</v>
      </c>
      <c r="G253" s="228" t="s">
        <v>3</v>
      </c>
      <c r="H253" s="234">
        <f>M257/1076.28362068966</f>
        <v>0</v>
      </c>
      <c r="I253" s="119"/>
      <c r="J253" s="119" t="s">
        <v>256</v>
      </c>
      <c r="K253" s="117" t="s">
        <v>801</v>
      </c>
      <c r="L253" s="148" t="s">
        <v>270</v>
      </c>
      <c r="M253" s="120"/>
      <c r="N253" s="121"/>
      <c r="O253" s="223" t="str">
        <f>IF(N257=0,"",M257/N257)</f>
        <v/>
      </c>
      <c r="P253" s="117"/>
      <c r="Q253" s="112" t="s">
        <v>262</v>
      </c>
    </row>
    <row r="254" spans="1:17" ht="58.5" x14ac:dyDescent="0.2">
      <c r="A254" s="112">
        <v>2</v>
      </c>
      <c r="B254" s="117" t="s">
        <v>901</v>
      </c>
      <c r="C254" s="118" t="s">
        <v>500</v>
      </c>
      <c r="D254" s="123">
        <v>2</v>
      </c>
      <c r="E254" s="120">
        <v>376.6233766233766</v>
      </c>
      <c r="F254" s="228"/>
      <c r="G254" s="228"/>
      <c r="H254" s="234" t="e">
        <f>(SUM(#REF!))/#REF!</f>
        <v>#REF!</v>
      </c>
      <c r="I254" s="119"/>
      <c r="J254" s="119" t="s">
        <v>256</v>
      </c>
      <c r="K254" s="117" t="s">
        <v>801</v>
      </c>
      <c r="L254" s="148" t="s">
        <v>260</v>
      </c>
      <c r="M254" s="120"/>
      <c r="N254" s="121"/>
      <c r="O254" s="223"/>
      <c r="P254" s="117"/>
      <c r="Q254" s="112" t="s">
        <v>262</v>
      </c>
    </row>
    <row r="255" spans="1:17" ht="85.5" x14ac:dyDescent="0.2">
      <c r="A255" s="112">
        <v>3</v>
      </c>
      <c r="B255" s="117" t="s">
        <v>497</v>
      </c>
      <c r="C255" s="118" t="s">
        <v>501</v>
      </c>
      <c r="D255" s="123" t="s">
        <v>498</v>
      </c>
      <c r="E255" s="120">
        <v>1230.6892161453081</v>
      </c>
      <c r="F255" s="228"/>
      <c r="G255" s="228"/>
      <c r="H255" s="234"/>
      <c r="I255" s="119"/>
      <c r="J255" s="119" t="s">
        <v>256</v>
      </c>
      <c r="K255" s="117" t="s">
        <v>802</v>
      </c>
      <c r="L255" s="148" t="s">
        <v>260</v>
      </c>
      <c r="M255" s="120"/>
      <c r="N255" s="121"/>
      <c r="O255" s="223"/>
      <c r="P255" s="117"/>
      <c r="Q255" s="112" t="s">
        <v>262</v>
      </c>
    </row>
    <row r="256" spans="1:17" ht="156.75" x14ac:dyDescent="0.2">
      <c r="A256" s="112">
        <v>4</v>
      </c>
      <c r="B256" s="117" t="s">
        <v>803</v>
      </c>
      <c r="C256" s="118" t="s">
        <v>502</v>
      </c>
      <c r="D256" s="123">
        <v>44</v>
      </c>
      <c r="E256" s="120">
        <v>10044.870887531808</v>
      </c>
      <c r="F256" s="228"/>
      <c r="G256" s="228"/>
      <c r="H256" s="234" t="e">
        <f>(SUM(#REF!))/#REF!</f>
        <v>#REF!</v>
      </c>
      <c r="I256" s="119"/>
      <c r="J256" s="119" t="s">
        <v>256</v>
      </c>
      <c r="K256" s="117" t="s">
        <v>802</v>
      </c>
      <c r="L256" s="148" t="s">
        <v>260</v>
      </c>
      <c r="M256" s="120"/>
      <c r="N256" s="121"/>
      <c r="O256" s="223"/>
      <c r="P256" s="117"/>
      <c r="Q256" s="112" t="s">
        <v>262</v>
      </c>
    </row>
    <row r="257" spans="1:17" ht="20.25" x14ac:dyDescent="0.3">
      <c r="A257" s="127"/>
      <c r="B257" s="224"/>
      <c r="C257" s="224"/>
      <c r="D257" s="128"/>
      <c r="E257" s="128">
        <f>SUM(E253:E256)</f>
        <v>12028.713459096081</v>
      </c>
      <c r="F257" s="128" t="str">
        <f>+F253</f>
        <v xml:space="preserve">CUMPLE </v>
      </c>
      <c r="G257" s="128" t="str">
        <f>+G253</f>
        <v xml:space="preserve">CUMPLE </v>
      </c>
      <c r="H257" s="128" t="str">
        <f>IF(H253&gt;=100%,"CUMPLE","NO CUMPLE")</f>
        <v>NO CUMPLE</v>
      </c>
      <c r="I257" s="128"/>
      <c r="J257" s="128"/>
      <c r="K257" s="128"/>
      <c r="L257" s="128" t="s">
        <v>4</v>
      </c>
      <c r="M257" s="128">
        <f>SUM(M253:M256)</f>
        <v>0</v>
      </c>
      <c r="N257" s="128">
        <f>SUM(N253:N256)</f>
        <v>0</v>
      </c>
      <c r="O257" s="166" t="str">
        <f>+O253</f>
        <v/>
      </c>
      <c r="P257" s="128"/>
      <c r="Q257" s="128" t="s">
        <v>273</v>
      </c>
    </row>
    <row r="258" spans="1:17" ht="27" thickBot="1" x14ac:dyDescent="0.4">
      <c r="A258" s="124"/>
      <c r="B258" s="125" t="s">
        <v>503</v>
      </c>
      <c r="C258" s="238" t="str">
        <f>+'CONSOLIDADO PONDERABLES'!B54</f>
        <v>CONSORCIO INTERTP</v>
      </c>
      <c r="D258" s="238"/>
      <c r="E258" s="238"/>
      <c r="F258" s="238"/>
      <c r="G258" s="238"/>
      <c r="H258" s="238"/>
      <c r="I258" s="238"/>
      <c r="J258" s="238"/>
      <c r="K258" s="238"/>
      <c r="L258" s="130"/>
      <c r="M258" s="130"/>
      <c r="N258" s="130"/>
      <c r="O258" s="165"/>
      <c r="P258" s="130"/>
      <c r="Q258" s="131"/>
    </row>
    <row r="259" spans="1:17" ht="99.75" x14ac:dyDescent="0.2">
      <c r="A259" s="112">
        <v>1</v>
      </c>
      <c r="B259" s="117" t="s">
        <v>504</v>
      </c>
      <c r="C259" s="133" t="s">
        <v>505</v>
      </c>
      <c r="D259" s="123">
        <v>165</v>
      </c>
      <c r="E259" s="120">
        <v>1534.7974571195339</v>
      </c>
      <c r="F259" s="228" t="s">
        <v>3</v>
      </c>
      <c r="G259" s="228" t="s">
        <v>3</v>
      </c>
      <c r="H259" s="234">
        <f>M262/1076.28362068966</f>
        <v>1.4260158081157714</v>
      </c>
      <c r="I259" s="119"/>
      <c r="J259" s="119" t="s">
        <v>256</v>
      </c>
      <c r="K259" s="117" t="s">
        <v>258</v>
      </c>
      <c r="L259" s="148" t="s">
        <v>259</v>
      </c>
      <c r="M259" s="120">
        <v>1534.7974571195339</v>
      </c>
      <c r="N259" s="121">
        <v>1</v>
      </c>
      <c r="O259" s="223">
        <f>IF(N262=0,"",M262/N262)</f>
        <v>1534.7974571195339</v>
      </c>
      <c r="P259" s="117"/>
      <c r="Q259" s="112" t="s">
        <v>263</v>
      </c>
    </row>
    <row r="260" spans="1:17" ht="26.25" customHeight="1" x14ac:dyDescent="0.2">
      <c r="A260" s="112">
        <v>2</v>
      </c>
      <c r="B260" s="117"/>
      <c r="C260" s="118"/>
      <c r="D260" s="123"/>
      <c r="E260" s="120"/>
      <c r="F260" s="228"/>
      <c r="G260" s="228"/>
      <c r="H260" s="234" t="e">
        <f>(SUM(#REF!))/#REF!</f>
        <v>#REF!</v>
      </c>
      <c r="I260" s="119"/>
      <c r="J260" s="132"/>
      <c r="K260" s="117"/>
      <c r="L260" s="122"/>
      <c r="M260" s="120"/>
      <c r="N260" s="121"/>
      <c r="O260" s="223"/>
      <c r="P260" s="117"/>
      <c r="Q260" s="112"/>
    </row>
    <row r="261" spans="1:17" ht="15" x14ac:dyDescent="0.2">
      <c r="A261" s="112">
        <v>3</v>
      </c>
      <c r="B261" s="117"/>
      <c r="C261" s="118"/>
      <c r="D261" s="123"/>
      <c r="E261" s="120"/>
      <c r="F261" s="228"/>
      <c r="G261" s="228"/>
      <c r="H261" s="234" t="e">
        <f>(SUM(#REF!))/#REF!</f>
        <v>#REF!</v>
      </c>
      <c r="I261" s="119"/>
      <c r="J261" s="119"/>
      <c r="K261" s="117"/>
      <c r="L261" s="122"/>
      <c r="M261" s="120"/>
      <c r="N261" s="121"/>
      <c r="O261" s="223"/>
      <c r="P261" s="117"/>
      <c r="Q261" s="112"/>
    </row>
    <row r="262" spans="1:17" ht="20.25" x14ac:dyDescent="0.3">
      <c r="A262" s="127"/>
      <c r="B262" s="224"/>
      <c r="C262" s="224"/>
      <c r="D262" s="128"/>
      <c r="E262" s="128">
        <f>SUM(E259:E261)</f>
        <v>1534.7974571195339</v>
      </c>
      <c r="F262" s="128" t="str">
        <f>+F259</f>
        <v xml:space="preserve">CUMPLE </v>
      </c>
      <c r="G262" s="128" t="str">
        <f>+G259</f>
        <v xml:space="preserve">CUMPLE </v>
      </c>
      <c r="H262" s="128" t="str">
        <f>IF(H259&gt;=100%,"CUMPLE","NO CUMPLE")</f>
        <v>CUMPLE</v>
      </c>
      <c r="I262" s="128"/>
      <c r="J262" s="128"/>
      <c r="K262" s="128"/>
      <c r="L262" s="128" t="s">
        <v>2</v>
      </c>
      <c r="M262" s="128">
        <f>SUM(M259:M261)</f>
        <v>1534.7974571195339</v>
      </c>
      <c r="N262" s="128">
        <f>SUM(N259:N261)</f>
        <v>1</v>
      </c>
      <c r="O262" s="166">
        <f>+O259</f>
        <v>1534.7974571195339</v>
      </c>
      <c r="P262" s="128"/>
      <c r="Q262" s="128" t="s">
        <v>767</v>
      </c>
    </row>
    <row r="263" spans="1:17" ht="26.25" x14ac:dyDescent="0.35">
      <c r="A263" s="124"/>
      <c r="B263" s="125" t="s">
        <v>506</v>
      </c>
      <c r="C263" s="238" t="str">
        <f>+'CONSOLIDADO PONDERABLES'!B55</f>
        <v>GAVINCO INGENIEROS CONSULTORES SAS</v>
      </c>
      <c r="D263" s="238"/>
      <c r="E263" s="238"/>
      <c r="F263" s="238"/>
      <c r="G263" s="238"/>
      <c r="H263" s="238"/>
      <c r="I263" s="238"/>
      <c r="J263" s="238"/>
      <c r="K263" s="238"/>
      <c r="L263" s="130"/>
      <c r="M263" s="130"/>
      <c r="N263" s="130"/>
      <c r="O263" s="165"/>
      <c r="P263" s="130"/>
      <c r="Q263" s="131"/>
    </row>
    <row r="264" spans="1:17" ht="99.75" x14ac:dyDescent="0.2">
      <c r="A264" s="112">
        <v>1</v>
      </c>
      <c r="B264" s="117" t="s">
        <v>507</v>
      </c>
      <c r="C264" s="118" t="s">
        <v>296</v>
      </c>
      <c r="D264" s="123">
        <v>95</v>
      </c>
      <c r="E264" s="120">
        <v>637.53479941025842</v>
      </c>
      <c r="F264" s="228" t="s">
        <v>3</v>
      </c>
      <c r="G264" s="228" t="s">
        <v>3</v>
      </c>
      <c r="H264" s="234">
        <f>M270/1076.28362068966</f>
        <v>0</v>
      </c>
      <c r="I264" s="119"/>
      <c r="J264" s="119" t="s">
        <v>256</v>
      </c>
      <c r="K264" s="117" t="s">
        <v>801</v>
      </c>
      <c r="L264" s="148" t="s">
        <v>260</v>
      </c>
      <c r="M264" s="120"/>
      <c r="N264" s="121"/>
      <c r="O264" s="223" t="str">
        <f>IF(N269=0,"",M269/N269)</f>
        <v/>
      </c>
      <c r="P264" s="117"/>
      <c r="Q264" s="112" t="s">
        <v>262</v>
      </c>
    </row>
    <row r="265" spans="1:17" ht="114" x14ac:dyDescent="0.2">
      <c r="A265" s="112">
        <v>2</v>
      </c>
      <c r="B265" s="117" t="s">
        <v>508</v>
      </c>
      <c r="C265" s="118" t="s">
        <v>511</v>
      </c>
      <c r="D265" s="123">
        <v>110</v>
      </c>
      <c r="E265" s="120">
        <v>813.11194841035172</v>
      </c>
      <c r="F265" s="228"/>
      <c r="G265" s="228"/>
      <c r="H265" s="234"/>
      <c r="I265" s="119"/>
      <c r="J265" s="119" t="s">
        <v>256</v>
      </c>
      <c r="K265" s="117" t="s">
        <v>802</v>
      </c>
      <c r="L265" s="148" t="s">
        <v>260</v>
      </c>
      <c r="M265" s="120"/>
      <c r="N265" s="121"/>
      <c r="O265" s="223"/>
      <c r="P265" s="117"/>
      <c r="Q265" s="112" t="s">
        <v>262</v>
      </c>
    </row>
    <row r="266" spans="1:17" ht="99.75" x14ac:dyDescent="0.2">
      <c r="A266" s="112">
        <v>3</v>
      </c>
      <c r="B266" s="117" t="s">
        <v>509</v>
      </c>
      <c r="C266" s="118" t="s">
        <v>512</v>
      </c>
      <c r="D266" s="123">
        <v>118</v>
      </c>
      <c r="E266" s="120">
        <v>805.21228633381202</v>
      </c>
      <c r="F266" s="228"/>
      <c r="G266" s="228"/>
      <c r="H266" s="234"/>
      <c r="I266" s="119"/>
      <c r="J266" s="119" t="s">
        <v>256</v>
      </c>
      <c r="K266" s="117" t="s">
        <v>802</v>
      </c>
      <c r="L266" s="148" t="s">
        <v>259</v>
      </c>
      <c r="M266" s="120"/>
      <c r="N266" s="121"/>
      <c r="O266" s="223"/>
      <c r="P266" s="117"/>
      <c r="Q266" s="112" t="s">
        <v>262</v>
      </c>
    </row>
    <row r="267" spans="1:17" ht="58.5" x14ac:dyDescent="0.2">
      <c r="A267" s="112">
        <v>4</v>
      </c>
      <c r="B267" s="117" t="s">
        <v>804</v>
      </c>
      <c r="C267" s="118" t="s">
        <v>513</v>
      </c>
      <c r="D267" s="123">
        <v>140</v>
      </c>
      <c r="E267" s="120">
        <v>5741.6071715407661</v>
      </c>
      <c r="F267" s="228"/>
      <c r="G267" s="228"/>
      <c r="H267" s="234"/>
      <c r="I267" s="119"/>
      <c r="J267" s="119" t="s">
        <v>256</v>
      </c>
      <c r="K267" s="117" t="s">
        <v>802</v>
      </c>
      <c r="L267" s="148" t="s">
        <v>260</v>
      </c>
      <c r="M267" s="120"/>
      <c r="N267" s="121"/>
      <c r="O267" s="223"/>
      <c r="P267" s="117"/>
      <c r="Q267" s="112" t="s">
        <v>262</v>
      </c>
    </row>
    <row r="268" spans="1:17" ht="142.5" x14ac:dyDescent="0.2">
      <c r="A268" s="112">
        <v>5</v>
      </c>
      <c r="B268" s="117" t="s">
        <v>510</v>
      </c>
      <c r="C268" s="118" t="s">
        <v>514</v>
      </c>
      <c r="D268" s="123">
        <v>146</v>
      </c>
      <c r="E268" s="120">
        <v>832.00079414348079</v>
      </c>
      <c r="F268" s="228"/>
      <c r="G268" s="228"/>
      <c r="H268" s="234" t="e">
        <f>(SUM(#REF!))/#REF!</f>
        <v>#REF!</v>
      </c>
      <c r="I268" s="119"/>
      <c r="J268" s="119" t="s">
        <v>256</v>
      </c>
      <c r="K268" s="117" t="s">
        <v>902</v>
      </c>
      <c r="L268" s="148" t="s">
        <v>260</v>
      </c>
      <c r="M268" s="120"/>
      <c r="N268" s="121"/>
      <c r="O268" s="223"/>
      <c r="P268" s="117"/>
      <c r="Q268" s="112" t="s">
        <v>262</v>
      </c>
    </row>
    <row r="269" spans="1:17" ht="15" x14ac:dyDescent="0.2">
      <c r="A269" s="112"/>
      <c r="B269" s="117"/>
      <c r="C269" s="118"/>
      <c r="D269" s="123"/>
      <c r="E269" s="120"/>
      <c r="F269" s="228"/>
      <c r="G269" s="228"/>
      <c r="H269" s="234" t="e">
        <f>(SUM(#REF!))/#REF!</f>
        <v>#REF!</v>
      </c>
      <c r="I269" s="119"/>
      <c r="J269" s="119"/>
      <c r="K269" s="117"/>
      <c r="L269" s="122"/>
      <c r="M269" s="120"/>
      <c r="N269" s="121"/>
      <c r="O269" s="223"/>
      <c r="P269" s="117"/>
      <c r="Q269" s="112"/>
    </row>
    <row r="270" spans="1:17" ht="20.25" x14ac:dyDescent="0.3">
      <c r="A270" s="127"/>
      <c r="B270" s="224"/>
      <c r="C270" s="224"/>
      <c r="D270" s="128"/>
      <c r="E270" s="128">
        <f>SUM(E264:E269)</f>
        <v>8829.4669998386689</v>
      </c>
      <c r="F270" s="128" t="str">
        <f>+F264</f>
        <v xml:space="preserve">CUMPLE </v>
      </c>
      <c r="G270" s="128" t="str">
        <f>+G264</f>
        <v xml:space="preserve">CUMPLE </v>
      </c>
      <c r="H270" s="128" t="str">
        <f>IF(H264&gt;=100%,"CUMPLE","NO CUMPLE")</f>
        <v>NO CUMPLE</v>
      </c>
      <c r="I270" s="128"/>
      <c r="J270" s="128"/>
      <c r="K270" s="128"/>
      <c r="L270" s="128" t="s">
        <v>2</v>
      </c>
      <c r="M270" s="128">
        <f>SUM(M264:M269)</f>
        <v>0</v>
      </c>
      <c r="N270" s="128">
        <f>SUM(N264:N269)</f>
        <v>0</v>
      </c>
      <c r="O270" s="166" t="str">
        <f>+O264</f>
        <v/>
      </c>
      <c r="P270" s="128"/>
      <c r="Q270" s="128" t="s">
        <v>273</v>
      </c>
    </row>
    <row r="271" spans="1:17" ht="26.25" x14ac:dyDescent="0.35">
      <c r="A271" s="124"/>
      <c r="B271" s="125" t="s">
        <v>515</v>
      </c>
      <c r="C271" s="238" t="str">
        <f>+'CONSOLIDADO PONDERABLES'!B56</f>
        <v>CONSORCIO INTERVENTOR PROES- GESPIN</v>
      </c>
      <c r="D271" s="238"/>
      <c r="E271" s="238"/>
      <c r="F271" s="238"/>
      <c r="G271" s="238"/>
      <c r="H271" s="238"/>
      <c r="I271" s="238"/>
      <c r="J271" s="238"/>
      <c r="K271" s="238"/>
      <c r="L271" s="130"/>
      <c r="M271" s="130"/>
      <c r="N271" s="130"/>
      <c r="O271" s="165"/>
      <c r="P271" s="130"/>
      <c r="Q271" s="131"/>
    </row>
    <row r="272" spans="1:17" ht="58.5" x14ac:dyDescent="0.2">
      <c r="A272" s="112">
        <v>1</v>
      </c>
      <c r="B272" s="117" t="s">
        <v>516</v>
      </c>
      <c r="C272" s="118" t="s">
        <v>518</v>
      </c>
      <c r="D272" s="123">
        <v>33</v>
      </c>
      <c r="E272" s="156">
        <v>1296.6500000000001</v>
      </c>
      <c r="F272" s="228" t="s">
        <v>3</v>
      </c>
      <c r="G272" s="228" t="s">
        <v>3</v>
      </c>
      <c r="H272" s="234">
        <f>M275/1076.28362068966</f>
        <v>0</v>
      </c>
      <c r="I272" s="119"/>
      <c r="J272" s="119" t="s">
        <v>256</v>
      </c>
      <c r="K272" s="117" t="s">
        <v>798</v>
      </c>
      <c r="L272" s="148" t="s">
        <v>260</v>
      </c>
      <c r="M272" s="120"/>
      <c r="N272" s="121"/>
      <c r="O272" s="223" t="str">
        <f>IF(N275=0,"",M275/N275)</f>
        <v/>
      </c>
      <c r="P272" s="117"/>
      <c r="Q272" s="112" t="s">
        <v>262</v>
      </c>
    </row>
    <row r="273" spans="1:17" ht="131.25" customHeight="1" x14ac:dyDescent="0.2">
      <c r="A273" s="112">
        <v>2</v>
      </c>
      <c r="B273" s="117" t="s">
        <v>517</v>
      </c>
      <c r="C273" s="118" t="s">
        <v>519</v>
      </c>
      <c r="D273" s="123">
        <v>2</v>
      </c>
      <c r="E273" s="120">
        <v>1842.9842182593497</v>
      </c>
      <c r="F273" s="228"/>
      <c r="G273" s="228"/>
      <c r="H273" s="234" t="e">
        <f>(SUM(#REF!))/#REF!</f>
        <v>#REF!</v>
      </c>
      <c r="I273" s="119"/>
      <c r="J273" s="119" t="s">
        <v>256</v>
      </c>
      <c r="K273" s="117" t="s">
        <v>269</v>
      </c>
      <c r="L273" s="148" t="s">
        <v>947</v>
      </c>
      <c r="M273" s="120"/>
      <c r="N273" s="121"/>
      <c r="O273" s="223"/>
      <c r="P273" s="117"/>
      <c r="Q273" s="112" t="s">
        <v>262</v>
      </c>
    </row>
    <row r="274" spans="1:17" ht="15" x14ac:dyDescent="0.2">
      <c r="A274" s="112">
        <v>3</v>
      </c>
      <c r="B274" s="117"/>
      <c r="C274" s="118"/>
      <c r="D274" s="123"/>
      <c r="E274" s="120"/>
      <c r="F274" s="228"/>
      <c r="G274" s="228"/>
      <c r="H274" s="234" t="e">
        <f>(SUM(#REF!))/#REF!</f>
        <v>#REF!</v>
      </c>
      <c r="I274" s="155"/>
      <c r="J274" s="119"/>
      <c r="K274" s="117"/>
      <c r="L274" s="148"/>
      <c r="M274" s="120"/>
      <c r="N274" s="121"/>
      <c r="O274" s="223"/>
      <c r="P274" s="117"/>
      <c r="Q274" s="112"/>
    </row>
    <row r="275" spans="1:17" ht="20.25" x14ac:dyDescent="0.3">
      <c r="A275" s="127"/>
      <c r="B275" s="224"/>
      <c r="C275" s="224"/>
      <c r="D275" s="128"/>
      <c r="E275" s="128">
        <f>SUM(E272:E274)</f>
        <v>3139.6342182593498</v>
      </c>
      <c r="F275" s="128" t="str">
        <f>+F272</f>
        <v xml:space="preserve">CUMPLE </v>
      </c>
      <c r="G275" s="128" t="str">
        <f>+G272</f>
        <v xml:space="preserve">CUMPLE </v>
      </c>
      <c r="H275" s="128" t="str">
        <f>IF(H272&gt;=100%,"CUMPLE","NO CUMPLE")</f>
        <v>NO CUMPLE</v>
      </c>
      <c r="I275" s="128"/>
      <c r="J275" s="128"/>
      <c r="K275" s="128"/>
      <c r="L275" s="128" t="s">
        <v>2</v>
      </c>
      <c r="M275" s="128">
        <f>SUM(M272:M274)</f>
        <v>0</v>
      </c>
      <c r="N275" s="128">
        <f>SUM(N272:N274)</f>
        <v>0</v>
      </c>
      <c r="O275" s="166" t="str">
        <f>+O272</f>
        <v/>
      </c>
      <c r="P275" s="128"/>
      <c r="Q275" s="128" t="s">
        <v>273</v>
      </c>
    </row>
    <row r="276" spans="1:17" ht="26.25" x14ac:dyDescent="0.35">
      <c r="A276" s="124"/>
      <c r="B276" s="125" t="s">
        <v>521</v>
      </c>
      <c r="C276" s="238" t="str">
        <f>+'CONSOLIDADO PONDERABLES'!B57</f>
        <v>GS VIAS Y ESTRUCTURAS</v>
      </c>
      <c r="D276" s="238"/>
      <c r="E276" s="238"/>
      <c r="F276" s="238"/>
      <c r="G276" s="238"/>
      <c r="H276" s="238"/>
      <c r="I276" s="238"/>
      <c r="J276" s="238"/>
      <c r="K276" s="238"/>
      <c r="L276" s="130"/>
      <c r="M276" s="130"/>
      <c r="N276" s="130"/>
      <c r="O276" s="165"/>
      <c r="P276" s="130"/>
      <c r="Q276" s="131"/>
    </row>
    <row r="277" spans="1:17" ht="71.25" x14ac:dyDescent="0.2">
      <c r="A277" s="112">
        <v>1</v>
      </c>
      <c r="B277" s="117" t="s">
        <v>520</v>
      </c>
      <c r="C277" s="118" t="s">
        <v>522</v>
      </c>
      <c r="D277" s="123">
        <v>97</v>
      </c>
      <c r="E277" s="120">
        <v>1534.7974571195339</v>
      </c>
      <c r="F277" s="228" t="s">
        <v>3</v>
      </c>
      <c r="G277" s="228" t="s">
        <v>3</v>
      </c>
      <c r="H277" s="234">
        <f>M280/1076.28362068966</f>
        <v>0</v>
      </c>
      <c r="I277" s="119"/>
      <c r="J277" s="151" t="s">
        <v>256</v>
      </c>
      <c r="K277" s="152" t="s">
        <v>268</v>
      </c>
      <c r="L277" s="148" t="s">
        <v>260</v>
      </c>
      <c r="M277" s="120"/>
      <c r="N277" s="121"/>
      <c r="O277" s="223" t="str">
        <f>IF(N280=0,"",M280/N280)</f>
        <v/>
      </c>
      <c r="P277" s="152"/>
      <c r="Q277" s="112" t="s">
        <v>262</v>
      </c>
    </row>
    <row r="278" spans="1:17" ht="26.25" customHeight="1" x14ac:dyDescent="0.2">
      <c r="A278" s="112">
        <v>2</v>
      </c>
      <c r="B278" s="117"/>
      <c r="C278" s="118"/>
      <c r="D278" s="123"/>
      <c r="E278" s="120"/>
      <c r="F278" s="228"/>
      <c r="G278" s="228"/>
      <c r="H278" s="234" t="e">
        <f>(SUM(#REF!))/#REF!</f>
        <v>#REF!</v>
      </c>
      <c r="I278" s="119"/>
      <c r="J278" s="153"/>
      <c r="K278" s="152"/>
      <c r="L278" s="148"/>
      <c r="M278" s="120"/>
      <c r="N278" s="121"/>
      <c r="O278" s="223"/>
      <c r="P278" s="117"/>
      <c r="Q278" s="112"/>
    </row>
    <row r="279" spans="1:17" ht="15" x14ac:dyDescent="0.2">
      <c r="A279" s="112">
        <v>3</v>
      </c>
      <c r="B279" s="117"/>
      <c r="C279" s="118"/>
      <c r="D279" s="123"/>
      <c r="E279" s="120"/>
      <c r="F279" s="228"/>
      <c r="G279" s="228"/>
      <c r="H279" s="234" t="e">
        <f>(SUM(#REF!))/#REF!</f>
        <v>#REF!</v>
      </c>
      <c r="I279" s="119"/>
      <c r="J279" s="151"/>
      <c r="K279" s="152"/>
      <c r="L279" s="148"/>
      <c r="M279" s="120"/>
      <c r="N279" s="121"/>
      <c r="O279" s="223"/>
      <c r="P279" s="117"/>
      <c r="Q279" s="112"/>
    </row>
    <row r="280" spans="1:17" ht="20.25" x14ac:dyDescent="0.3">
      <c r="A280" s="127"/>
      <c r="B280" s="224"/>
      <c r="C280" s="224"/>
      <c r="D280" s="128"/>
      <c r="E280" s="128">
        <f>SUM(E277:E279)</f>
        <v>1534.7974571195339</v>
      </c>
      <c r="F280" s="128" t="str">
        <f>+F277</f>
        <v xml:space="preserve">CUMPLE </v>
      </c>
      <c r="G280" s="128" t="str">
        <f>+G277</f>
        <v xml:space="preserve">CUMPLE </v>
      </c>
      <c r="H280" s="128" t="str">
        <f>IF(H277&gt;=100%,"CUMPLE","NO CUMPLE")</f>
        <v>NO CUMPLE</v>
      </c>
      <c r="I280" s="128"/>
      <c r="J280" s="128"/>
      <c r="K280" s="128"/>
      <c r="L280" s="128" t="s">
        <v>4</v>
      </c>
      <c r="M280" s="128">
        <f>SUM(M277:M279)</f>
        <v>0</v>
      </c>
      <c r="N280" s="128">
        <f>SUM(N277:N279)</f>
        <v>0</v>
      </c>
      <c r="O280" s="166" t="str">
        <f>+O277</f>
        <v/>
      </c>
      <c r="P280" s="128"/>
      <c r="Q280" s="128" t="s">
        <v>273</v>
      </c>
    </row>
    <row r="281" spans="1:17" ht="26.25" x14ac:dyDescent="0.35">
      <c r="A281" s="124"/>
      <c r="B281" s="125" t="s">
        <v>523</v>
      </c>
      <c r="C281" s="238" t="str">
        <f>+'CONSOLIDADO PONDERABLES'!B58</f>
        <v>PROYECTISTAS ASOCIADOS SAS</v>
      </c>
      <c r="D281" s="238"/>
      <c r="E281" s="238"/>
      <c r="F281" s="238"/>
      <c r="G281" s="238"/>
      <c r="H281" s="238"/>
      <c r="I281" s="238"/>
      <c r="J281" s="238"/>
      <c r="K281" s="238"/>
      <c r="L281" s="130"/>
      <c r="M281" s="130"/>
      <c r="N281" s="130"/>
      <c r="O281" s="165"/>
      <c r="P281" s="130"/>
      <c r="Q281" s="131"/>
    </row>
    <row r="282" spans="1:17" ht="99.75" x14ac:dyDescent="0.2">
      <c r="A282" s="112">
        <v>1</v>
      </c>
      <c r="B282" s="117" t="s">
        <v>525</v>
      </c>
      <c r="C282" s="118" t="s">
        <v>524</v>
      </c>
      <c r="D282" s="123">
        <v>79</v>
      </c>
      <c r="E282" s="120">
        <v>1403.0290490704201</v>
      </c>
      <c r="F282" s="228" t="s">
        <v>3</v>
      </c>
      <c r="G282" s="228" t="s">
        <v>3</v>
      </c>
      <c r="H282" s="234">
        <f>M285/1076.28362068966</f>
        <v>0</v>
      </c>
      <c r="I282" s="119"/>
      <c r="J282" s="119" t="s">
        <v>256</v>
      </c>
      <c r="K282" s="152" t="s">
        <v>962</v>
      </c>
      <c r="L282" s="122" t="s">
        <v>259</v>
      </c>
      <c r="M282" s="120"/>
      <c r="N282" s="121"/>
      <c r="O282" s="223" t="str">
        <f>IF(N285=0,"",M285/N285)</f>
        <v/>
      </c>
      <c r="P282" s="117"/>
      <c r="Q282" s="112" t="s">
        <v>262</v>
      </c>
    </row>
    <row r="283" spans="1:17" ht="30" customHeight="1" x14ac:dyDescent="0.2">
      <c r="A283" s="112">
        <v>2</v>
      </c>
      <c r="B283" s="117"/>
      <c r="C283" s="118"/>
      <c r="D283" s="123"/>
      <c r="E283" s="120"/>
      <c r="F283" s="228"/>
      <c r="G283" s="228"/>
      <c r="H283" s="234" t="e">
        <f>(SUM(#REF!))/#REF!</f>
        <v>#REF!</v>
      </c>
      <c r="I283" s="119"/>
      <c r="J283" s="132"/>
      <c r="K283" s="117"/>
      <c r="L283" s="122"/>
      <c r="M283" s="120"/>
      <c r="N283" s="121"/>
      <c r="O283" s="223"/>
      <c r="P283" s="117"/>
      <c r="Q283" s="112"/>
    </row>
    <row r="284" spans="1:17" ht="15" x14ac:dyDescent="0.2">
      <c r="A284" s="112">
        <v>3</v>
      </c>
      <c r="B284" s="117"/>
      <c r="C284" s="118"/>
      <c r="D284" s="123"/>
      <c r="E284" s="120"/>
      <c r="F284" s="228"/>
      <c r="G284" s="228"/>
      <c r="H284" s="234" t="e">
        <f>(SUM(#REF!))/#REF!</f>
        <v>#REF!</v>
      </c>
      <c r="I284" s="119"/>
      <c r="J284" s="119"/>
      <c r="K284" s="117"/>
      <c r="L284" s="122"/>
      <c r="M284" s="120"/>
      <c r="N284" s="121"/>
      <c r="O284" s="223"/>
      <c r="P284" s="117"/>
      <c r="Q284" s="112"/>
    </row>
    <row r="285" spans="1:17" ht="20.25" x14ac:dyDescent="0.3">
      <c r="A285" s="127"/>
      <c r="B285" s="224"/>
      <c r="C285" s="224"/>
      <c r="D285" s="128"/>
      <c r="E285" s="128">
        <f>SUM(E282:E284)</f>
        <v>1403.0290490704201</v>
      </c>
      <c r="F285" s="128" t="str">
        <f>+F282</f>
        <v xml:space="preserve">CUMPLE </v>
      </c>
      <c r="G285" s="128" t="str">
        <f>+G282</f>
        <v xml:space="preserve">CUMPLE </v>
      </c>
      <c r="H285" s="128" t="str">
        <f>IF(H282&gt;=100%,"CUMPLE","NO CUMPLE")</f>
        <v>NO CUMPLE</v>
      </c>
      <c r="I285" s="128"/>
      <c r="J285" s="128"/>
      <c r="K285" s="128"/>
      <c r="L285" s="128" t="s">
        <v>2</v>
      </c>
      <c r="M285" s="128">
        <f>SUM(M282:M284)</f>
        <v>0</v>
      </c>
      <c r="N285" s="128">
        <f>SUM(N282:N284)</f>
        <v>0</v>
      </c>
      <c r="O285" s="166" t="str">
        <f>+O282</f>
        <v/>
      </c>
      <c r="P285" s="128"/>
      <c r="Q285" s="128" t="s">
        <v>961</v>
      </c>
    </row>
    <row r="286" spans="1:17" ht="26.25" x14ac:dyDescent="0.35">
      <c r="A286" s="124"/>
      <c r="B286" s="125" t="s">
        <v>526</v>
      </c>
      <c r="C286" s="238" t="str">
        <f>+'CONSOLIDADO PONDERABLES'!B59</f>
        <v>CONSORCIO INTERVIAS</v>
      </c>
      <c r="D286" s="238"/>
      <c r="E286" s="238"/>
      <c r="F286" s="238"/>
      <c r="G286" s="238"/>
      <c r="H286" s="238"/>
      <c r="I286" s="238"/>
      <c r="J286" s="238"/>
      <c r="K286" s="238"/>
      <c r="L286" s="130"/>
      <c r="M286" s="130"/>
      <c r="N286" s="130"/>
      <c r="O286" s="165"/>
      <c r="P286" s="130"/>
      <c r="Q286" s="131"/>
    </row>
    <row r="287" spans="1:17" ht="71.25" x14ac:dyDescent="0.2">
      <c r="A287" s="112">
        <v>1</v>
      </c>
      <c r="B287" s="117" t="s">
        <v>807</v>
      </c>
      <c r="C287" s="118" t="s">
        <v>527</v>
      </c>
      <c r="D287" s="123">
        <v>45</v>
      </c>
      <c r="E287" s="120">
        <v>1950.44</v>
      </c>
      <c r="F287" s="228" t="s">
        <v>3</v>
      </c>
      <c r="G287" s="228" t="s">
        <v>3</v>
      </c>
      <c r="H287" s="234">
        <f>M290/1076.28362068966</f>
        <v>0</v>
      </c>
      <c r="I287" s="119"/>
      <c r="J287" s="119" t="s">
        <v>256</v>
      </c>
      <c r="K287" s="117" t="s">
        <v>801</v>
      </c>
      <c r="L287" s="122" t="s">
        <v>260</v>
      </c>
      <c r="M287" s="120"/>
      <c r="N287" s="121"/>
      <c r="O287" s="223" t="str">
        <f>IF(N290=0,"",M290/N290)</f>
        <v/>
      </c>
      <c r="P287" s="117"/>
      <c r="Q287" s="112" t="s">
        <v>262</v>
      </c>
    </row>
    <row r="288" spans="1:17" ht="71.25" x14ac:dyDescent="0.2">
      <c r="A288" s="112">
        <v>2</v>
      </c>
      <c r="B288" s="117" t="s">
        <v>806</v>
      </c>
      <c r="C288" s="118" t="s">
        <v>528</v>
      </c>
      <c r="D288" s="123">
        <v>59</v>
      </c>
      <c r="E288" s="120">
        <v>173.36792603934714</v>
      </c>
      <c r="F288" s="228"/>
      <c r="G288" s="228"/>
      <c r="H288" s="234" t="e">
        <f>(SUM(#REF!))/#REF!</f>
        <v>#REF!</v>
      </c>
      <c r="I288" s="119"/>
      <c r="J288" s="119" t="s">
        <v>256</v>
      </c>
      <c r="K288" s="117" t="s">
        <v>801</v>
      </c>
      <c r="L288" s="122" t="s">
        <v>260</v>
      </c>
      <c r="M288" s="120"/>
      <c r="N288" s="121"/>
      <c r="O288" s="223"/>
      <c r="P288" s="117"/>
      <c r="Q288" s="112" t="s">
        <v>262</v>
      </c>
    </row>
    <row r="289" spans="1:18" ht="71.25" x14ac:dyDescent="0.2">
      <c r="A289" s="112">
        <v>3</v>
      </c>
      <c r="B289" s="117" t="s">
        <v>805</v>
      </c>
      <c r="C289" s="118" t="s">
        <v>527</v>
      </c>
      <c r="D289" s="123">
        <v>158</v>
      </c>
      <c r="E289" s="120">
        <v>2287.8052427184466</v>
      </c>
      <c r="F289" s="228"/>
      <c r="G289" s="228"/>
      <c r="H289" s="234" t="e">
        <f>(SUM(#REF!))/#REF!</f>
        <v>#REF!</v>
      </c>
      <c r="I289" s="119"/>
      <c r="J289" s="119" t="s">
        <v>256</v>
      </c>
      <c r="K289" s="117" t="s">
        <v>975</v>
      </c>
      <c r="L289" s="122" t="s">
        <v>259</v>
      </c>
      <c r="M289" s="120"/>
      <c r="N289" s="121"/>
      <c r="O289" s="223"/>
      <c r="P289" s="117"/>
      <c r="Q289" s="112" t="s">
        <v>262</v>
      </c>
    </row>
    <row r="290" spans="1:18" ht="20.25" x14ac:dyDescent="0.3">
      <c r="A290" s="127"/>
      <c r="B290" s="224"/>
      <c r="C290" s="224"/>
      <c r="D290" s="128"/>
      <c r="E290" s="128">
        <f>SUM(E287:E289)</f>
        <v>4411.6131687577936</v>
      </c>
      <c r="F290" s="128" t="str">
        <f>+F287</f>
        <v xml:space="preserve">CUMPLE </v>
      </c>
      <c r="G290" s="128" t="str">
        <f>+G287</f>
        <v xml:space="preserve">CUMPLE </v>
      </c>
      <c r="H290" s="128" t="str">
        <f>IF(H287&gt;=100%,"CUMPLE","NO CUMPLE")</f>
        <v>NO CUMPLE</v>
      </c>
      <c r="I290" s="128"/>
      <c r="J290" s="128"/>
      <c r="K290" s="128"/>
      <c r="L290" s="128" t="s">
        <v>2</v>
      </c>
      <c r="M290" s="128">
        <f>SUM(M287:M289)</f>
        <v>0</v>
      </c>
      <c r="N290" s="128">
        <f>SUM(N287:N289)</f>
        <v>0</v>
      </c>
      <c r="O290" s="166" t="str">
        <f>+O287</f>
        <v/>
      </c>
      <c r="P290" s="128"/>
      <c r="Q290" s="128" t="s">
        <v>273</v>
      </c>
    </row>
    <row r="291" spans="1:18" ht="26.25" x14ac:dyDescent="0.35">
      <c r="A291" s="124"/>
      <c r="B291" s="125" t="s">
        <v>529</v>
      </c>
      <c r="C291" s="238" t="str">
        <f>+'CONSOLIDADO PONDERABLES'!B60</f>
        <v>GRUCOING SAS</v>
      </c>
      <c r="D291" s="238"/>
      <c r="E291" s="238"/>
      <c r="F291" s="238"/>
      <c r="G291" s="238"/>
      <c r="H291" s="238"/>
      <c r="I291" s="238"/>
      <c r="J291" s="238"/>
      <c r="K291" s="238"/>
      <c r="L291" s="130"/>
      <c r="M291" s="130"/>
      <c r="N291" s="130"/>
      <c r="O291" s="165"/>
      <c r="P291" s="130"/>
      <c r="Q291" s="131"/>
    </row>
    <row r="292" spans="1:18" ht="60" x14ac:dyDescent="0.2">
      <c r="A292" s="112">
        <v>1</v>
      </c>
      <c r="B292" s="117" t="s">
        <v>530</v>
      </c>
      <c r="C292" s="118" t="s">
        <v>532</v>
      </c>
      <c r="D292" s="123">
        <v>14</v>
      </c>
      <c r="E292" s="120">
        <v>633.55882001493649</v>
      </c>
      <c r="F292" s="228" t="s">
        <v>3</v>
      </c>
      <c r="G292" s="228" t="s">
        <v>3</v>
      </c>
      <c r="H292" s="234">
        <f>M295/1076.28362068966</f>
        <v>0</v>
      </c>
      <c r="I292" s="119"/>
      <c r="J292" s="119" t="s">
        <v>256</v>
      </c>
      <c r="K292" s="117" t="s">
        <v>801</v>
      </c>
      <c r="L292" s="122" t="s">
        <v>270</v>
      </c>
      <c r="M292" s="120"/>
      <c r="N292" s="121"/>
      <c r="O292" s="223" t="str">
        <f>IF(N295=0,"",M295/N295)</f>
        <v/>
      </c>
      <c r="P292" s="117"/>
      <c r="Q292" s="112" t="s">
        <v>262</v>
      </c>
    </row>
    <row r="293" spans="1:18" ht="58.5" x14ac:dyDescent="0.2">
      <c r="A293" s="112">
        <v>2</v>
      </c>
      <c r="B293" s="117" t="s">
        <v>531</v>
      </c>
      <c r="C293" s="118" t="s">
        <v>533</v>
      </c>
      <c r="D293" s="123">
        <v>77</v>
      </c>
      <c r="E293" s="120">
        <v>1538.8640708965777</v>
      </c>
      <c r="F293" s="228"/>
      <c r="G293" s="228"/>
      <c r="H293" s="234" t="e">
        <f>(SUM(#REF!))/#REF!</f>
        <v>#REF!</v>
      </c>
      <c r="I293" s="119"/>
      <c r="J293" s="119" t="s">
        <v>256</v>
      </c>
      <c r="K293" s="117" t="s">
        <v>801</v>
      </c>
      <c r="L293" s="122" t="s">
        <v>260</v>
      </c>
      <c r="M293" s="120"/>
      <c r="N293" s="121"/>
      <c r="O293" s="223"/>
      <c r="P293" s="117"/>
      <c r="Q293" s="112" t="s">
        <v>262</v>
      </c>
    </row>
    <row r="294" spans="1:18" ht="15" x14ac:dyDescent="0.2">
      <c r="A294" s="112">
        <v>3</v>
      </c>
      <c r="B294" s="117"/>
      <c r="C294" s="118"/>
      <c r="D294" s="123"/>
      <c r="E294" s="120"/>
      <c r="F294" s="228"/>
      <c r="G294" s="228"/>
      <c r="H294" s="234" t="e">
        <f>(SUM(#REF!))/#REF!</f>
        <v>#REF!</v>
      </c>
      <c r="I294" s="119"/>
      <c r="J294" s="119"/>
      <c r="K294" s="117"/>
      <c r="L294" s="122"/>
      <c r="M294" s="120"/>
      <c r="N294" s="121"/>
      <c r="O294" s="223"/>
      <c r="P294" s="117"/>
      <c r="Q294" s="112"/>
    </row>
    <row r="295" spans="1:18" ht="20.25" x14ac:dyDescent="0.3">
      <c r="A295" s="127"/>
      <c r="B295" s="224"/>
      <c r="C295" s="224"/>
      <c r="D295" s="128"/>
      <c r="E295" s="128">
        <f>SUM(E292:E294)</f>
        <v>2172.4228909115141</v>
      </c>
      <c r="F295" s="128" t="str">
        <f>+F292</f>
        <v xml:space="preserve">CUMPLE </v>
      </c>
      <c r="G295" s="128" t="str">
        <f>+G292</f>
        <v xml:space="preserve">CUMPLE </v>
      </c>
      <c r="H295" s="128" t="str">
        <f>IF(H292&gt;=100%,"CUMPLE","NO CUMPLE")</f>
        <v>NO CUMPLE</v>
      </c>
      <c r="I295" s="128"/>
      <c r="J295" s="128"/>
      <c r="K295" s="128"/>
      <c r="L295" s="128" t="s">
        <v>4</v>
      </c>
      <c r="M295" s="128">
        <f>SUM(M292:M294)</f>
        <v>0</v>
      </c>
      <c r="N295" s="128">
        <f>SUM(N292:N294)</f>
        <v>0</v>
      </c>
      <c r="O295" s="166" t="str">
        <f>+O292</f>
        <v/>
      </c>
      <c r="P295" s="128"/>
      <c r="Q295" s="128" t="s">
        <v>273</v>
      </c>
    </row>
    <row r="296" spans="1:18" ht="26.25" x14ac:dyDescent="0.35">
      <c r="A296" s="124"/>
      <c r="B296" s="125" t="s">
        <v>534</v>
      </c>
      <c r="C296" s="238" t="str">
        <f>+'CONSOLIDADO PONDERABLES'!B61</f>
        <v>CONSORCIO INGENIERIA LAM</v>
      </c>
      <c r="D296" s="238"/>
      <c r="E296" s="238"/>
      <c r="F296" s="238"/>
      <c r="G296" s="238"/>
      <c r="H296" s="238"/>
      <c r="I296" s="238"/>
      <c r="J296" s="238"/>
      <c r="K296" s="238"/>
      <c r="L296" s="130"/>
      <c r="M296" s="130"/>
      <c r="N296" s="130"/>
      <c r="O296" s="165"/>
      <c r="P296" s="130"/>
      <c r="Q296" s="131"/>
    </row>
    <row r="297" spans="1:18" ht="60" x14ac:dyDescent="0.2">
      <c r="A297" s="112">
        <v>1</v>
      </c>
      <c r="B297" s="117" t="s">
        <v>578</v>
      </c>
      <c r="C297" s="118" t="s">
        <v>494</v>
      </c>
      <c r="D297" s="123">
        <v>28</v>
      </c>
      <c r="E297" s="120">
        <v>1906.7069998658021</v>
      </c>
      <c r="F297" s="228" t="s">
        <v>3</v>
      </c>
      <c r="G297" s="228" t="s">
        <v>3</v>
      </c>
      <c r="H297" s="234">
        <f>M300/1076.28362068966</f>
        <v>0</v>
      </c>
      <c r="I297" s="119"/>
      <c r="J297" s="119" t="s">
        <v>256</v>
      </c>
      <c r="K297" s="117" t="s">
        <v>801</v>
      </c>
      <c r="L297" s="148" t="s">
        <v>270</v>
      </c>
      <c r="M297" s="120"/>
      <c r="N297" s="121"/>
      <c r="O297" s="223" t="str">
        <f>IF(N300=0,"",M300/N300)</f>
        <v/>
      </c>
      <c r="P297" s="117"/>
      <c r="Q297" s="112" t="s">
        <v>262</v>
      </c>
    </row>
    <row r="298" spans="1:18" ht="71.25" x14ac:dyDescent="0.2">
      <c r="A298" s="112">
        <v>2</v>
      </c>
      <c r="B298" s="117" t="s">
        <v>579</v>
      </c>
      <c r="C298" s="118" t="s">
        <v>581</v>
      </c>
      <c r="D298" s="123">
        <v>95</v>
      </c>
      <c r="E298" s="120">
        <v>1214.821560644614</v>
      </c>
      <c r="F298" s="228"/>
      <c r="G298" s="228"/>
      <c r="H298" s="234" t="e">
        <f>(SUM(#REF!))/#REF!</f>
        <v>#REF!</v>
      </c>
      <c r="I298" s="119"/>
      <c r="J298" s="119" t="s">
        <v>256</v>
      </c>
      <c r="K298" s="117" t="s">
        <v>801</v>
      </c>
      <c r="L298" s="148" t="s">
        <v>908</v>
      </c>
      <c r="M298" s="120"/>
      <c r="N298" s="121"/>
      <c r="O298" s="223"/>
      <c r="P298" s="117"/>
      <c r="Q298" s="112" t="s">
        <v>262</v>
      </c>
    </row>
    <row r="299" spans="1:18" ht="60" x14ac:dyDescent="0.2">
      <c r="A299" s="112">
        <v>3</v>
      </c>
      <c r="B299" s="117" t="s">
        <v>580</v>
      </c>
      <c r="C299" s="118" t="s">
        <v>582</v>
      </c>
      <c r="D299" s="123">
        <v>119</v>
      </c>
      <c r="E299" s="120">
        <v>86.081853266933621</v>
      </c>
      <c r="F299" s="228"/>
      <c r="G299" s="228"/>
      <c r="H299" s="234" t="e">
        <f>(SUM(#REF!))/#REF!</f>
        <v>#REF!</v>
      </c>
      <c r="I299" s="119"/>
      <c r="J299" s="119" t="s">
        <v>256</v>
      </c>
      <c r="K299" s="117" t="s">
        <v>801</v>
      </c>
      <c r="L299" s="122" t="s">
        <v>270</v>
      </c>
      <c r="M299" s="120"/>
      <c r="N299" s="121"/>
      <c r="O299" s="223"/>
      <c r="P299" s="117"/>
      <c r="Q299" s="112" t="s">
        <v>262</v>
      </c>
    </row>
    <row r="300" spans="1:18" ht="20.25" x14ac:dyDescent="0.3">
      <c r="A300" s="127"/>
      <c r="B300" s="224"/>
      <c r="C300" s="224"/>
      <c r="D300" s="128"/>
      <c r="E300" s="128">
        <f>SUM(E297:E299)</f>
        <v>3207.61041377735</v>
      </c>
      <c r="F300" s="128" t="str">
        <f>+F297</f>
        <v xml:space="preserve">CUMPLE </v>
      </c>
      <c r="G300" s="128" t="str">
        <f>+G297</f>
        <v xml:space="preserve">CUMPLE </v>
      </c>
      <c r="H300" s="128" t="str">
        <f>IF(H297&gt;=100%,"CUMPLE","NO CUMPLE")</f>
        <v>NO CUMPLE</v>
      </c>
      <c r="I300" s="128"/>
      <c r="J300" s="128"/>
      <c r="K300" s="128"/>
      <c r="L300" s="128" t="s">
        <v>4</v>
      </c>
      <c r="M300" s="128">
        <f>SUM(M297:M299)</f>
        <v>0</v>
      </c>
      <c r="N300" s="128">
        <f>SUM(N297:N299)</f>
        <v>0</v>
      </c>
      <c r="O300" s="166" t="str">
        <f>+O297</f>
        <v/>
      </c>
      <c r="P300" s="128"/>
      <c r="Q300" s="128" t="s">
        <v>273</v>
      </c>
    </row>
    <row r="301" spans="1:18" ht="26.25" x14ac:dyDescent="0.35">
      <c r="A301" s="124"/>
      <c r="B301" s="125" t="s">
        <v>535</v>
      </c>
      <c r="C301" s="238" t="str">
        <f>+'CONSOLIDADO PONDERABLES'!B62</f>
        <v>CONSORCIO SOLUCIONES EN INGENIERIA SC</v>
      </c>
      <c r="D301" s="238"/>
      <c r="E301" s="238"/>
      <c r="F301" s="238"/>
      <c r="G301" s="238"/>
      <c r="H301" s="238"/>
      <c r="I301" s="238"/>
      <c r="J301" s="238"/>
      <c r="K301" s="238"/>
      <c r="L301" s="130"/>
      <c r="M301" s="130"/>
      <c r="N301" s="130"/>
      <c r="O301" s="165"/>
      <c r="P301" s="130"/>
      <c r="Q301" s="131"/>
    </row>
    <row r="302" spans="1:18" ht="85.5" x14ac:dyDescent="0.2">
      <c r="A302" s="112">
        <v>1</v>
      </c>
      <c r="B302" s="117" t="s">
        <v>583</v>
      </c>
      <c r="C302" s="118" t="s">
        <v>285</v>
      </c>
      <c r="D302" s="123">
        <v>74</v>
      </c>
      <c r="E302" s="120">
        <v>621.62903133116879</v>
      </c>
      <c r="F302" s="228" t="s">
        <v>3</v>
      </c>
      <c r="G302" s="228" t="s">
        <v>3</v>
      </c>
      <c r="H302" s="234">
        <f>M306/1076.28362068966</f>
        <v>0.57756990757960425</v>
      </c>
      <c r="I302" s="119"/>
      <c r="J302" s="119" t="s">
        <v>256</v>
      </c>
      <c r="K302" s="117" t="s">
        <v>258</v>
      </c>
      <c r="L302" s="122" t="s">
        <v>259</v>
      </c>
      <c r="M302" s="120">
        <v>621.62903133116879</v>
      </c>
      <c r="N302" s="121">
        <v>1</v>
      </c>
      <c r="O302" s="223">
        <f>IF(N306=0,"",M306/N306)</f>
        <v>621.62903133116879</v>
      </c>
      <c r="P302" s="117"/>
      <c r="Q302" s="112" t="s">
        <v>263</v>
      </c>
      <c r="R302" s="189" t="s">
        <v>762</v>
      </c>
    </row>
    <row r="303" spans="1:18" ht="60.75" customHeight="1" x14ac:dyDescent="0.2">
      <c r="A303" s="112">
        <v>2</v>
      </c>
      <c r="B303" s="117" t="s">
        <v>584</v>
      </c>
      <c r="C303" s="118" t="s">
        <v>290</v>
      </c>
      <c r="D303" s="123">
        <v>72</v>
      </c>
      <c r="E303" s="120">
        <v>2333.0844095129873</v>
      </c>
      <c r="F303" s="228"/>
      <c r="G303" s="228"/>
      <c r="H303" s="234" t="e">
        <f>(SUM(#REF!))/#REF!</f>
        <v>#REF!</v>
      </c>
      <c r="I303" s="119"/>
      <c r="J303" s="119" t="s">
        <v>256</v>
      </c>
      <c r="K303" s="117" t="s">
        <v>809</v>
      </c>
      <c r="L303" s="122" t="s">
        <v>909</v>
      </c>
      <c r="M303" s="120"/>
      <c r="N303" s="121"/>
      <c r="O303" s="223"/>
      <c r="P303" s="117"/>
      <c r="Q303" s="112" t="s">
        <v>262</v>
      </c>
    </row>
    <row r="304" spans="1:18" ht="58.5" x14ac:dyDescent="0.2">
      <c r="A304" s="112">
        <v>3</v>
      </c>
      <c r="B304" s="117" t="s">
        <v>585</v>
      </c>
      <c r="C304" s="118" t="s">
        <v>290</v>
      </c>
      <c r="D304" s="123">
        <v>122</v>
      </c>
      <c r="E304" s="120">
        <v>1748.2303580643947</v>
      </c>
      <c r="F304" s="228"/>
      <c r="G304" s="228"/>
      <c r="H304" s="234"/>
      <c r="I304" s="119"/>
      <c r="J304" s="119" t="s">
        <v>256</v>
      </c>
      <c r="K304" s="117" t="s">
        <v>801</v>
      </c>
      <c r="L304" s="122" t="s">
        <v>260</v>
      </c>
      <c r="M304" s="120"/>
      <c r="N304" s="121"/>
      <c r="O304" s="223"/>
      <c r="P304" s="117"/>
      <c r="Q304" s="112" t="s">
        <v>262</v>
      </c>
    </row>
    <row r="305" spans="1:17" ht="58.5" x14ac:dyDescent="0.2">
      <c r="A305" s="112">
        <v>4</v>
      </c>
      <c r="B305" s="117" t="s">
        <v>586</v>
      </c>
      <c r="C305" s="118" t="s">
        <v>290</v>
      </c>
      <c r="D305" s="123">
        <v>13</v>
      </c>
      <c r="E305" s="120">
        <v>861.05030726256985</v>
      </c>
      <c r="F305" s="228"/>
      <c r="G305" s="228"/>
      <c r="H305" s="234" t="e">
        <f>(SUM(#REF!))/#REF!</f>
        <v>#REF!</v>
      </c>
      <c r="I305" s="119"/>
      <c r="J305" s="119" t="s">
        <v>256</v>
      </c>
      <c r="K305" s="117" t="s">
        <v>801</v>
      </c>
      <c r="L305" s="122" t="s">
        <v>260</v>
      </c>
      <c r="M305" s="120"/>
      <c r="N305" s="121"/>
      <c r="O305" s="223"/>
      <c r="P305" s="117"/>
      <c r="Q305" s="112" t="s">
        <v>262</v>
      </c>
    </row>
    <row r="306" spans="1:17" ht="20.25" x14ac:dyDescent="0.3">
      <c r="A306" s="127"/>
      <c r="B306" s="224"/>
      <c r="C306" s="224"/>
      <c r="D306" s="128"/>
      <c r="E306" s="128">
        <f>SUM(E302:E305)</f>
        <v>5563.9941061711206</v>
      </c>
      <c r="F306" s="128" t="str">
        <f>+F302</f>
        <v xml:space="preserve">CUMPLE </v>
      </c>
      <c r="G306" s="128" t="str">
        <f>+G302</f>
        <v xml:space="preserve">CUMPLE </v>
      </c>
      <c r="H306" s="128" t="str">
        <f>IF(H302&gt;=100%,"CUMPLE","NO CUMPLE")</f>
        <v>NO CUMPLE</v>
      </c>
      <c r="I306" s="128"/>
      <c r="J306" s="128"/>
      <c r="K306" s="128"/>
      <c r="L306" s="128" t="s">
        <v>2</v>
      </c>
      <c r="M306" s="128">
        <f>SUM(M302:M305)</f>
        <v>621.62903133116879</v>
      </c>
      <c r="N306" s="128">
        <f>SUM(N302:N305)</f>
        <v>1</v>
      </c>
      <c r="O306" s="166">
        <f>+O302</f>
        <v>621.62903133116879</v>
      </c>
      <c r="P306" s="128"/>
      <c r="Q306" s="128" t="s">
        <v>273</v>
      </c>
    </row>
    <row r="307" spans="1:17" ht="26.25" x14ac:dyDescent="0.35">
      <c r="A307" s="124"/>
      <c r="B307" s="125" t="s">
        <v>536</v>
      </c>
      <c r="C307" s="238" t="str">
        <f>+'CONSOLIDADO PONDERABLES'!B63</f>
        <v>UMBRELA INTERNACIONAL SAS</v>
      </c>
      <c r="D307" s="238"/>
      <c r="E307" s="238"/>
      <c r="F307" s="238"/>
      <c r="G307" s="238"/>
      <c r="H307" s="238"/>
      <c r="I307" s="238"/>
      <c r="J307" s="238"/>
      <c r="K307" s="238"/>
      <c r="L307" s="130"/>
      <c r="M307" s="130"/>
      <c r="N307" s="130"/>
      <c r="O307" s="165"/>
      <c r="P307" s="130"/>
      <c r="Q307" s="131"/>
    </row>
    <row r="308" spans="1:17" ht="71.25" x14ac:dyDescent="0.2">
      <c r="A308" s="112">
        <v>1</v>
      </c>
      <c r="B308" s="117" t="s">
        <v>587</v>
      </c>
      <c r="C308" s="118" t="s">
        <v>590</v>
      </c>
      <c r="D308" s="123">
        <v>53</v>
      </c>
      <c r="E308" s="120">
        <v>4630.1041569531308</v>
      </c>
      <c r="F308" s="228" t="s">
        <v>3</v>
      </c>
      <c r="G308" s="228" t="s">
        <v>3</v>
      </c>
      <c r="H308" s="234">
        <f>M313/1076.28362068966</f>
        <v>2.9206900143652179</v>
      </c>
      <c r="I308" s="119"/>
      <c r="J308" s="119" t="s">
        <v>256</v>
      </c>
      <c r="K308" s="117" t="s">
        <v>809</v>
      </c>
      <c r="L308" s="122" t="s">
        <v>259</v>
      </c>
      <c r="M308" s="120"/>
      <c r="N308" s="121"/>
      <c r="O308" s="223">
        <f>+M313/N313</f>
        <v>785.87270589328296</v>
      </c>
      <c r="P308" s="117"/>
      <c r="Q308" s="112" t="s">
        <v>262</v>
      </c>
    </row>
    <row r="309" spans="1:17" ht="85.5" x14ac:dyDescent="0.2">
      <c r="A309" s="112">
        <v>2</v>
      </c>
      <c r="B309" s="117" t="s">
        <v>588</v>
      </c>
      <c r="C309" s="118" t="s">
        <v>590</v>
      </c>
      <c r="D309" s="123">
        <v>32</v>
      </c>
      <c r="E309" s="120">
        <v>811.86705783867228</v>
      </c>
      <c r="F309" s="228"/>
      <c r="G309" s="228"/>
      <c r="H309" s="234"/>
      <c r="I309" s="119"/>
      <c r="J309" s="119" t="s">
        <v>256</v>
      </c>
      <c r="K309" s="117" t="s">
        <v>258</v>
      </c>
      <c r="L309" s="122" t="s">
        <v>270</v>
      </c>
      <c r="M309" s="120">
        <f t="shared" ref="M309:M312" si="0">+E309</f>
        <v>811.86705783867228</v>
      </c>
      <c r="N309" s="121">
        <v>1</v>
      </c>
      <c r="O309" s="223"/>
      <c r="P309" s="117"/>
      <c r="Q309" s="112" t="s">
        <v>263</v>
      </c>
    </row>
    <row r="310" spans="1:17" ht="85.5" x14ac:dyDescent="0.2">
      <c r="A310" s="112">
        <v>3</v>
      </c>
      <c r="B310" s="117" t="s">
        <v>811</v>
      </c>
      <c r="C310" s="118" t="s">
        <v>591</v>
      </c>
      <c r="D310" s="123">
        <v>19</v>
      </c>
      <c r="E310" s="120">
        <v>1349.4229500112408</v>
      </c>
      <c r="F310" s="228"/>
      <c r="G310" s="228"/>
      <c r="H310" s="234"/>
      <c r="I310" s="119"/>
      <c r="J310" s="119" t="s">
        <v>256</v>
      </c>
      <c r="K310" s="117" t="s">
        <v>258</v>
      </c>
      <c r="L310" s="122" t="s">
        <v>260</v>
      </c>
      <c r="M310" s="120">
        <f t="shared" si="0"/>
        <v>1349.4229500112408</v>
      </c>
      <c r="N310" s="121">
        <v>1</v>
      </c>
      <c r="O310" s="223"/>
      <c r="P310" s="117"/>
      <c r="Q310" s="112" t="s">
        <v>263</v>
      </c>
    </row>
    <row r="311" spans="1:17" ht="85.5" x14ac:dyDescent="0.2">
      <c r="A311" s="112">
        <v>4</v>
      </c>
      <c r="B311" s="117" t="s">
        <v>810</v>
      </c>
      <c r="C311" s="118" t="s">
        <v>592</v>
      </c>
      <c r="D311" s="123">
        <v>23</v>
      </c>
      <c r="E311" s="120">
        <v>234.5268768375949</v>
      </c>
      <c r="F311" s="228"/>
      <c r="G311" s="228"/>
      <c r="H311" s="234" t="e">
        <f>(SUM(#REF!))/#REF!</f>
        <v>#REF!</v>
      </c>
      <c r="I311" s="119"/>
      <c r="J311" s="119" t="s">
        <v>256</v>
      </c>
      <c r="K311" s="117" t="s">
        <v>258</v>
      </c>
      <c r="L311" s="122" t="s">
        <v>260</v>
      </c>
      <c r="M311" s="120">
        <f t="shared" si="0"/>
        <v>234.5268768375949</v>
      </c>
      <c r="N311" s="121">
        <v>1</v>
      </c>
      <c r="O311" s="223"/>
      <c r="P311" s="117"/>
      <c r="Q311" s="112" t="s">
        <v>263</v>
      </c>
    </row>
    <row r="312" spans="1:17" ht="85.5" x14ac:dyDescent="0.2">
      <c r="A312" s="112">
        <v>5</v>
      </c>
      <c r="B312" s="117" t="s">
        <v>589</v>
      </c>
      <c r="C312" s="118" t="s">
        <v>593</v>
      </c>
      <c r="D312" s="123">
        <v>56</v>
      </c>
      <c r="E312" s="120">
        <v>747.67393888562356</v>
      </c>
      <c r="F312" s="228"/>
      <c r="G312" s="228"/>
      <c r="H312" s="234" t="e">
        <f>(SUM(#REF!))/#REF!</f>
        <v>#REF!</v>
      </c>
      <c r="I312" s="119"/>
      <c r="J312" s="119" t="s">
        <v>256</v>
      </c>
      <c r="K312" s="117" t="s">
        <v>258</v>
      </c>
      <c r="L312" s="122" t="s">
        <v>270</v>
      </c>
      <c r="M312" s="120">
        <f t="shared" si="0"/>
        <v>747.67393888562356</v>
      </c>
      <c r="N312" s="121">
        <v>1</v>
      </c>
      <c r="O312" s="223"/>
      <c r="P312" s="117"/>
      <c r="Q312" s="112" t="s">
        <v>263</v>
      </c>
    </row>
    <row r="313" spans="1:17" ht="20.25" x14ac:dyDescent="0.3">
      <c r="A313" s="127"/>
      <c r="B313" s="224"/>
      <c r="C313" s="224"/>
      <c r="D313" s="128"/>
      <c r="E313" s="128">
        <f>SUM(E308:E312)</f>
        <v>7773.5949805262626</v>
      </c>
      <c r="F313" s="128" t="str">
        <f>+F308</f>
        <v xml:space="preserve">CUMPLE </v>
      </c>
      <c r="G313" s="128" t="str">
        <f>+G308</f>
        <v xml:space="preserve">CUMPLE </v>
      </c>
      <c r="H313" s="128" t="str">
        <f>IF(H308&gt;=100%,"CUMPLE","NO CUMPLE")</f>
        <v>CUMPLE</v>
      </c>
      <c r="I313" s="128"/>
      <c r="J313" s="128"/>
      <c r="K313" s="128"/>
      <c r="L313" s="128" t="s">
        <v>2</v>
      </c>
      <c r="M313" s="128">
        <f>SUM(M308:M312)</f>
        <v>3143.4908235731318</v>
      </c>
      <c r="N313" s="128">
        <f>SUM(N308:N312)</f>
        <v>4</v>
      </c>
      <c r="O313" s="166">
        <f>+O308</f>
        <v>785.87270589328296</v>
      </c>
      <c r="P313" s="128"/>
      <c r="Q313" s="128" t="s">
        <v>767</v>
      </c>
    </row>
    <row r="314" spans="1:17" ht="26.25" x14ac:dyDescent="0.35">
      <c r="A314" s="124"/>
      <c r="B314" s="125" t="s">
        <v>537</v>
      </c>
      <c r="C314" s="238" t="str">
        <f>+'CONSOLIDADO PONDERABLES'!B64</f>
        <v>CONSORCIO VIAL CG</v>
      </c>
      <c r="D314" s="238"/>
      <c r="E314" s="238"/>
      <c r="F314" s="238"/>
      <c r="G314" s="238"/>
      <c r="H314" s="238"/>
      <c r="I314" s="238"/>
      <c r="J314" s="238"/>
      <c r="K314" s="238"/>
      <c r="L314" s="130"/>
      <c r="M314" s="130"/>
      <c r="N314" s="130"/>
      <c r="O314" s="165"/>
      <c r="P314" s="130"/>
      <c r="Q314" s="131"/>
    </row>
    <row r="315" spans="1:17" ht="57" x14ac:dyDescent="0.2">
      <c r="A315" s="112">
        <v>1</v>
      </c>
      <c r="B315" s="117" t="s">
        <v>594</v>
      </c>
      <c r="C315" s="118" t="s">
        <v>285</v>
      </c>
      <c r="D315" s="123">
        <v>40</v>
      </c>
      <c r="E315" s="120">
        <v>1588.5357376478523</v>
      </c>
      <c r="F315" s="228" t="s">
        <v>3</v>
      </c>
      <c r="G315" s="228" t="s">
        <v>3</v>
      </c>
      <c r="H315" s="234">
        <f>M318/1076.28362068966</f>
        <v>1.4759452872003682</v>
      </c>
      <c r="I315" s="119"/>
      <c r="J315" s="119" t="s">
        <v>256</v>
      </c>
      <c r="K315" s="117" t="s">
        <v>258</v>
      </c>
      <c r="L315" s="122" t="s">
        <v>259</v>
      </c>
      <c r="M315" s="120">
        <v>1588.5357376478523</v>
      </c>
      <c r="N315" s="121">
        <v>1</v>
      </c>
      <c r="O315" s="223">
        <f>IF(N318=0,"",M318/N318)</f>
        <v>1588.5357376478523</v>
      </c>
      <c r="P315" s="117"/>
      <c r="Q315" s="112" t="s">
        <v>263</v>
      </c>
    </row>
    <row r="316" spans="1:17" ht="30" customHeight="1" x14ac:dyDescent="0.2">
      <c r="A316" s="112">
        <v>2</v>
      </c>
      <c r="B316" s="117"/>
      <c r="C316" s="118"/>
      <c r="D316" s="123"/>
      <c r="E316" s="120"/>
      <c r="F316" s="228"/>
      <c r="G316" s="228"/>
      <c r="H316" s="234" t="e">
        <f>(SUM(#REF!))/#REF!</f>
        <v>#REF!</v>
      </c>
      <c r="I316" s="119"/>
      <c r="J316" s="132"/>
      <c r="K316" s="117"/>
      <c r="L316" s="122"/>
      <c r="M316" s="120"/>
      <c r="N316" s="121"/>
      <c r="O316" s="223"/>
      <c r="P316" s="117"/>
      <c r="Q316" s="112"/>
    </row>
    <row r="317" spans="1:17" ht="15" x14ac:dyDescent="0.2">
      <c r="A317" s="112">
        <v>3</v>
      </c>
      <c r="B317" s="117"/>
      <c r="C317" s="118"/>
      <c r="D317" s="123"/>
      <c r="E317" s="120"/>
      <c r="F317" s="228"/>
      <c r="G317" s="228"/>
      <c r="H317" s="234" t="e">
        <f>(SUM(#REF!))/#REF!</f>
        <v>#REF!</v>
      </c>
      <c r="I317" s="119"/>
      <c r="J317" s="119"/>
      <c r="K317" s="117"/>
      <c r="L317" s="122"/>
      <c r="M317" s="120"/>
      <c r="N317" s="121"/>
      <c r="O317" s="223"/>
      <c r="P317" s="117"/>
      <c r="Q317" s="112"/>
    </row>
    <row r="318" spans="1:17" ht="20.25" x14ac:dyDescent="0.3">
      <c r="A318" s="127"/>
      <c r="B318" s="224"/>
      <c r="C318" s="224"/>
      <c r="D318" s="128"/>
      <c r="E318" s="128">
        <f>SUM(E315:E317)</f>
        <v>1588.5357376478523</v>
      </c>
      <c r="F318" s="128" t="str">
        <f>+F315</f>
        <v xml:space="preserve">CUMPLE </v>
      </c>
      <c r="G318" s="128" t="str">
        <f>+G315</f>
        <v xml:space="preserve">CUMPLE </v>
      </c>
      <c r="H318" s="128" t="str">
        <f>IF(H315&gt;=100%,"CUMPLE","NO CUMPLE")</f>
        <v>CUMPLE</v>
      </c>
      <c r="I318" s="128"/>
      <c r="J318" s="128"/>
      <c r="K318" s="128"/>
      <c r="L318" s="128" t="s">
        <v>2</v>
      </c>
      <c r="M318" s="128">
        <f>SUM(M315:M317)</f>
        <v>1588.5357376478523</v>
      </c>
      <c r="N318" s="128">
        <f>SUM(N315:N317)</f>
        <v>1</v>
      </c>
      <c r="O318" s="166">
        <f>+O315</f>
        <v>1588.5357376478523</v>
      </c>
      <c r="P318" s="128"/>
      <c r="Q318" s="128" t="s">
        <v>767</v>
      </c>
    </row>
    <row r="319" spans="1:17" ht="26.25" x14ac:dyDescent="0.35">
      <c r="A319" s="124"/>
      <c r="B319" s="125" t="s">
        <v>538</v>
      </c>
      <c r="C319" s="238" t="str">
        <f>+'CONSOLIDADO PONDERABLES'!B65</f>
        <v>JASA 2023</v>
      </c>
      <c r="D319" s="238"/>
      <c r="E319" s="238"/>
      <c r="F319" s="238"/>
      <c r="G319" s="238"/>
      <c r="H319" s="238"/>
      <c r="I319" s="238"/>
      <c r="J319" s="238"/>
      <c r="K319" s="238"/>
      <c r="L319" s="130"/>
      <c r="M319" s="130"/>
      <c r="N319" s="130"/>
      <c r="O319" s="165"/>
      <c r="P319" s="130"/>
      <c r="Q319" s="131"/>
    </row>
    <row r="320" spans="1:17" ht="60" x14ac:dyDescent="0.2">
      <c r="A320" s="112">
        <v>1</v>
      </c>
      <c r="B320" s="117" t="s">
        <v>812</v>
      </c>
      <c r="C320" s="118" t="s">
        <v>290</v>
      </c>
      <c r="D320" s="123">
        <v>40</v>
      </c>
      <c r="E320" s="120">
        <v>552.54207083920301</v>
      </c>
      <c r="F320" s="228" t="s">
        <v>3</v>
      </c>
      <c r="G320" s="228" t="s">
        <v>3</v>
      </c>
      <c r="H320" s="234">
        <f>M323/1076.28362068966</f>
        <v>0</v>
      </c>
      <c r="I320" s="119"/>
      <c r="J320" s="119" t="s">
        <v>256</v>
      </c>
      <c r="K320" s="117" t="s">
        <v>976</v>
      </c>
      <c r="L320" s="122" t="s">
        <v>814</v>
      </c>
      <c r="M320" s="120"/>
      <c r="N320" s="121"/>
      <c r="O320" s="223" t="str">
        <f>IF(N323=0,"",M323/N323)</f>
        <v/>
      </c>
      <c r="P320" s="117"/>
      <c r="Q320" s="112" t="s">
        <v>262</v>
      </c>
    </row>
    <row r="321" spans="1:17" ht="60" x14ac:dyDescent="0.2">
      <c r="A321" s="112">
        <v>2</v>
      </c>
      <c r="B321" s="117" t="s">
        <v>595</v>
      </c>
      <c r="C321" s="118" t="s">
        <v>290</v>
      </c>
      <c r="D321" s="123">
        <v>63</v>
      </c>
      <c r="E321" s="120">
        <v>2951.0398936177426</v>
      </c>
      <c r="F321" s="228"/>
      <c r="G321" s="228"/>
      <c r="H321" s="234" t="e">
        <f>(SUM(#REF!))/#REF!</f>
        <v>#REF!</v>
      </c>
      <c r="I321" s="119"/>
      <c r="J321" s="119" t="s">
        <v>256</v>
      </c>
      <c r="K321" s="117" t="s">
        <v>977</v>
      </c>
      <c r="L321" s="122" t="s">
        <v>260</v>
      </c>
      <c r="M321" s="120"/>
      <c r="N321" s="121"/>
      <c r="O321" s="223"/>
      <c r="P321" s="117"/>
      <c r="Q321" s="112" t="s">
        <v>262</v>
      </c>
    </row>
    <row r="322" spans="1:17" ht="60" x14ac:dyDescent="0.2">
      <c r="A322" s="112">
        <v>3</v>
      </c>
      <c r="B322" s="117" t="s">
        <v>813</v>
      </c>
      <c r="C322" s="118" t="s">
        <v>290</v>
      </c>
      <c r="D322" s="123" t="s">
        <v>596</v>
      </c>
      <c r="E322" s="120">
        <v>655.00113793165247</v>
      </c>
      <c r="F322" s="228"/>
      <c r="G322" s="228"/>
      <c r="H322" s="234" t="e">
        <f>(SUM(#REF!))/#REF!</f>
        <v>#REF!</v>
      </c>
      <c r="I322" s="119"/>
      <c r="J322" s="119" t="s">
        <v>256</v>
      </c>
      <c r="K322" s="117" t="s">
        <v>975</v>
      </c>
      <c r="L322" s="122" t="s">
        <v>259</v>
      </c>
      <c r="M322" s="120"/>
      <c r="N322" s="121"/>
      <c r="O322" s="223"/>
      <c r="P322" s="117"/>
      <c r="Q322" s="112" t="s">
        <v>262</v>
      </c>
    </row>
    <row r="323" spans="1:17" ht="20.25" x14ac:dyDescent="0.3">
      <c r="A323" s="127"/>
      <c r="B323" s="224"/>
      <c r="C323" s="224"/>
      <c r="D323" s="128"/>
      <c r="E323" s="128">
        <f>SUM(E320:E322)</f>
        <v>4158.5831023885985</v>
      </c>
      <c r="F323" s="128" t="str">
        <f>+F320</f>
        <v xml:space="preserve">CUMPLE </v>
      </c>
      <c r="G323" s="128" t="str">
        <f>+G320</f>
        <v xml:space="preserve">CUMPLE </v>
      </c>
      <c r="H323" s="128" t="str">
        <f>IF(H320&gt;=100%,"CUMPLE","NO CUMPLE")</f>
        <v>NO CUMPLE</v>
      </c>
      <c r="I323" s="128"/>
      <c r="J323" s="128"/>
      <c r="K323" s="128"/>
      <c r="L323" s="128" t="s">
        <v>2</v>
      </c>
      <c r="M323" s="128">
        <f>SUM(M320:M322)</f>
        <v>0</v>
      </c>
      <c r="N323" s="128">
        <f>SUM(N320:N322)</f>
        <v>0</v>
      </c>
      <c r="O323" s="166" t="str">
        <f>+O320</f>
        <v/>
      </c>
      <c r="P323" s="128"/>
      <c r="Q323" s="128" t="s">
        <v>273</v>
      </c>
    </row>
    <row r="324" spans="1:17" ht="26.25" x14ac:dyDescent="0.35">
      <c r="A324" s="124"/>
      <c r="B324" s="125" t="s">
        <v>539</v>
      </c>
      <c r="C324" s="238" t="str">
        <f>+'CONSOLIDADO PONDERABLES'!B66</f>
        <v>SOTA LTDA</v>
      </c>
      <c r="D324" s="238"/>
      <c r="E324" s="238"/>
      <c r="F324" s="238"/>
      <c r="G324" s="238"/>
      <c r="H324" s="238"/>
      <c r="I324" s="238"/>
      <c r="J324" s="238"/>
      <c r="K324" s="238"/>
      <c r="L324" s="130"/>
      <c r="M324" s="130"/>
      <c r="N324" s="130"/>
      <c r="O324" s="165"/>
      <c r="P324" s="130"/>
      <c r="Q324" s="131"/>
    </row>
    <row r="325" spans="1:17" ht="71.25" customHeight="1" x14ac:dyDescent="0.2">
      <c r="A325" s="112">
        <v>1</v>
      </c>
      <c r="B325" s="117" t="s">
        <v>815</v>
      </c>
      <c r="C325" s="118" t="s">
        <v>598</v>
      </c>
      <c r="D325" s="123">
        <v>86</v>
      </c>
      <c r="E325" s="120">
        <v>1057.0536456679019</v>
      </c>
      <c r="F325" s="228" t="s">
        <v>3</v>
      </c>
      <c r="G325" s="228" t="s">
        <v>3</v>
      </c>
      <c r="H325" s="234">
        <f>M328/1076.28362068966</f>
        <v>0</v>
      </c>
      <c r="I325" s="119"/>
      <c r="J325" s="119" t="s">
        <v>256</v>
      </c>
      <c r="K325" s="117" t="s">
        <v>808</v>
      </c>
      <c r="L325" s="122" t="s">
        <v>909</v>
      </c>
      <c r="M325" s="120"/>
      <c r="N325" s="121"/>
      <c r="O325" s="223" t="str">
        <f>IF(N328=0,"",M328/N328)</f>
        <v/>
      </c>
      <c r="P325" s="117"/>
      <c r="Q325" s="112" t="s">
        <v>262</v>
      </c>
    </row>
    <row r="326" spans="1:17" ht="60" x14ac:dyDescent="0.2">
      <c r="A326" s="112">
        <v>2</v>
      </c>
      <c r="B326" s="117" t="s">
        <v>597</v>
      </c>
      <c r="C326" s="118" t="s">
        <v>599</v>
      </c>
      <c r="D326" s="123">
        <v>22</v>
      </c>
      <c r="E326" s="120">
        <v>1963.3291631097113</v>
      </c>
      <c r="F326" s="228"/>
      <c r="G326" s="228"/>
      <c r="H326" s="234" t="e">
        <f>(SUM(#REF!))/#REF!</f>
        <v>#REF!</v>
      </c>
      <c r="I326" s="119"/>
      <c r="J326" s="119" t="s">
        <v>256</v>
      </c>
      <c r="K326" s="117" t="s">
        <v>975</v>
      </c>
      <c r="L326" s="122" t="s">
        <v>260</v>
      </c>
      <c r="M326" s="120"/>
      <c r="N326" s="121"/>
      <c r="O326" s="223"/>
      <c r="P326" s="117"/>
      <c r="Q326" s="112" t="s">
        <v>262</v>
      </c>
    </row>
    <row r="327" spans="1:17" ht="15" x14ac:dyDescent="0.2">
      <c r="A327" s="112">
        <v>3</v>
      </c>
      <c r="B327" s="117"/>
      <c r="C327" s="118"/>
      <c r="D327" s="123"/>
      <c r="E327" s="120"/>
      <c r="F327" s="228"/>
      <c r="G327" s="228"/>
      <c r="H327" s="234" t="e">
        <f>(SUM(#REF!))/#REF!</f>
        <v>#REF!</v>
      </c>
      <c r="I327" s="119"/>
      <c r="J327" s="119"/>
      <c r="K327" s="117"/>
      <c r="L327" s="122"/>
      <c r="M327" s="120"/>
      <c r="N327" s="121"/>
      <c r="O327" s="223"/>
      <c r="P327" s="117"/>
      <c r="Q327" s="112"/>
    </row>
    <row r="328" spans="1:17" ht="20.25" x14ac:dyDescent="0.3">
      <c r="A328" s="127"/>
      <c r="B328" s="224"/>
      <c r="C328" s="224"/>
      <c r="D328" s="128"/>
      <c r="E328" s="128">
        <f>SUM(E325:E327)</f>
        <v>3020.3828087776133</v>
      </c>
      <c r="F328" s="128" t="str">
        <f>+F325</f>
        <v xml:space="preserve">CUMPLE </v>
      </c>
      <c r="G328" s="128" t="str">
        <f>+G325</f>
        <v xml:space="preserve">CUMPLE </v>
      </c>
      <c r="H328" s="128" t="str">
        <f>IF(H325&gt;=100%,"CUMPLE","NO CUMPLE")</f>
        <v>NO CUMPLE</v>
      </c>
      <c r="I328" s="128"/>
      <c r="J328" s="128"/>
      <c r="K328" s="128"/>
      <c r="L328" s="128" t="s">
        <v>4</v>
      </c>
      <c r="M328" s="128">
        <f>SUM(M325:M327)</f>
        <v>0</v>
      </c>
      <c r="N328" s="128">
        <f>SUM(N325:N327)</f>
        <v>0</v>
      </c>
      <c r="O328" s="166" t="str">
        <f>+O325</f>
        <v/>
      </c>
      <c r="P328" s="128"/>
      <c r="Q328" s="128" t="s">
        <v>273</v>
      </c>
    </row>
    <row r="329" spans="1:17" ht="26.25" x14ac:dyDescent="0.35">
      <c r="A329" s="124"/>
      <c r="B329" s="125" t="s">
        <v>540</v>
      </c>
      <c r="C329" s="238" t="str">
        <f>+'CONSOLIDADO PONDERABLES'!B67</f>
        <v>CONSORCIO INTER ARSEG 275</v>
      </c>
      <c r="D329" s="238"/>
      <c r="E329" s="238"/>
      <c r="F329" s="238"/>
      <c r="G329" s="238"/>
      <c r="H329" s="238"/>
      <c r="I329" s="238"/>
      <c r="J329" s="238"/>
      <c r="K329" s="238"/>
      <c r="L329" s="130"/>
      <c r="M329" s="130"/>
      <c r="N329" s="130"/>
      <c r="O329" s="165"/>
      <c r="P329" s="130"/>
      <c r="Q329" s="131"/>
    </row>
    <row r="330" spans="1:17" ht="60" x14ac:dyDescent="0.2">
      <c r="A330" s="112">
        <v>1</v>
      </c>
      <c r="B330" s="117" t="s">
        <v>600</v>
      </c>
      <c r="C330" s="118" t="s">
        <v>430</v>
      </c>
      <c r="D330" s="123">
        <v>37</v>
      </c>
      <c r="E330" s="120">
        <v>2870.5500787208061</v>
      </c>
      <c r="F330" s="228" t="s">
        <v>3</v>
      </c>
      <c r="G330" s="228" t="s">
        <v>3</v>
      </c>
      <c r="H330" s="234">
        <f>M333/1076.28362068966</f>
        <v>1.2327852358216274</v>
      </c>
      <c r="I330" s="119"/>
      <c r="J330" s="119" t="s">
        <v>256</v>
      </c>
      <c r="K330" s="117" t="s">
        <v>268</v>
      </c>
      <c r="L330" s="122" t="s">
        <v>909</v>
      </c>
      <c r="M330" s="120"/>
      <c r="N330" s="121"/>
      <c r="O330" s="223">
        <f>IF(N333=0,"",M333/N333)</f>
        <v>1326.8265571428574</v>
      </c>
      <c r="P330" s="117"/>
      <c r="Q330" s="112" t="s">
        <v>262</v>
      </c>
    </row>
    <row r="331" spans="1:17" ht="99.75" x14ac:dyDescent="0.2">
      <c r="A331" s="112">
        <v>2</v>
      </c>
      <c r="B331" s="117" t="s">
        <v>601</v>
      </c>
      <c r="C331" s="118" t="s">
        <v>602</v>
      </c>
      <c r="D331" s="123" t="s">
        <v>603</v>
      </c>
      <c r="E331" s="120">
        <v>1326.8265571428574</v>
      </c>
      <c r="F331" s="228"/>
      <c r="G331" s="228"/>
      <c r="H331" s="234" t="e">
        <f>(SUM(#REF!))/#REF!</f>
        <v>#REF!</v>
      </c>
      <c r="I331" s="119"/>
      <c r="J331" s="119" t="s">
        <v>256</v>
      </c>
      <c r="K331" s="117" t="s">
        <v>258</v>
      </c>
      <c r="L331" s="122" t="s">
        <v>259</v>
      </c>
      <c r="M331" s="120">
        <v>1326.8265571428574</v>
      </c>
      <c r="N331" s="121">
        <v>1</v>
      </c>
      <c r="O331" s="223"/>
      <c r="P331" s="117"/>
      <c r="Q331" s="112" t="s">
        <v>263</v>
      </c>
    </row>
    <row r="332" spans="1:17" ht="15" x14ac:dyDescent="0.2">
      <c r="A332" s="112">
        <v>3</v>
      </c>
      <c r="B332" s="117"/>
      <c r="C332" s="118"/>
      <c r="D332" s="123"/>
      <c r="E332" s="120"/>
      <c r="F332" s="228"/>
      <c r="G332" s="228"/>
      <c r="H332" s="234" t="e">
        <f>(SUM(#REF!))/#REF!</f>
        <v>#REF!</v>
      </c>
      <c r="I332" s="119"/>
      <c r="J332" s="119"/>
      <c r="K332" s="117"/>
      <c r="L332" s="122"/>
      <c r="M332" s="120"/>
      <c r="N332" s="121"/>
      <c r="O332" s="223"/>
      <c r="P332" s="117"/>
      <c r="Q332" s="112"/>
    </row>
    <row r="333" spans="1:17" ht="20.25" x14ac:dyDescent="0.3">
      <c r="A333" s="127"/>
      <c r="B333" s="224"/>
      <c r="C333" s="224"/>
      <c r="D333" s="128"/>
      <c r="E333" s="128">
        <f>SUM(E330:E332)</f>
        <v>4197.376635863664</v>
      </c>
      <c r="F333" s="128" t="str">
        <f>+F330</f>
        <v xml:space="preserve">CUMPLE </v>
      </c>
      <c r="G333" s="128" t="str">
        <f>+G330</f>
        <v xml:space="preserve">CUMPLE </v>
      </c>
      <c r="H333" s="128" t="str">
        <f>IF(H330&gt;=100%,"CUMPLE","NO CUMPLE")</f>
        <v>CUMPLE</v>
      </c>
      <c r="I333" s="128"/>
      <c r="J333" s="128"/>
      <c r="K333" s="128"/>
      <c r="L333" s="128" t="s">
        <v>2</v>
      </c>
      <c r="M333" s="128">
        <f>SUM(M330:M332)</f>
        <v>1326.8265571428574</v>
      </c>
      <c r="N333" s="128">
        <f>SUM(N330:N332)</f>
        <v>1</v>
      </c>
      <c r="O333" s="166">
        <f>+O330</f>
        <v>1326.8265571428574</v>
      </c>
      <c r="P333" s="128"/>
      <c r="Q333" s="128" t="s">
        <v>767</v>
      </c>
    </row>
    <row r="334" spans="1:17" ht="26.25" x14ac:dyDescent="0.35">
      <c r="A334" s="124"/>
      <c r="B334" s="125" t="s">
        <v>541</v>
      </c>
      <c r="C334" s="238" t="str">
        <f>+'CONSOLIDADO PONDERABLES'!B68</f>
        <v>CONSORCIO MT 2023 ENGATIVA</v>
      </c>
      <c r="D334" s="238"/>
      <c r="E334" s="238"/>
      <c r="F334" s="238"/>
      <c r="G334" s="238"/>
      <c r="H334" s="238"/>
      <c r="I334" s="238"/>
      <c r="J334" s="238"/>
      <c r="K334" s="238"/>
      <c r="L334" s="130"/>
      <c r="M334" s="130"/>
      <c r="N334" s="130"/>
      <c r="O334" s="165"/>
      <c r="P334" s="130"/>
      <c r="Q334" s="131"/>
    </row>
    <row r="335" spans="1:17" ht="60" x14ac:dyDescent="0.2">
      <c r="A335" s="112">
        <v>1</v>
      </c>
      <c r="B335" s="117" t="s">
        <v>604</v>
      </c>
      <c r="C335" s="118" t="s">
        <v>606</v>
      </c>
      <c r="D335" s="123">
        <v>22</v>
      </c>
      <c r="E335" s="120">
        <v>4408.0266297292792</v>
      </c>
      <c r="F335" s="228" t="s">
        <v>3</v>
      </c>
      <c r="G335" s="228" t="s">
        <v>3</v>
      </c>
      <c r="H335" s="234">
        <f>M338/1076.28362068966</f>
        <v>0</v>
      </c>
      <c r="I335" s="119"/>
      <c r="J335" s="119" t="s">
        <v>256</v>
      </c>
      <c r="K335" s="117" t="s">
        <v>977</v>
      </c>
      <c r="L335" s="122" t="s">
        <v>259</v>
      </c>
      <c r="M335" s="120"/>
      <c r="N335" s="121"/>
      <c r="O335" s="223" t="str">
        <f>IF(N338=0,"",M338/N338)</f>
        <v/>
      </c>
      <c r="P335" s="117"/>
      <c r="Q335" s="112" t="s">
        <v>262</v>
      </c>
    </row>
    <row r="336" spans="1:17" ht="60" x14ac:dyDescent="0.2">
      <c r="A336" s="112">
        <v>2</v>
      </c>
      <c r="B336" s="117" t="s">
        <v>605</v>
      </c>
      <c r="C336" s="118" t="s">
        <v>607</v>
      </c>
      <c r="D336" s="123">
        <v>21</v>
      </c>
      <c r="E336" s="120">
        <v>670.20618459507875</v>
      </c>
      <c r="F336" s="228"/>
      <c r="G336" s="228"/>
      <c r="H336" s="234" t="e">
        <f>(SUM(#REF!))/#REF!</f>
        <v>#REF!</v>
      </c>
      <c r="I336" s="119"/>
      <c r="J336" s="119" t="s">
        <v>256</v>
      </c>
      <c r="K336" s="117" t="s">
        <v>977</v>
      </c>
      <c r="L336" s="148" t="s">
        <v>260</v>
      </c>
      <c r="M336" s="120"/>
      <c r="N336" s="121"/>
      <c r="O336" s="223"/>
      <c r="P336" s="117"/>
      <c r="Q336" s="112" t="s">
        <v>262</v>
      </c>
    </row>
    <row r="337" spans="1:17" ht="15" x14ac:dyDescent="0.2">
      <c r="A337" s="112">
        <v>3</v>
      </c>
      <c r="B337" s="117"/>
      <c r="C337" s="118"/>
      <c r="D337" s="123"/>
      <c r="E337" s="120"/>
      <c r="F337" s="228"/>
      <c r="G337" s="228"/>
      <c r="H337" s="234" t="e">
        <f>(SUM(#REF!))/#REF!</f>
        <v>#REF!</v>
      </c>
      <c r="I337" s="119"/>
      <c r="J337" s="119"/>
      <c r="K337" s="117"/>
      <c r="L337" s="122"/>
      <c r="M337" s="120"/>
      <c r="N337" s="121"/>
      <c r="O337" s="223"/>
      <c r="P337" s="117"/>
      <c r="Q337" s="112"/>
    </row>
    <row r="338" spans="1:17" ht="20.25" x14ac:dyDescent="0.3">
      <c r="A338" s="127"/>
      <c r="B338" s="224"/>
      <c r="C338" s="224"/>
      <c r="D338" s="128"/>
      <c r="E338" s="128">
        <f>SUM(E335:E337)</f>
        <v>5078.2328143243576</v>
      </c>
      <c r="F338" s="128" t="str">
        <f>+F335</f>
        <v xml:space="preserve">CUMPLE </v>
      </c>
      <c r="G338" s="128" t="str">
        <f>+G335</f>
        <v xml:space="preserve">CUMPLE </v>
      </c>
      <c r="H338" s="128" t="str">
        <f>IF(H335&gt;=100%,"CUMPLE","NO CUMPLE")</f>
        <v>NO CUMPLE</v>
      </c>
      <c r="I338" s="128"/>
      <c r="J338" s="128"/>
      <c r="K338" s="128"/>
      <c r="L338" s="128" t="s">
        <v>2</v>
      </c>
      <c r="M338" s="128">
        <f>SUM(M335:M337)</f>
        <v>0</v>
      </c>
      <c r="N338" s="128">
        <f>SUM(N335:N337)</f>
        <v>0</v>
      </c>
      <c r="O338" s="166" t="str">
        <f>+O335</f>
        <v/>
      </c>
      <c r="P338" s="128"/>
      <c r="Q338" s="128" t="s">
        <v>273</v>
      </c>
    </row>
    <row r="339" spans="1:17" ht="26.25" x14ac:dyDescent="0.35">
      <c r="A339" s="124"/>
      <c r="B339" s="125" t="s">
        <v>542</v>
      </c>
      <c r="C339" s="238" t="str">
        <f>+'CONSOLIDADO PONDERABLES'!B69</f>
        <v>CONSULTORIA VIAL SAS</v>
      </c>
      <c r="D339" s="238"/>
      <c r="E339" s="238"/>
      <c r="F339" s="238"/>
      <c r="G339" s="238"/>
      <c r="H339" s="238"/>
      <c r="I339" s="238"/>
      <c r="J339" s="238"/>
      <c r="K339" s="238"/>
      <c r="L339" s="130"/>
      <c r="M339" s="130"/>
      <c r="N339" s="130"/>
      <c r="O339" s="165"/>
      <c r="P339" s="130"/>
      <c r="Q339" s="131"/>
    </row>
    <row r="340" spans="1:17" ht="60" x14ac:dyDescent="0.2">
      <c r="A340" s="112">
        <v>1</v>
      </c>
      <c r="B340" s="117" t="s">
        <v>608</v>
      </c>
      <c r="C340" s="118" t="s">
        <v>610</v>
      </c>
      <c r="D340" s="123">
        <v>28</v>
      </c>
      <c r="E340" s="120">
        <v>1885.29</v>
      </c>
      <c r="F340" s="228" t="s">
        <v>3</v>
      </c>
      <c r="G340" s="228" t="s">
        <v>3</v>
      </c>
      <c r="H340" s="234">
        <f>M343/1076.28362068966</f>
        <v>0</v>
      </c>
      <c r="I340" s="119"/>
      <c r="J340" s="119" t="s">
        <v>256</v>
      </c>
      <c r="K340" s="117" t="s">
        <v>864</v>
      </c>
      <c r="L340" s="122" t="s">
        <v>270</v>
      </c>
      <c r="M340" s="120"/>
      <c r="N340" s="121"/>
      <c r="O340" s="223" t="str">
        <f>IF(N343=0,"",M343/N343)</f>
        <v/>
      </c>
      <c r="P340" s="117"/>
      <c r="Q340" s="112" t="s">
        <v>262</v>
      </c>
    </row>
    <row r="341" spans="1:17" ht="85.5" x14ac:dyDescent="0.2">
      <c r="A341" s="112">
        <v>2</v>
      </c>
      <c r="B341" s="117" t="s">
        <v>609</v>
      </c>
      <c r="C341" s="118" t="s">
        <v>611</v>
      </c>
      <c r="D341" s="123">
        <v>25</v>
      </c>
      <c r="E341" s="120">
        <v>255.51</v>
      </c>
      <c r="F341" s="228"/>
      <c r="G341" s="228"/>
      <c r="H341" s="234" t="e">
        <f>(SUM(#REF!))/#REF!</f>
        <v>#REF!</v>
      </c>
      <c r="I341" s="119"/>
      <c r="J341" s="119" t="s">
        <v>256</v>
      </c>
      <c r="K341" s="117" t="s">
        <v>865</v>
      </c>
      <c r="L341" s="122" t="s">
        <v>270</v>
      </c>
      <c r="M341" s="120"/>
      <c r="N341" s="121"/>
      <c r="O341" s="223"/>
      <c r="P341" s="117"/>
      <c r="Q341" s="112" t="s">
        <v>262</v>
      </c>
    </row>
    <row r="342" spans="1:17" ht="15" x14ac:dyDescent="0.2">
      <c r="A342" s="112">
        <v>3</v>
      </c>
      <c r="B342" s="117"/>
      <c r="C342" s="118"/>
      <c r="D342" s="123"/>
      <c r="E342" s="120"/>
      <c r="F342" s="228"/>
      <c r="G342" s="228"/>
      <c r="H342" s="234" t="e">
        <f>(SUM(#REF!))/#REF!</f>
        <v>#REF!</v>
      </c>
      <c r="I342" s="119"/>
      <c r="J342" s="119"/>
      <c r="K342" s="117"/>
      <c r="L342" s="122"/>
      <c r="M342" s="120"/>
      <c r="N342" s="121"/>
      <c r="O342" s="223"/>
      <c r="P342" s="117"/>
      <c r="Q342" s="112"/>
    </row>
    <row r="343" spans="1:17" ht="20.25" x14ac:dyDescent="0.3">
      <c r="A343" s="127"/>
      <c r="B343" s="224"/>
      <c r="C343" s="224"/>
      <c r="D343" s="128"/>
      <c r="E343" s="128">
        <f>SUM(E340:E342)</f>
        <v>2140.8000000000002</v>
      </c>
      <c r="F343" s="128" t="str">
        <f>+F340</f>
        <v xml:space="preserve">CUMPLE </v>
      </c>
      <c r="G343" s="128" t="str">
        <f>+G340</f>
        <v xml:space="preserve">CUMPLE </v>
      </c>
      <c r="H343" s="128" t="str">
        <f>IF(H340&gt;=100%,"CUMPLE","NO CUMPLE")</f>
        <v>NO CUMPLE</v>
      </c>
      <c r="I343" s="128"/>
      <c r="J343" s="128"/>
      <c r="K343" s="128"/>
      <c r="L343" s="128" t="s">
        <v>4</v>
      </c>
      <c r="M343" s="128">
        <f>SUM(M340:M342)</f>
        <v>0</v>
      </c>
      <c r="N343" s="128">
        <f>SUM(N340:N342)</f>
        <v>0</v>
      </c>
      <c r="O343" s="166" t="str">
        <f>+O340</f>
        <v/>
      </c>
      <c r="P343" s="128"/>
      <c r="Q343" s="128" t="s">
        <v>273</v>
      </c>
    </row>
    <row r="344" spans="1:17" ht="26.25" x14ac:dyDescent="0.35">
      <c r="A344" s="124"/>
      <c r="B344" s="125" t="s">
        <v>543</v>
      </c>
      <c r="C344" s="238" t="str">
        <f>+'CONSOLIDADO PONDERABLES'!B70</f>
        <v>INFRAESTRUCTURA VIAL FDLE-CMA-275-2023</v>
      </c>
      <c r="D344" s="238"/>
      <c r="E344" s="238"/>
      <c r="F344" s="238"/>
      <c r="G344" s="238"/>
      <c r="H344" s="238"/>
      <c r="I344" s="238"/>
      <c r="J344" s="238"/>
      <c r="K344" s="238"/>
      <c r="L344" s="130"/>
      <c r="M344" s="130"/>
      <c r="N344" s="130"/>
      <c r="O344" s="165"/>
      <c r="P344" s="130"/>
      <c r="Q344" s="131"/>
    </row>
    <row r="345" spans="1:17" ht="58.5" x14ac:dyDescent="0.2">
      <c r="A345" s="112">
        <v>1</v>
      </c>
      <c r="B345" s="117" t="s">
        <v>612</v>
      </c>
      <c r="C345" s="118" t="s">
        <v>616</v>
      </c>
      <c r="D345" s="123">
        <v>2</v>
      </c>
      <c r="E345" s="120">
        <v>950.96</v>
      </c>
      <c r="F345" s="242" t="s">
        <v>3</v>
      </c>
      <c r="G345" s="242" t="s">
        <v>3</v>
      </c>
      <c r="H345" s="250">
        <f>M350/1076.28362068966</f>
        <v>0</v>
      </c>
      <c r="I345" s="119"/>
      <c r="J345" s="119" t="s">
        <v>256</v>
      </c>
      <c r="K345" s="117" t="s">
        <v>864</v>
      </c>
      <c r="L345" s="122" t="s">
        <v>260</v>
      </c>
      <c r="M345" s="120"/>
      <c r="N345" s="121"/>
      <c r="O345" s="223" t="str">
        <f>IF(N350=0,"",M350/N350)</f>
        <v/>
      </c>
      <c r="P345" s="117"/>
      <c r="Q345" s="112" t="s">
        <v>262</v>
      </c>
    </row>
    <row r="346" spans="1:17" ht="71.25" x14ac:dyDescent="0.2">
      <c r="A346" s="112">
        <v>2</v>
      </c>
      <c r="B346" s="117" t="s">
        <v>613</v>
      </c>
      <c r="C346" s="118" t="s">
        <v>616</v>
      </c>
      <c r="D346" s="123">
        <v>1</v>
      </c>
      <c r="E346" s="120">
        <v>368.78</v>
      </c>
      <c r="F346" s="243"/>
      <c r="G346" s="243"/>
      <c r="H346" s="251"/>
      <c r="I346" s="119"/>
      <c r="J346" s="119" t="s">
        <v>256</v>
      </c>
      <c r="K346" s="117" t="s">
        <v>864</v>
      </c>
      <c r="L346" s="122" t="s">
        <v>814</v>
      </c>
      <c r="M346" s="120"/>
      <c r="N346" s="121"/>
      <c r="O346" s="223"/>
      <c r="P346" s="117"/>
      <c r="Q346" s="112" t="s">
        <v>262</v>
      </c>
    </row>
    <row r="347" spans="1:17" ht="58.5" x14ac:dyDescent="0.2">
      <c r="A347" s="112">
        <v>3</v>
      </c>
      <c r="B347" s="117" t="s">
        <v>614</v>
      </c>
      <c r="C347" s="118" t="s">
        <v>617</v>
      </c>
      <c r="D347" s="123">
        <v>4</v>
      </c>
      <c r="E347" s="120">
        <v>222.89</v>
      </c>
      <c r="F347" s="243"/>
      <c r="G347" s="243"/>
      <c r="H347" s="251"/>
      <c r="I347" s="119"/>
      <c r="J347" s="119" t="s">
        <v>256</v>
      </c>
      <c r="K347" s="117" t="s">
        <v>864</v>
      </c>
      <c r="L347" s="122" t="s">
        <v>260</v>
      </c>
      <c r="M347" s="120"/>
      <c r="N347" s="121"/>
      <c r="O347" s="223"/>
      <c r="P347" s="117"/>
      <c r="Q347" s="112" t="s">
        <v>262</v>
      </c>
    </row>
    <row r="348" spans="1:17" ht="58.5" x14ac:dyDescent="0.2">
      <c r="A348" s="112">
        <v>4</v>
      </c>
      <c r="B348" s="117" t="s">
        <v>614</v>
      </c>
      <c r="C348" s="118" t="s">
        <v>617</v>
      </c>
      <c r="D348" s="123">
        <v>49</v>
      </c>
      <c r="E348" s="120">
        <v>668.68</v>
      </c>
      <c r="F348" s="243"/>
      <c r="G348" s="243"/>
      <c r="H348" s="251" t="e">
        <f>(SUM(#REF!))/#REF!</f>
        <v>#REF!</v>
      </c>
      <c r="I348" s="119"/>
      <c r="J348" s="119" t="s">
        <v>256</v>
      </c>
      <c r="K348" s="117" t="s">
        <v>864</v>
      </c>
      <c r="L348" s="122" t="s">
        <v>260</v>
      </c>
      <c r="M348" s="120"/>
      <c r="N348" s="121"/>
      <c r="O348" s="223"/>
      <c r="P348" s="117"/>
      <c r="Q348" s="112" t="s">
        <v>262</v>
      </c>
    </row>
    <row r="349" spans="1:17" ht="58.5" x14ac:dyDescent="0.2">
      <c r="A349" s="112">
        <v>5</v>
      </c>
      <c r="B349" s="117" t="s">
        <v>615</v>
      </c>
      <c r="C349" s="118" t="s">
        <v>616</v>
      </c>
      <c r="D349" s="123">
        <v>51</v>
      </c>
      <c r="E349" s="120">
        <v>1907.46</v>
      </c>
      <c r="F349" s="244"/>
      <c r="G349" s="244"/>
      <c r="H349" s="252" t="e">
        <f>(SUM(#REF!))/#REF!</f>
        <v>#REF!</v>
      </c>
      <c r="I349" s="119"/>
      <c r="J349" s="119" t="s">
        <v>256</v>
      </c>
      <c r="K349" s="117" t="s">
        <v>864</v>
      </c>
      <c r="L349" s="122" t="s">
        <v>260</v>
      </c>
      <c r="M349" s="120"/>
      <c r="N349" s="121"/>
      <c r="O349" s="223"/>
      <c r="P349" s="117"/>
      <c r="Q349" s="112" t="s">
        <v>262</v>
      </c>
    </row>
    <row r="350" spans="1:17" ht="20.25" x14ac:dyDescent="0.3">
      <c r="A350" s="127"/>
      <c r="B350" s="245"/>
      <c r="C350" s="246"/>
      <c r="D350" s="128"/>
      <c r="E350" s="128">
        <f>SUM(E345:E349)</f>
        <v>4118.7700000000004</v>
      </c>
      <c r="F350" s="128" t="str">
        <f>+F345</f>
        <v xml:space="preserve">CUMPLE </v>
      </c>
      <c r="G350" s="128" t="str">
        <f>+G345</f>
        <v xml:space="preserve">CUMPLE </v>
      </c>
      <c r="H350" s="128" t="str">
        <f>IF(H345&gt;=100%,"CUMPLE","NO CUMPLE")</f>
        <v>NO CUMPLE</v>
      </c>
      <c r="I350" s="128"/>
      <c r="J350" s="128"/>
      <c r="K350" s="128"/>
      <c r="L350" s="128" t="s">
        <v>4</v>
      </c>
      <c r="M350" s="128">
        <f>SUM(M345:M349)</f>
        <v>0</v>
      </c>
      <c r="N350" s="128">
        <f>SUM(N345:N349)</f>
        <v>0</v>
      </c>
      <c r="O350" s="166" t="str">
        <f>+O345</f>
        <v/>
      </c>
      <c r="P350" s="128"/>
      <c r="Q350" s="128" t="s">
        <v>273</v>
      </c>
    </row>
    <row r="351" spans="1:17" ht="26.25" customHeight="1" x14ac:dyDescent="0.35">
      <c r="A351" s="124"/>
      <c r="B351" s="125" t="s">
        <v>544</v>
      </c>
      <c r="C351" s="247" t="str">
        <f>+'CONSOLIDADO PONDERABLES'!B71</f>
        <v>CONSORCIO COMAAK</v>
      </c>
      <c r="D351" s="248"/>
      <c r="E351" s="248"/>
      <c r="F351" s="248"/>
      <c r="G351" s="248"/>
      <c r="H351" s="248"/>
      <c r="I351" s="248"/>
      <c r="J351" s="248"/>
      <c r="K351" s="249"/>
      <c r="L351" s="130"/>
      <c r="M351" s="130"/>
      <c r="N351" s="130"/>
      <c r="O351" s="165"/>
      <c r="P351" s="130"/>
      <c r="Q351" s="131"/>
    </row>
    <row r="352" spans="1:17" ht="58.5" customHeight="1" x14ac:dyDescent="0.2">
      <c r="A352" s="112">
        <v>1</v>
      </c>
      <c r="B352" s="117" t="s">
        <v>618</v>
      </c>
      <c r="C352" s="118" t="s">
        <v>621</v>
      </c>
      <c r="D352" s="123">
        <v>26</v>
      </c>
      <c r="E352" s="120">
        <v>1282.81</v>
      </c>
      <c r="F352" s="242" t="s">
        <v>3</v>
      </c>
      <c r="G352" s="242" t="s">
        <v>3</v>
      </c>
      <c r="H352" s="250">
        <f>M356/1076.28362068966</f>
        <v>0</v>
      </c>
      <c r="I352" s="119"/>
      <c r="J352" s="119" t="s">
        <v>256</v>
      </c>
      <c r="K352" s="117" t="s">
        <v>866</v>
      </c>
      <c r="L352" s="122" t="s">
        <v>260</v>
      </c>
      <c r="M352" s="120"/>
      <c r="N352" s="121"/>
      <c r="O352" s="223" t="str">
        <f>IF(N356=0,"",M356/N356)</f>
        <v/>
      </c>
      <c r="P352" s="117"/>
      <c r="Q352" s="112" t="s">
        <v>262</v>
      </c>
    </row>
    <row r="353" spans="1:17" ht="71.25" x14ac:dyDescent="0.2">
      <c r="A353" s="112">
        <v>2</v>
      </c>
      <c r="B353" s="117" t="s">
        <v>619</v>
      </c>
      <c r="C353" s="118" t="s">
        <v>622</v>
      </c>
      <c r="D353" s="123">
        <v>41</v>
      </c>
      <c r="E353" s="120">
        <v>1504.23</v>
      </c>
      <c r="F353" s="243"/>
      <c r="G353" s="243"/>
      <c r="H353" s="251" t="e">
        <f>(SUM(#REF!))/#REF!</f>
        <v>#REF!</v>
      </c>
      <c r="I353" s="119"/>
      <c r="J353" s="119" t="s">
        <v>256</v>
      </c>
      <c r="K353" s="117" t="s">
        <v>867</v>
      </c>
      <c r="L353" s="122" t="s">
        <v>260</v>
      </c>
      <c r="M353" s="120"/>
      <c r="N353" s="121"/>
      <c r="O353" s="223"/>
      <c r="P353" s="117"/>
      <c r="Q353" s="112" t="s">
        <v>262</v>
      </c>
    </row>
    <row r="354" spans="1:17" ht="60" x14ac:dyDescent="0.2">
      <c r="A354" s="112">
        <v>3</v>
      </c>
      <c r="B354" s="117" t="s">
        <v>620</v>
      </c>
      <c r="C354" s="118" t="s">
        <v>623</v>
      </c>
      <c r="D354" s="123">
        <v>35</v>
      </c>
      <c r="E354" s="120">
        <v>190.88</v>
      </c>
      <c r="F354" s="243"/>
      <c r="G354" s="243"/>
      <c r="H354" s="251"/>
      <c r="I354" s="119"/>
      <c r="J354" s="119" t="s">
        <v>256</v>
      </c>
      <c r="K354" s="117" t="s">
        <v>868</v>
      </c>
      <c r="L354" s="122" t="s">
        <v>814</v>
      </c>
      <c r="M354" s="120"/>
      <c r="N354" s="121"/>
      <c r="O354" s="223"/>
      <c r="P354" s="117"/>
      <c r="Q354" s="112" t="s">
        <v>262</v>
      </c>
    </row>
    <row r="355" spans="1:17" ht="15" x14ac:dyDescent="0.2">
      <c r="A355" s="112">
        <v>4</v>
      </c>
      <c r="B355" s="117"/>
      <c r="C355" s="118"/>
      <c r="D355" s="123"/>
      <c r="E355" s="138"/>
      <c r="F355" s="244"/>
      <c r="G355" s="244"/>
      <c r="H355" s="252" t="e">
        <f>(SUM(#REF!))/#REF!</f>
        <v>#REF!</v>
      </c>
      <c r="I355" s="119"/>
      <c r="J355" s="119"/>
      <c r="K355" s="117"/>
      <c r="L355" s="122"/>
      <c r="M355" s="120"/>
      <c r="N355" s="121"/>
      <c r="O355" s="223"/>
      <c r="P355" s="117"/>
      <c r="Q355" s="112"/>
    </row>
    <row r="356" spans="1:17" ht="20.25" x14ac:dyDescent="0.3">
      <c r="A356" s="127"/>
      <c r="B356" s="224"/>
      <c r="C356" s="224"/>
      <c r="D356" s="128"/>
      <c r="E356" s="128">
        <f>SUM(E352:E355)</f>
        <v>2977.92</v>
      </c>
      <c r="F356" s="128" t="str">
        <f>+F352</f>
        <v xml:space="preserve">CUMPLE </v>
      </c>
      <c r="G356" s="128" t="str">
        <f>+G352</f>
        <v xml:space="preserve">CUMPLE </v>
      </c>
      <c r="H356" s="128" t="str">
        <f>IF(H352&gt;=100%,"CUMPLE","NO CUMPLE")</f>
        <v>NO CUMPLE</v>
      </c>
      <c r="I356" s="128"/>
      <c r="J356" s="128"/>
      <c r="K356" s="128"/>
      <c r="L356" s="128" t="s">
        <v>4</v>
      </c>
      <c r="M356" s="128">
        <f>SUM(M352:M355)</f>
        <v>0</v>
      </c>
      <c r="N356" s="128">
        <f>SUM(N352:N355)</f>
        <v>0</v>
      </c>
      <c r="O356" s="166" t="str">
        <f>+O352</f>
        <v/>
      </c>
      <c r="P356" s="128"/>
      <c r="Q356" s="128" t="s">
        <v>273</v>
      </c>
    </row>
    <row r="357" spans="1:17" ht="26.25" x14ac:dyDescent="0.35">
      <c r="A357" s="124"/>
      <c r="B357" s="125" t="s">
        <v>545</v>
      </c>
      <c r="C357" s="238" t="str">
        <f>+'CONSOLIDADO PONDERABLES'!B72</f>
        <v>OSWALDO GUTIERREZ</v>
      </c>
      <c r="D357" s="238"/>
      <c r="E357" s="238"/>
      <c r="F357" s="238"/>
      <c r="G357" s="238"/>
      <c r="H357" s="238"/>
      <c r="I357" s="238"/>
      <c r="J357" s="238"/>
      <c r="K357" s="238"/>
      <c r="L357" s="130"/>
      <c r="M357" s="130"/>
      <c r="N357" s="130"/>
      <c r="O357" s="165"/>
      <c r="P357" s="130"/>
      <c r="Q357" s="131"/>
    </row>
    <row r="358" spans="1:17" ht="60" x14ac:dyDescent="0.2">
      <c r="A358" s="112">
        <v>1</v>
      </c>
      <c r="B358" s="117" t="s">
        <v>624</v>
      </c>
      <c r="C358" s="118" t="s">
        <v>627</v>
      </c>
      <c r="D358" s="123">
        <v>6</v>
      </c>
      <c r="E358" s="120">
        <v>1948.74</v>
      </c>
      <c r="F358" s="228" t="s">
        <v>3</v>
      </c>
      <c r="G358" s="228" t="s">
        <v>3</v>
      </c>
      <c r="H358" s="234">
        <f>M361/1076.28362068966</f>
        <v>0</v>
      </c>
      <c r="I358" s="119"/>
      <c r="J358" s="119" t="s">
        <v>256</v>
      </c>
      <c r="K358" s="117" t="s">
        <v>978</v>
      </c>
      <c r="L358" s="122" t="s">
        <v>260</v>
      </c>
      <c r="M358" s="120"/>
      <c r="N358" s="121"/>
      <c r="O358" s="223" t="str">
        <f>IF(N361=0,"",M361/N361)</f>
        <v/>
      </c>
      <c r="P358" s="117"/>
      <c r="Q358" s="112" t="s">
        <v>262</v>
      </c>
    </row>
    <row r="359" spans="1:17" ht="60" x14ac:dyDescent="0.2">
      <c r="A359" s="112">
        <v>2</v>
      </c>
      <c r="B359" s="117" t="s">
        <v>625</v>
      </c>
      <c r="C359" s="118" t="s">
        <v>628</v>
      </c>
      <c r="D359" s="123">
        <v>9</v>
      </c>
      <c r="E359" s="120">
        <v>595.75</v>
      </c>
      <c r="F359" s="228"/>
      <c r="G359" s="228"/>
      <c r="H359" s="234" t="e">
        <f>(SUM(#REF!))/#REF!</f>
        <v>#REF!</v>
      </c>
      <c r="I359" s="119"/>
      <c r="J359" s="119" t="s">
        <v>256</v>
      </c>
      <c r="K359" s="117" t="s">
        <v>978</v>
      </c>
      <c r="L359" s="122" t="s">
        <v>260</v>
      </c>
      <c r="M359" s="120"/>
      <c r="N359" s="121"/>
      <c r="O359" s="223"/>
      <c r="P359" s="117"/>
      <c r="Q359" s="112" t="s">
        <v>262</v>
      </c>
    </row>
    <row r="360" spans="1:17" ht="45" x14ac:dyDescent="0.2">
      <c r="A360" s="112">
        <v>3</v>
      </c>
      <c r="B360" s="117" t="s">
        <v>626</v>
      </c>
      <c r="C360" s="118" t="s">
        <v>627</v>
      </c>
      <c r="D360" s="123">
        <v>21</v>
      </c>
      <c r="E360" s="120">
        <v>368.88</v>
      </c>
      <c r="F360" s="228"/>
      <c r="G360" s="228"/>
      <c r="H360" s="234" t="e">
        <f>(SUM(#REF!))/#REF!</f>
        <v>#REF!</v>
      </c>
      <c r="I360" s="119"/>
      <c r="J360" s="119" t="s">
        <v>256</v>
      </c>
      <c r="K360" s="117" t="s">
        <v>979</v>
      </c>
      <c r="L360" s="122" t="s">
        <v>260</v>
      </c>
      <c r="M360" s="120"/>
      <c r="N360" s="121"/>
      <c r="O360" s="223"/>
      <c r="P360" s="117"/>
      <c r="Q360" s="112" t="s">
        <v>262</v>
      </c>
    </row>
    <row r="361" spans="1:17" ht="20.25" x14ac:dyDescent="0.3">
      <c r="A361" s="127"/>
      <c r="B361" s="224"/>
      <c r="C361" s="224"/>
      <c r="D361" s="128"/>
      <c r="E361" s="128">
        <f>SUM(E358:E360)</f>
        <v>2913.37</v>
      </c>
      <c r="F361" s="128" t="str">
        <f>+F358</f>
        <v xml:space="preserve">CUMPLE </v>
      </c>
      <c r="G361" s="128" t="str">
        <f>+G358</f>
        <v xml:space="preserve">CUMPLE </v>
      </c>
      <c r="H361" s="128" t="str">
        <f>IF(H358&gt;=100%,"CUMPLE","NO CUMPLE")</f>
        <v>NO CUMPLE</v>
      </c>
      <c r="I361" s="128"/>
      <c r="J361" s="128"/>
      <c r="K361" s="128"/>
      <c r="L361" s="128" t="s">
        <v>4</v>
      </c>
      <c r="M361" s="128">
        <f>SUM(M358:M360)</f>
        <v>0</v>
      </c>
      <c r="N361" s="128">
        <f>SUM(N358:N360)</f>
        <v>0</v>
      </c>
      <c r="O361" s="166" t="str">
        <f>+O358</f>
        <v/>
      </c>
      <c r="P361" s="128"/>
      <c r="Q361" s="128" t="s">
        <v>273</v>
      </c>
    </row>
    <row r="362" spans="1:17" ht="26.25" x14ac:dyDescent="0.35">
      <c r="A362" s="124"/>
      <c r="B362" s="125" t="s">
        <v>546</v>
      </c>
      <c r="C362" s="238" t="str">
        <f>+'CONSOLIDADO PONDERABLES'!B73</f>
        <v>CONSORCIO JGL</v>
      </c>
      <c r="D362" s="238"/>
      <c r="E362" s="238"/>
      <c r="F362" s="238"/>
      <c r="G362" s="238"/>
      <c r="H362" s="238"/>
      <c r="I362" s="238"/>
      <c r="J362" s="238"/>
      <c r="K362" s="238"/>
      <c r="L362" s="130"/>
      <c r="M362" s="130"/>
      <c r="N362" s="130"/>
      <c r="O362" s="165"/>
      <c r="P362" s="130"/>
      <c r="Q362" s="131"/>
    </row>
    <row r="363" spans="1:17" ht="85.5" x14ac:dyDescent="0.2">
      <c r="A363" s="112">
        <v>1</v>
      </c>
      <c r="B363" s="117" t="s">
        <v>629</v>
      </c>
      <c r="C363" s="118" t="s">
        <v>633</v>
      </c>
      <c r="D363" s="123">
        <v>26</v>
      </c>
      <c r="E363" s="120">
        <v>319.88</v>
      </c>
      <c r="F363" s="228" t="s">
        <v>3</v>
      </c>
      <c r="G363" s="228" t="s">
        <v>3</v>
      </c>
      <c r="H363" s="234">
        <f>M367/1076.28362068966</f>
        <v>5.3586804529314795</v>
      </c>
      <c r="I363" s="119"/>
      <c r="J363" s="119" t="s">
        <v>256</v>
      </c>
      <c r="K363" s="117" t="s">
        <v>870</v>
      </c>
      <c r="L363" s="122" t="s">
        <v>259</v>
      </c>
      <c r="M363" s="120">
        <f>+E363</f>
        <v>319.88</v>
      </c>
      <c r="N363" s="121"/>
      <c r="O363" s="223" t="str">
        <f>IF(N367=0,"",M367/N367)</f>
        <v/>
      </c>
      <c r="P363" s="117" t="s">
        <v>963</v>
      </c>
      <c r="Q363" s="112" t="s">
        <v>263</v>
      </c>
    </row>
    <row r="364" spans="1:17" ht="60" x14ac:dyDescent="0.2">
      <c r="A364" s="112">
        <v>2</v>
      </c>
      <c r="B364" s="117" t="s">
        <v>630</v>
      </c>
      <c r="C364" s="118" t="s">
        <v>634</v>
      </c>
      <c r="D364" s="123">
        <v>7</v>
      </c>
      <c r="E364" s="120">
        <v>143.83000000000001</v>
      </c>
      <c r="F364" s="228"/>
      <c r="G364" s="228"/>
      <c r="H364" s="234" t="e">
        <f>(SUM(#REF!))/#REF!</f>
        <v>#REF!</v>
      </c>
      <c r="I364" s="119"/>
      <c r="J364" s="119" t="s">
        <v>256</v>
      </c>
      <c r="K364" s="117" t="s">
        <v>871</v>
      </c>
      <c r="L364" s="122" t="s">
        <v>270</v>
      </c>
      <c r="M364" s="120"/>
      <c r="N364" s="121"/>
      <c r="O364" s="223"/>
      <c r="P364" s="117" t="s">
        <v>953</v>
      </c>
      <c r="Q364" s="112" t="s">
        <v>262</v>
      </c>
    </row>
    <row r="365" spans="1:17" ht="60" x14ac:dyDescent="0.2">
      <c r="A365" s="112">
        <v>3</v>
      </c>
      <c r="B365" s="117" t="s">
        <v>631</v>
      </c>
      <c r="C365" s="118" t="s">
        <v>290</v>
      </c>
      <c r="D365" s="123">
        <v>11</v>
      </c>
      <c r="E365" s="120">
        <v>5447.58</v>
      </c>
      <c r="F365" s="228"/>
      <c r="G365" s="228"/>
      <c r="H365" s="234"/>
      <c r="I365" s="119"/>
      <c r="J365" s="119" t="s">
        <v>256</v>
      </c>
      <c r="K365" s="117" t="s">
        <v>869</v>
      </c>
      <c r="L365" s="122" t="s">
        <v>260</v>
      </c>
      <c r="M365" s="120">
        <f>+E365</f>
        <v>5447.58</v>
      </c>
      <c r="N365" s="121"/>
      <c r="O365" s="223"/>
      <c r="P365" s="117" t="s">
        <v>963</v>
      </c>
      <c r="Q365" s="112" t="s">
        <v>263</v>
      </c>
    </row>
    <row r="366" spans="1:17" ht="60" x14ac:dyDescent="0.2">
      <c r="A366" s="112">
        <v>4</v>
      </c>
      <c r="B366" s="117" t="s">
        <v>632</v>
      </c>
      <c r="C366" s="118" t="s">
        <v>635</v>
      </c>
      <c r="D366" s="123">
        <v>51</v>
      </c>
      <c r="E366" s="120">
        <v>7584.36</v>
      </c>
      <c r="F366" s="228"/>
      <c r="G366" s="228"/>
      <c r="H366" s="234" t="e">
        <f>(SUM(#REF!))/#REF!</f>
        <v>#REF!</v>
      </c>
      <c r="I366" s="119"/>
      <c r="J366" s="119" t="s">
        <v>256</v>
      </c>
      <c r="K366" s="117" t="s">
        <v>869</v>
      </c>
      <c r="L366" s="122" t="s">
        <v>260</v>
      </c>
      <c r="M366" s="120"/>
      <c r="N366" s="121"/>
      <c r="O366" s="223"/>
      <c r="P366" s="117"/>
      <c r="Q366" s="112" t="s">
        <v>262</v>
      </c>
    </row>
    <row r="367" spans="1:17" ht="40.5" x14ac:dyDescent="0.3">
      <c r="A367" s="127"/>
      <c r="B367" s="224"/>
      <c r="C367" s="224"/>
      <c r="D367" s="128"/>
      <c r="E367" s="128">
        <f>SUM(E363:E366)</f>
        <v>13495.65</v>
      </c>
      <c r="F367" s="128" t="str">
        <f>+F363</f>
        <v xml:space="preserve">CUMPLE </v>
      </c>
      <c r="G367" s="128" t="str">
        <f>+G363</f>
        <v xml:space="preserve">CUMPLE </v>
      </c>
      <c r="H367" s="128" t="str">
        <f>IF(H363&gt;=100%,"CUMPLE","NO CUMPLE")</f>
        <v>CUMPLE</v>
      </c>
      <c r="I367" s="128"/>
      <c r="J367" s="128"/>
      <c r="K367" s="128"/>
      <c r="L367" s="128" t="s">
        <v>2</v>
      </c>
      <c r="M367" s="128">
        <f>SUM(M363:M366)</f>
        <v>5767.46</v>
      </c>
      <c r="N367" s="128">
        <f>SUM(N363:N366)</f>
        <v>0</v>
      </c>
      <c r="O367" s="166" t="str">
        <f>+O363</f>
        <v/>
      </c>
      <c r="P367" s="128"/>
      <c r="Q367" s="128" t="s">
        <v>954</v>
      </c>
    </row>
    <row r="368" spans="1:17" ht="26.25" x14ac:dyDescent="0.35">
      <c r="A368" s="124"/>
      <c r="B368" s="125" t="s">
        <v>547</v>
      </c>
      <c r="C368" s="238" t="str">
        <f>+'CONSOLIDADO PONDERABLES'!B74</f>
        <v>CONSORCIO KALROY ENGATIVA 275</v>
      </c>
      <c r="D368" s="238"/>
      <c r="E368" s="238"/>
      <c r="F368" s="238"/>
      <c r="G368" s="238"/>
      <c r="H368" s="238"/>
      <c r="I368" s="238"/>
      <c r="J368" s="238"/>
      <c r="K368" s="238"/>
      <c r="L368" s="130"/>
      <c r="M368" s="130"/>
      <c r="N368" s="130"/>
      <c r="O368" s="165"/>
      <c r="P368" s="130"/>
      <c r="Q368" s="131"/>
    </row>
    <row r="369" spans="1:17" ht="60" x14ac:dyDescent="0.2">
      <c r="A369" s="112">
        <v>1</v>
      </c>
      <c r="B369" s="117" t="s">
        <v>636</v>
      </c>
      <c r="C369" s="118" t="s">
        <v>641</v>
      </c>
      <c r="D369" s="123">
        <v>46</v>
      </c>
      <c r="E369" s="120">
        <v>702.89</v>
      </c>
      <c r="F369" s="228" t="s">
        <v>3</v>
      </c>
      <c r="G369" s="228" t="s">
        <v>3</v>
      </c>
      <c r="H369" s="234">
        <f>M374/1076.28362068966</f>
        <v>0</v>
      </c>
      <c r="I369" s="119"/>
      <c r="J369" s="119" t="s">
        <v>256</v>
      </c>
      <c r="K369" s="117" t="s">
        <v>866</v>
      </c>
      <c r="L369" s="122" t="s">
        <v>909</v>
      </c>
      <c r="M369" s="120"/>
      <c r="N369" s="121"/>
      <c r="O369" s="223" t="str">
        <f>IF(N374=0,"",M374/N374)</f>
        <v/>
      </c>
      <c r="P369" s="117"/>
      <c r="Q369" s="112" t="s">
        <v>262</v>
      </c>
    </row>
    <row r="370" spans="1:17" ht="85.5" x14ac:dyDescent="0.2">
      <c r="A370" s="112">
        <v>2</v>
      </c>
      <c r="B370" s="117" t="s">
        <v>637</v>
      </c>
      <c r="C370" s="118" t="s">
        <v>642</v>
      </c>
      <c r="D370" s="123">
        <v>279</v>
      </c>
      <c r="E370" s="120">
        <v>1185.18</v>
      </c>
      <c r="F370" s="228"/>
      <c r="G370" s="228"/>
      <c r="H370" s="234"/>
      <c r="I370" s="119"/>
      <c r="J370" s="119" t="s">
        <v>256</v>
      </c>
      <c r="K370" s="117" t="s">
        <v>872</v>
      </c>
      <c r="L370" s="122" t="s">
        <v>260</v>
      </c>
      <c r="M370" s="120"/>
      <c r="N370" s="121"/>
      <c r="O370" s="223"/>
      <c r="P370" s="117"/>
      <c r="Q370" s="112" t="s">
        <v>262</v>
      </c>
    </row>
    <row r="371" spans="1:17" ht="60" x14ac:dyDescent="0.2">
      <c r="A371" s="112">
        <v>3</v>
      </c>
      <c r="B371" s="117" t="s">
        <v>638</v>
      </c>
      <c r="C371" s="118" t="s">
        <v>494</v>
      </c>
      <c r="D371" s="123">
        <v>256</v>
      </c>
      <c r="E371" s="120">
        <v>3182.32</v>
      </c>
      <c r="F371" s="228"/>
      <c r="G371" s="228"/>
      <c r="H371" s="234"/>
      <c r="I371" s="119"/>
      <c r="J371" s="119" t="s">
        <v>256</v>
      </c>
      <c r="K371" s="117" t="s">
        <v>866</v>
      </c>
      <c r="L371" s="122" t="s">
        <v>270</v>
      </c>
      <c r="M371" s="120"/>
      <c r="N371" s="121"/>
      <c r="O371" s="223"/>
      <c r="P371" s="117"/>
      <c r="Q371" s="112" t="s">
        <v>262</v>
      </c>
    </row>
    <row r="372" spans="1:17" ht="57" x14ac:dyDescent="0.2">
      <c r="A372" s="112">
        <v>4</v>
      </c>
      <c r="B372" s="117" t="s">
        <v>639</v>
      </c>
      <c r="C372" s="118" t="s">
        <v>643</v>
      </c>
      <c r="D372" s="123">
        <v>255</v>
      </c>
      <c r="E372" s="120">
        <v>2663.4</v>
      </c>
      <c r="F372" s="228"/>
      <c r="G372" s="228"/>
      <c r="H372" s="234" t="e">
        <f>(SUM(#REF!))/#REF!</f>
        <v>#REF!</v>
      </c>
      <c r="I372" s="119"/>
      <c r="J372" s="119" t="s">
        <v>256</v>
      </c>
      <c r="K372" s="117" t="s">
        <v>873</v>
      </c>
      <c r="L372" s="122" t="s">
        <v>260</v>
      </c>
      <c r="M372" s="120"/>
      <c r="N372" s="121"/>
      <c r="O372" s="223"/>
      <c r="P372" s="117"/>
      <c r="Q372" s="112" t="s">
        <v>262</v>
      </c>
    </row>
    <row r="373" spans="1:17" ht="60" x14ac:dyDescent="0.2">
      <c r="A373" s="112">
        <v>5</v>
      </c>
      <c r="B373" s="117" t="s">
        <v>640</v>
      </c>
      <c r="C373" s="118" t="s">
        <v>627</v>
      </c>
      <c r="D373" s="123">
        <v>43</v>
      </c>
      <c r="E373" s="120">
        <v>183</v>
      </c>
      <c r="F373" s="228"/>
      <c r="G373" s="228"/>
      <c r="H373" s="234" t="e">
        <f>(SUM(#REF!))/#REF!</f>
        <v>#REF!</v>
      </c>
      <c r="I373" s="119"/>
      <c r="J373" s="119" t="s">
        <v>256</v>
      </c>
      <c r="K373" s="117" t="s">
        <v>978</v>
      </c>
      <c r="L373" s="122" t="s">
        <v>260</v>
      </c>
      <c r="M373" s="120"/>
      <c r="N373" s="121"/>
      <c r="O373" s="223"/>
      <c r="P373" s="117"/>
      <c r="Q373" s="112" t="s">
        <v>262</v>
      </c>
    </row>
    <row r="374" spans="1:17" ht="20.25" x14ac:dyDescent="0.3">
      <c r="A374" s="127"/>
      <c r="B374" s="224"/>
      <c r="C374" s="224"/>
      <c r="D374" s="128"/>
      <c r="E374" s="128">
        <f>SUM(E369:E373)</f>
        <v>7916.7900000000009</v>
      </c>
      <c r="F374" s="128" t="str">
        <f>+F369</f>
        <v xml:space="preserve">CUMPLE </v>
      </c>
      <c r="G374" s="128" t="str">
        <f>+G369</f>
        <v xml:space="preserve">CUMPLE </v>
      </c>
      <c r="H374" s="128" t="str">
        <f>IF(H369&gt;=100%,"CUMPLE","NO CUMPLE")</f>
        <v>NO CUMPLE</v>
      </c>
      <c r="I374" s="128"/>
      <c r="J374" s="128"/>
      <c r="K374" s="128"/>
      <c r="L374" s="128" t="s">
        <v>4</v>
      </c>
      <c r="M374" s="128">
        <f>SUM(M369:M373)</f>
        <v>0</v>
      </c>
      <c r="N374" s="128">
        <f>SUM(N369:N373)</f>
        <v>0</v>
      </c>
      <c r="O374" s="166" t="str">
        <f>+O369</f>
        <v/>
      </c>
      <c r="P374" s="128"/>
      <c r="Q374" s="128" t="s">
        <v>273</v>
      </c>
    </row>
    <row r="375" spans="1:17" ht="26.25" x14ac:dyDescent="0.35">
      <c r="A375" s="124"/>
      <c r="B375" s="125" t="s">
        <v>548</v>
      </c>
      <c r="C375" s="238" t="str">
        <f>+'CONSOLIDADO PONDERABLES'!B75</f>
        <v>CONSORCIO INTERDISEÑOS ENGATIVA</v>
      </c>
      <c r="D375" s="238"/>
      <c r="E375" s="238"/>
      <c r="F375" s="238"/>
      <c r="G375" s="238"/>
      <c r="H375" s="238"/>
      <c r="I375" s="238"/>
      <c r="J375" s="238"/>
      <c r="K375" s="238"/>
      <c r="L375" s="130"/>
      <c r="M375" s="130"/>
      <c r="N375" s="130"/>
      <c r="O375" s="165"/>
      <c r="P375" s="130"/>
      <c r="Q375" s="131"/>
    </row>
    <row r="376" spans="1:17" ht="58.5" x14ac:dyDescent="0.2">
      <c r="A376" s="112">
        <v>1</v>
      </c>
      <c r="B376" s="117" t="s">
        <v>877</v>
      </c>
      <c r="C376" s="118" t="s">
        <v>324</v>
      </c>
      <c r="D376" s="123">
        <v>13</v>
      </c>
      <c r="E376" s="120">
        <v>3109.9251982665223</v>
      </c>
      <c r="F376" s="228" t="s">
        <v>3</v>
      </c>
      <c r="G376" s="228" t="s">
        <v>3</v>
      </c>
      <c r="H376" s="234">
        <f>M380/1076.28362068966</f>
        <v>0</v>
      </c>
      <c r="I376" s="119"/>
      <c r="J376" s="119" t="s">
        <v>256</v>
      </c>
      <c r="K376" s="117" t="s">
        <v>874</v>
      </c>
      <c r="L376" s="122" t="s">
        <v>260</v>
      </c>
      <c r="M376" s="120"/>
      <c r="N376" s="121"/>
      <c r="O376" s="223" t="str">
        <f>IF(N380=0,"",M380/N380)</f>
        <v/>
      </c>
      <c r="P376" s="117"/>
      <c r="Q376" s="112" t="s">
        <v>262</v>
      </c>
    </row>
    <row r="377" spans="1:17" ht="58.5" x14ac:dyDescent="0.2">
      <c r="A377" s="112">
        <v>2</v>
      </c>
      <c r="B377" s="117" t="s">
        <v>878</v>
      </c>
      <c r="C377" s="118" t="s">
        <v>645</v>
      </c>
      <c r="D377" s="123">
        <v>52</v>
      </c>
      <c r="E377" s="120">
        <v>931.72110487012981</v>
      </c>
      <c r="F377" s="228"/>
      <c r="G377" s="228"/>
      <c r="H377" s="234" t="e">
        <f>(SUM(#REF!))/#REF!</f>
        <v>#REF!</v>
      </c>
      <c r="I377" s="119"/>
      <c r="J377" s="119" t="s">
        <v>256</v>
      </c>
      <c r="K377" s="117" t="s">
        <v>875</v>
      </c>
      <c r="L377" s="122" t="s">
        <v>260</v>
      </c>
      <c r="M377" s="120"/>
      <c r="N377" s="121"/>
      <c r="O377" s="223"/>
      <c r="P377" s="117"/>
      <c r="Q377" s="112" t="s">
        <v>262</v>
      </c>
    </row>
    <row r="378" spans="1:17" ht="85.5" x14ac:dyDescent="0.2">
      <c r="A378" s="112">
        <v>3</v>
      </c>
      <c r="B378" s="117" t="s">
        <v>644</v>
      </c>
      <c r="C378" s="118" t="s">
        <v>285</v>
      </c>
      <c r="D378" s="123">
        <v>53</v>
      </c>
      <c r="E378" s="120">
        <v>858.62458928571436</v>
      </c>
      <c r="F378" s="228"/>
      <c r="G378" s="228"/>
      <c r="H378" s="234"/>
      <c r="I378" s="119"/>
      <c r="J378" s="119" t="s">
        <v>256</v>
      </c>
      <c r="K378" s="117" t="s">
        <v>258</v>
      </c>
      <c r="L378" s="122" t="s">
        <v>260</v>
      </c>
      <c r="M378" s="120"/>
      <c r="N378" s="121"/>
      <c r="O378" s="223"/>
      <c r="P378" s="117"/>
      <c r="Q378" s="112" t="s">
        <v>262</v>
      </c>
    </row>
    <row r="379" spans="1:17" ht="60" x14ac:dyDescent="0.2">
      <c r="A379" s="112">
        <v>4</v>
      </c>
      <c r="B379" s="117" t="s">
        <v>879</v>
      </c>
      <c r="C379" s="118" t="s">
        <v>628</v>
      </c>
      <c r="D379" s="123">
        <v>70</v>
      </c>
      <c r="E379" s="120">
        <v>885.63930545262042</v>
      </c>
      <c r="F379" s="228"/>
      <c r="G379" s="228"/>
      <c r="H379" s="234" t="e">
        <f>(SUM(#REF!))/#REF!</f>
        <v>#REF!</v>
      </c>
      <c r="I379" s="119"/>
      <c r="J379" s="119" t="s">
        <v>256</v>
      </c>
      <c r="K379" s="117" t="s">
        <v>876</v>
      </c>
      <c r="L379" s="122" t="s">
        <v>270</v>
      </c>
      <c r="M379" s="120"/>
      <c r="N379" s="121"/>
      <c r="O379" s="223"/>
      <c r="P379" s="117"/>
      <c r="Q379" s="112" t="s">
        <v>262</v>
      </c>
    </row>
    <row r="380" spans="1:17" ht="20.25" x14ac:dyDescent="0.3">
      <c r="A380" s="127"/>
      <c r="B380" s="224"/>
      <c r="C380" s="224"/>
      <c r="D380" s="128"/>
      <c r="E380" s="128">
        <f>SUM(E376:E379)</f>
        <v>5785.9101978749868</v>
      </c>
      <c r="F380" s="128" t="str">
        <f>+F376</f>
        <v xml:space="preserve">CUMPLE </v>
      </c>
      <c r="G380" s="128" t="str">
        <f>+G376</f>
        <v xml:space="preserve">CUMPLE </v>
      </c>
      <c r="H380" s="128" t="str">
        <f>IF(H376&gt;=100%,"CUMPLE","NO CUMPLE")</f>
        <v>NO CUMPLE</v>
      </c>
      <c r="I380" s="128"/>
      <c r="J380" s="128"/>
      <c r="K380" s="128"/>
      <c r="L380" s="128" t="s">
        <v>4</v>
      </c>
      <c r="M380" s="128">
        <f>SUM(M376:M379)</f>
        <v>0</v>
      </c>
      <c r="N380" s="128">
        <f>SUM(N376:N379)</f>
        <v>0</v>
      </c>
      <c r="O380" s="166" t="str">
        <f>+O376</f>
        <v/>
      </c>
      <c r="P380" s="128"/>
      <c r="Q380" s="128" t="s">
        <v>273</v>
      </c>
    </row>
    <row r="381" spans="1:17" ht="26.25" x14ac:dyDescent="0.35">
      <c r="A381" s="124"/>
      <c r="B381" s="125" t="s">
        <v>549</v>
      </c>
      <c r="C381" s="238" t="str">
        <f>+'CONSOLIDADO PONDERABLES'!B76</f>
        <v>CONSORCIO INTER JSK</v>
      </c>
      <c r="D381" s="238"/>
      <c r="E381" s="238"/>
      <c r="F381" s="238"/>
      <c r="G381" s="238"/>
      <c r="H381" s="238"/>
      <c r="I381" s="238"/>
      <c r="J381" s="238"/>
      <c r="K381" s="238"/>
      <c r="L381" s="130"/>
      <c r="M381" s="130"/>
      <c r="N381" s="130"/>
      <c r="O381" s="165"/>
      <c r="P381" s="130"/>
      <c r="Q381" s="131"/>
    </row>
    <row r="382" spans="1:17" ht="57" x14ac:dyDescent="0.2">
      <c r="A382" s="112">
        <v>1</v>
      </c>
      <c r="B382" s="117" t="s">
        <v>646</v>
      </c>
      <c r="C382" s="118" t="s">
        <v>285</v>
      </c>
      <c r="D382" s="123" t="s">
        <v>881</v>
      </c>
      <c r="E382" s="120">
        <v>2837.68</v>
      </c>
      <c r="F382" s="242" t="s">
        <v>3</v>
      </c>
      <c r="G382" s="242" t="s">
        <v>3</v>
      </c>
      <c r="H382" s="250">
        <f>M386/1076.28362068966</f>
        <v>2.4276965195528244</v>
      </c>
      <c r="I382" s="119"/>
      <c r="J382" s="119" t="s">
        <v>256</v>
      </c>
      <c r="K382" s="117" t="s">
        <v>269</v>
      </c>
      <c r="L382" s="122" t="s">
        <v>259</v>
      </c>
      <c r="M382" s="120"/>
      <c r="N382" s="121"/>
      <c r="O382" s="217">
        <f>$M$386/$N$386</f>
        <v>1306.4449999999999</v>
      </c>
      <c r="P382" s="150"/>
      <c r="Q382" s="112" t="s">
        <v>262</v>
      </c>
    </row>
    <row r="383" spans="1:17" ht="85.5" x14ac:dyDescent="0.2">
      <c r="A383" s="112">
        <v>2</v>
      </c>
      <c r="B383" s="117" t="s">
        <v>647</v>
      </c>
      <c r="C383" s="118" t="s">
        <v>285</v>
      </c>
      <c r="D383" s="149" t="s">
        <v>880</v>
      </c>
      <c r="E383" s="120">
        <v>1361.16</v>
      </c>
      <c r="F383" s="243"/>
      <c r="G383" s="243"/>
      <c r="H383" s="251"/>
      <c r="I383" s="119"/>
      <c r="J383" s="119" t="s">
        <v>256</v>
      </c>
      <c r="K383" s="117" t="s">
        <v>269</v>
      </c>
      <c r="L383" s="122" t="s">
        <v>260</v>
      </c>
      <c r="M383" s="120"/>
      <c r="N383" s="121"/>
      <c r="O383" s="218"/>
      <c r="P383" s="150"/>
      <c r="Q383" s="112" t="s">
        <v>262</v>
      </c>
    </row>
    <row r="384" spans="1:17" ht="71.25" x14ac:dyDescent="0.2">
      <c r="A384" s="112">
        <v>3</v>
      </c>
      <c r="B384" s="117" t="s">
        <v>648</v>
      </c>
      <c r="C384" s="118" t="s">
        <v>285</v>
      </c>
      <c r="D384" s="123">
        <v>22</v>
      </c>
      <c r="E384" s="120">
        <v>1439.03</v>
      </c>
      <c r="F384" s="243"/>
      <c r="G384" s="243"/>
      <c r="H384" s="251"/>
      <c r="I384" s="119"/>
      <c r="J384" s="119" t="s">
        <v>256</v>
      </c>
      <c r="K384" s="117" t="s">
        <v>258</v>
      </c>
      <c r="L384" s="122" t="s">
        <v>260</v>
      </c>
      <c r="M384" s="120">
        <v>1439.03</v>
      </c>
      <c r="N384" s="121">
        <v>1</v>
      </c>
      <c r="O384" s="218"/>
      <c r="P384" s="117"/>
      <c r="Q384" s="112" t="s">
        <v>263</v>
      </c>
    </row>
    <row r="385" spans="1:18" ht="45" x14ac:dyDescent="0.2">
      <c r="A385" s="112">
        <v>4</v>
      </c>
      <c r="B385" s="117" t="s">
        <v>649</v>
      </c>
      <c r="C385" s="118" t="s">
        <v>285</v>
      </c>
      <c r="D385" s="123">
        <v>86</v>
      </c>
      <c r="E385" s="120">
        <v>1173.8599999999999</v>
      </c>
      <c r="F385" s="244"/>
      <c r="G385" s="244"/>
      <c r="H385" s="252"/>
      <c r="I385" s="119"/>
      <c r="J385" s="119" t="s">
        <v>256</v>
      </c>
      <c r="K385" s="117" t="s">
        <v>258</v>
      </c>
      <c r="L385" s="122" t="s">
        <v>259</v>
      </c>
      <c r="M385" s="120">
        <v>1173.8599999999999</v>
      </c>
      <c r="N385" s="121">
        <v>1</v>
      </c>
      <c r="O385" s="219"/>
      <c r="P385" s="117"/>
      <c r="Q385" s="112" t="s">
        <v>263</v>
      </c>
    </row>
    <row r="386" spans="1:18" ht="20.25" x14ac:dyDescent="0.3">
      <c r="A386" s="127"/>
      <c r="B386" s="224"/>
      <c r="C386" s="224"/>
      <c r="D386" s="128"/>
      <c r="E386" s="128">
        <f>SUM(E384:E385)</f>
        <v>2612.89</v>
      </c>
      <c r="F386" s="128" t="str">
        <f>+F382</f>
        <v xml:space="preserve">CUMPLE </v>
      </c>
      <c r="G386" s="128" t="str">
        <f>+G382</f>
        <v xml:space="preserve">CUMPLE </v>
      </c>
      <c r="H386" s="128" t="str">
        <f>IF(H382&gt;=100%,"CUMPLE","NO CUMPLE")</f>
        <v>CUMPLE</v>
      </c>
      <c r="I386" s="128"/>
      <c r="J386" s="128"/>
      <c r="K386" s="128"/>
      <c r="L386" s="128" t="s">
        <v>2</v>
      </c>
      <c r="M386" s="128">
        <f>SUM(M384:M385)</f>
        <v>2612.89</v>
      </c>
      <c r="N386" s="128">
        <f>SUM(N384:N385)</f>
        <v>2</v>
      </c>
      <c r="O386" s="166">
        <f>+O382</f>
        <v>1306.4449999999999</v>
      </c>
      <c r="P386" s="128"/>
      <c r="Q386" s="128" t="s">
        <v>755</v>
      </c>
    </row>
    <row r="387" spans="1:18" ht="26.25" x14ac:dyDescent="0.35">
      <c r="A387" s="124"/>
      <c r="B387" s="125" t="s">
        <v>550</v>
      </c>
      <c r="C387" s="238" t="str">
        <f>+'CONSOLIDADO PONDERABLES'!B77</f>
        <v>CONSORCIO INTEROBRAS</v>
      </c>
      <c r="D387" s="238"/>
      <c r="E387" s="238"/>
      <c r="F387" s="238"/>
      <c r="G387" s="238"/>
      <c r="H387" s="238"/>
      <c r="I387" s="238"/>
      <c r="J387" s="238"/>
      <c r="K387" s="238"/>
      <c r="L387" s="130"/>
      <c r="M387" s="130"/>
      <c r="N387" s="130"/>
      <c r="O387" s="165"/>
      <c r="P387" s="130"/>
      <c r="Q387" s="131"/>
    </row>
    <row r="388" spans="1:18" ht="85.5" x14ac:dyDescent="0.2">
      <c r="A388" s="112">
        <v>1</v>
      </c>
      <c r="B388" s="117" t="s">
        <v>650</v>
      </c>
      <c r="C388" s="118" t="s">
        <v>652</v>
      </c>
      <c r="D388" s="123">
        <v>31</v>
      </c>
      <c r="E388" s="120">
        <v>1625.16</v>
      </c>
      <c r="F388" s="228" t="s">
        <v>3</v>
      </c>
      <c r="G388" s="228" t="s">
        <v>3</v>
      </c>
      <c r="H388" s="234">
        <f>M391/1076.28362068966</f>
        <v>1.5099737362523753</v>
      </c>
      <c r="I388" s="119"/>
      <c r="J388" s="119" t="s">
        <v>256</v>
      </c>
      <c r="K388" s="117" t="s">
        <v>866</v>
      </c>
      <c r="L388" s="122"/>
      <c r="M388" s="120">
        <f>+E388</f>
        <v>1625.16</v>
      </c>
      <c r="N388" s="121"/>
      <c r="O388" s="223" t="str">
        <f>IF(N391=0,"",M391/N391)</f>
        <v/>
      </c>
      <c r="P388" s="117" t="s">
        <v>965</v>
      </c>
      <c r="Q388" s="112" t="s">
        <v>263</v>
      </c>
    </row>
    <row r="389" spans="1:18" ht="58.5" x14ac:dyDescent="0.2">
      <c r="A389" s="112">
        <v>2</v>
      </c>
      <c r="B389" s="117" t="s">
        <v>651</v>
      </c>
      <c r="C389" s="118" t="s">
        <v>653</v>
      </c>
      <c r="D389" s="123">
        <v>73</v>
      </c>
      <c r="E389" s="120">
        <v>159.19</v>
      </c>
      <c r="F389" s="228"/>
      <c r="G389" s="228"/>
      <c r="H389" s="234" t="e">
        <f>(SUM(#REF!))/#REF!</f>
        <v>#REF!</v>
      </c>
      <c r="I389" s="119"/>
      <c r="J389" s="119" t="s">
        <v>256</v>
      </c>
      <c r="K389" s="117" t="s">
        <v>882</v>
      </c>
      <c r="L389" s="122" t="s">
        <v>2</v>
      </c>
      <c r="M389" s="120"/>
      <c r="N389" s="121"/>
      <c r="O389" s="223"/>
      <c r="P389" s="117" t="s">
        <v>956</v>
      </c>
      <c r="Q389" s="112" t="s">
        <v>262</v>
      </c>
    </row>
    <row r="390" spans="1:18" ht="15" x14ac:dyDescent="0.2">
      <c r="A390" s="112">
        <v>3</v>
      </c>
      <c r="B390" s="117"/>
      <c r="C390" s="118"/>
      <c r="D390" s="123"/>
      <c r="E390" s="120"/>
      <c r="F390" s="228"/>
      <c r="G390" s="228"/>
      <c r="H390" s="234" t="e">
        <f>(SUM(#REF!))/#REF!</f>
        <v>#REF!</v>
      </c>
      <c r="I390" s="119"/>
      <c r="J390" s="119"/>
      <c r="K390" s="117"/>
      <c r="L390" s="122"/>
      <c r="M390" s="120"/>
      <c r="N390" s="121"/>
      <c r="O390" s="223"/>
      <c r="P390" s="117"/>
      <c r="Q390" s="112"/>
    </row>
    <row r="391" spans="1:18" ht="40.5" x14ac:dyDescent="0.3">
      <c r="A391" s="127"/>
      <c r="B391" s="224"/>
      <c r="C391" s="224"/>
      <c r="D391" s="128"/>
      <c r="E391" s="128">
        <f>SUM(E388:E390)</f>
        <v>1784.3500000000001</v>
      </c>
      <c r="F391" s="128" t="str">
        <f>+F388</f>
        <v xml:space="preserve">CUMPLE </v>
      </c>
      <c r="G391" s="128" t="str">
        <f>+G388</f>
        <v xml:space="preserve">CUMPLE </v>
      </c>
      <c r="H391" s="128" t="str">
        <f>IF(H388&gt;=100%,"CUMPLE","NO CUMPLE")</f>
        <v>CUMPLE</v>
      </c>
      <c r="I391" s="128"/>
      <c r="J391" s="128"/>
      <c r="K391" s="128"/>
      <c r="L391" s="128" t="s">
        <v>2</v>
      </c>
      <c r="M391" s="128">
        <f>SUM(M388:M390)</f>
        <v>1625.16</v>
      </c>
      <c r="N391" s="128">
        <f>SUM(N388:N390)</f>
        <v>0</v>
      </c>
      <c r="O391" s="166" t="str">
        <f>+O388</f>
        <v/>
      </c>
      <c r="P391" s="128"/>
      <c r="Q391" s="128" t="s">
        <v>954</v>
      </c>
    </row>
    <row r="392" spans="1:18" ht="26.25" x14ac:dyDescent="0.35">
      <c r="A392" s="124"/>
      <c r="B392" s="125" t="s">
        <v>551</v>
      </c>
      <c r="C392" s="238" t="str">
        <f>+'CONSOLIDADO PONDERABLES'!B78</f>
        <v>INGCON SA SAS</v>
      </c>
      <c r="D392" s="238"/>
      <c r="E392" s="238"/>
      <c r="F392" s="238"/>
      <c r="G392" s="238"/>
      <c r="H392" s="238"/>
      <c r="I392" s="238"/>
      <c r="J392" s="238"/>
      <c r="K392" s="238"/>
      <c r="L392" s="130"/>
      <c r="M392" s="130"/>
      <c r="N392" s="130"/>
      <c r="O392" s="165"/>
      <c r="P392" s="130"/>
      <c r="Q392" s="131"/>
    </row>
    <row r="393" spans="1:18" ht="60" x14ac:dyDescent="0.2">
      <c r="A393" s="112">
        <v>1</v>
      </c>
      <c r="B393" s="117" t="s">
        <v>654</v>
      </c>
      <c r="C393" s="118" t="s">
        <v>656</v>
      </c>
      <c r="D393" s="123">
        <v>14</v>
      </c>
      <c r="E393" s="120">
        <v>1016.76</v>
      </c>
      <c r="F393" s="228" t="s">
        <v>3</v>
      </c>
      <c r="G393" s="228" t="s">
        <v>3</v>
      </c>
      <c r="H393" s="234">
        <f>M396/1076.28362068966</f>
        <v>0</v>
      </c>
      <c r="I393" s="119"/>
      <c r="J393" s="119" t="s">
        <v>256</v>
      </c>
      <c r="K393" s="117" t="s">
        <v>883</v>
      </c>
      <c r="L393" s="148" t="s">
        <v>270</v>
      </c>
      <c r="M393" s="120"/>
      <c r="N393" s="121"/>
      <c r="O393" s="223" t="str">
        <f>IF(N396=0,"",M396/N396)</f>
        <v/>
      </c>
      <c r="P393" s="117"/>
      <c r="Q393" s="112" t="s">
        <v>262</v>
      </c>
    </row>
    <row r="394" spans="1:18" ht="71.25" x14ac:dyDescent="0.2">
      <c r="A394" s="112">
        <v>2</v>
      </c>
      <c r="B394" s="117" t="s">
        <v>655</v>
      </c>
      <c r="C394" s="118" t="s">
        <v>657</v>
      </c>
      <c r="D394" s="123">
        <v>41</v>
      </c>
      <c r="E394" s="120">
        <v>246.34</v>
      </c>
      <c r="F394" s="228"/>
      <c r="G394" s="228"/>
      <c r="H394" s="234" t="e">
        <f>(SUM(#REF!))/#REF!</f>
        <v>#REF!</v>
      </c>
      <c r="I394" s="119"/>
      <c r="J394" s="119" t="s">
        <v>256</v>
      </c>
      <c r="K394" s="117" t="s">
        <v>883</v>
      </c>
      <c r="L394" s="148" t="s">
        <v>260</v>
      </c>
      <c r="M394" s="120"/>
      <c r="N394" s="121"/>
      <c r="O394" s="223"/>
      <c r="P394" s="117"/>
      <c r="Q394" s="112" t="s">
        <v>262</v>
      </c>
    </row>
    <row r="395" spans="1:18" ht="15" x14ac:dyDescent="0.2">
      <c r="A395" s="112">
        <v>3</v>
      </c>
      <c r="B395" s="117"/>
      <c r="C395" s="118"/>
      <c r="D395" s="123"/>
      <c r="E395" s="120"/>
      <c r="F395" s="228"/>
      <c r="G395" s="228"/>
      <c r="H395" s="234" t="e">
        <f>(SUM(#REF!))/#REF!</f>
        <v>#REF!</v>
      </c>
      <c r="I395" s="119"/>
      <c r="J395" s="119"/>
      <c r="K395" s="117"/>
      <c r="L395" s="122"/>
      <c r="M395" s="120"/>
      <c r="N395" s="121"/>
      <c r="O395" s="223"/>
      <c r="P395" s="117"/>
      <c r="Q395" s="112"/>
    </row>
    <row r="396" spans="1:18" ht="20.25" x14ac:dyDescent="0.3">
      <c r="A396" s="127"/>
      <c r="B396" s="224"/>
      <c r="C396" s="224"/>
      <c r="D396" s="128"/>
      <c r="E396" s="128">
        <f>SUM(E393:E395)</f>
        <v>1263.0999999999999</v>
      </c>
      <c r="F396" s="128" t="str">
        <f>+F393</f>
        <v xml:space="preserve">CUMPLE </v>
      </c>
      <c r="G396" s="128" t="str">
        <f>+G393</f>
        <v xml:space="preserve">CUMPLE </v>
      </c>
      <c r="H396" s="128" t="str">
        <f>IF(H393&gt;=100%,"CUMPLE","NO CUMPLE")</f>
        <v>NO CUMPLE</v>
      </c>
      <c r="I396" s="128"/>
      <c r="J396" s="128"/>
      <c r="K396" s="128"/>
      <c r="L396" s="128" t="s">
        <v>4</v>
      </c>
      <c r="M396" s="128">
        <f>SUM(M393:M395)</f>
        <v>0</v>
      </c>
      <c r="N396" s="128">
        <f>SUM(N393:N395)</f>
        <v>0</v>
      </c>
      <c r="O396" s="166" t="str">
        <f>+O393</f>
        <v/>
      </c>
      <c r="P396" s="128"/>
      <c r="Q396" s="128" t="s">
        <v>273</v>
      </c>
    </row>
    <row r="397" spans="1:18" ht="26.25" x14ac:dyDescent="0.35">
      <c r="A397" s="124"/>
      <c r="B397" s="125" t="s">
        <v>552</v>
      </c>
      <c r="C397" s="238" t="str">
        <f>+'CONSOLIDADO PONDERABLES'!B79</f>
        <v>CONSORCIO MALLA VIAL RP</v>
      </c>
      <c r="D397" s="238"/>
      <c r="E397" s="238"/>
      <c r="F397" s="238"/>
      <c r="G397" s="238"/>
      <c r="H397" s="238"/>
      <c r="I397" s="238"/>
      <c r="J397" s="238"/>
      <c r="K397" s="238"/>
      <c r="L397" s="130"/>
      <c r="M397" s="130"/>
      <c r="N397" s="130"/>
      <c r="O397" s="165"/>
      <c r="P397" s="130"/>
      <c r="Q397" s="131"/>
    </row>
    <row r="398" spans="1:18" ht="58.5" x14ac:dyDescent="0.2">
      <c r="A398" s="112">
        <v>1</v>
      </c>
      <c r="B398" s="117" t="s">
        <v>658</v>
      </c>
      <c r="C398" s="118" t="s">
        <v>660</v>
      </c>
      <c r="D398" s="123">
        <v>63</v>
      </c>
      <c r="E398" s="120">
        <v>791.24162533598383</v>
      </c>
      <c r="F398" s="228" t="s">
        <v>3</v>
      </c>
      <c r="G398" s="228" t="s">
        <v>3</v>
      </c>
      <c r="H398" s="234">
        <f>M401/1076.28362068966</f>
        <v>0</v>
      </c>
      <c r="I398" s="119"/>
      <c r="J398" s="119" t="s">
        <v>256</v>
      </c>
      <c r="K398" s="117" t="s">
        <v>883</v>
      </c>
      <c r="L398" s="148" t="s">
        <v>259</v>
      </c>
      <c r="M398" s="120"/>
      <c r="N398" s="121"/>
      <c r="O398" s="223" t="str">
        <f>IF(N401=0,"",M401/N401)</f>
        <v/>
      </c>
      <c r="P398" s="117"/>
      <c r="Q398" s="112" t="s">
        <v>262</v>
      </c>
    </row>
    <row r="399" spans="1:18" ht="56.25" customHeight="1" x14ac:dyDescent="0.2">
      <c r="A399" s="112">
        <v>2</v>
      </c>
      <c r="B399" s="117" t="s">
        <v>659</v>
      </c>
      <c r="C399" s="118" t="s">
        <v>290</v>
      </c>
      <c r="D399" s="123">
        <v>39</v>
      </c>
      <c r="E399" s="120">
        <v>2459.8000000000002</v>
      </c>
      <c r="F399" s="228"/>
      <c r="G399" s="228"/>
      <c r="H399" s="234" t="e">
        <f>(SUM(#REF!))/#REF!</f>
        <v>#REF!</v>
      </c>
      <c r="I399" s="119"/>
      <c r="J399" s="119" t="s">
        <v>256</v>
      </c>
      <c r="K399" s="117" t="s">
        <v>269</v>
      </c>
      <c r="L399" s="148" t="s">
        <v>259</v>
      </c>
      <c r="M399" s="120"/>
      <c r="N399" s="121"/>
      <c r="O399" s="223"/>
      <c r="P399" s="117"/>
      <c r="Q399" s="112" t="s">
        <v>262</v>
      </c>
      <c r="R399" s="158"/>
    </row>
    <row r="400" spans="1:18" ht="15" x14ac:dyDescent="0.2">
      <c r="A400" s="112">
        <v>3</v>
      </c>
      <c r="B400" s="117"/>
      <c r="C400" s="118"/>
      <c r="D400" s="123"/>
      <c r="E400" s="120"/>
      <c r="F400" s="228"/>
      <c r="G400" s="228"/>
      <c r="H400" s="234" t="e">
        <f>(SUM(#REF!))/#REF!</f>
        <v>#REF!</v>
      </c>
      <c r="I400" s="119"/>
      <c r="J400" s="119"/>
      <c r="K400" s="117"/>
      <c r="L400" s="122"/>
      <c r="M400" s="120"/>
      <c r="N400" s="121"/>
      <c r="O400" s="223"/>
      <c r="P400" s="117"/>
      <c r="Q400" s="112"/>
    </row>
    <row r="401" spans="1:17" ht="20.25" x14ac:dyDescent="0.3">
      <c r="A401" s="127"/>
      <c r="B401" s="224"/>
      <c r="C401" s="224"/>
      <c r="D401" s="128"/>
      <c r="E401" s="128">
        <f>SUM(E398:E400)</f>
        <v>3251.041625335984</v>
      </c>
      <c r="F401" s="128" t="str">
        <f>+F398</f>
        <v xml:space="preserve">CUMPLE </v>
      </c>
      <c r="G401" s="128" t="str">
        <f>+G398</f>
        <v xml:space="preserve">CUMPLE </v>
      </c>
      <c r="H401" s="128" t="str">
        <f>IF(H398&gt;=100%,"CUMPLE","NO CUMPLE")</f>
        <v>NO CUMPLE</v>
      </c>
      <c r="I401" s="128"/>
      <c r="J401" s="128"/>
      <c r="K401" s="128"/>
      <c r="L401" s="128" t="s">
        <v>2</v>
      </c>
      <c r="M401" s="128">
        <f>SUM(M398:M400)</f>
        <v>0</v>
      </c>
      <c r="N401" s="128">
        <f>SUM(N398:N400)</f>
        <v>0</v>
      </c>
      <c r="O401" s="166" t="str">
        <f>+O398</f>
        <v/>
      </c>
      <c r="P401" s="128"/>
      <c r="Q401" s="128" t="s">
        <v>273</v>
      </c>
    </row>
    <row r="402" spans="1:17" ht="26.25" x14ac:dyDescent="0.35">
      <c r="A402" s="124"/>
      <c r="B402" s="125" t="s">
        <v>553</v>
      </c>
      <c r="C402" s="238" t="str">
        <f>+'CONSOLIDADO PONDERABLES'!B80</f>
        <v>CONSOR4CIO ALIANZA VIAL</v>
      </c>
      <c r="D402" s="238"/>
      <c r="E402" s="238"/>
      <c r="F402" s="238"/>
      <c r="G402" s="238"/>
      <c r="H402" s="238"/>
      <c r="I402" s="238"/>
      <c r="J402" s="238"/>
      <c r="K402" s="238"/>
      <c r="L402" s="130"/>
      <c r="M402" s="130"/>
      <c r="N402" s="130"/>
      <c r="O402" s="165"/>
      <c r="P402" s="130"/>
      <c r="Q402" s="131"/>
    </row>
    <row r="403" spans="1:17" ht="58.5" x14ac:dyDescent="0.2">
      <c r="A403" s="112">
        <v>1</v>
      </c>
      <c r="B403" s="117" t="s">
        <v>661</v>
      </c>
      <c r="C403" s="118" t="s">
        <v>285</v>
      </c>
      <c r="D403" s="123">
        <v>27</v>
      </c>
      <c r="E403" s="120">
        <v>2661.1262067039111</v>
      </c>
      <c r="F403" s="228" t="s">
        <v>3</v>
      </c>
      <c r="G403" s="228" t="s">
        <v>3</v>
      </c>
      <c r="H403" s="234">
        <f>M408/1076.28362068966</f>
        <v>2.7657961331979828</v>
      </c>
      <c r="I403" s="119"/>
      <c r="J403" s="119" t="s">
        <v>256</v>
      </c>
      <c r="K403" s="117" t="s">
        <v>816</v>
      </c>
      <c r="L403" s="122" t="s">
        <v>260</v>
      </c>
      <c r="M403" s="120"/>
      <c r="N403" s="121"/>
      <c r="O403" s="223">
        <f>IF(N408=0,"",M408/N408)</f>
        <v>1488.3905381638931</v>
      </c>
      <c r="P403" s="117"/>
      <c r="Q403" s="112" t="s">
        <v>262</v>
      </c>
    </row>
    <row r="404" spans="1:17" ht="58.5" x14ac:dyDescent="0.2">
      <c r="A404" s="112">
        <v>2</v>
      </c>
      <c r="B404" s="117" t="s">
        <v>662</v>
      </c>
      <c r="C404" s="118" t="s">
        <v>285</v>
      </c>
      <c r="D404" s="123">
        <v>19</v>
      </c>
      <c r="E404" s="120">
        <v>1327.09</v>
      </c>
      <c r="F404" s="228"/>
      <c r="G404" s="228"/>
      <c r="H404" s="234"/>
      <c r="I404" s="119"/>
      <c r="J404" s="119" t="s">
        <v>256</v>
      </c>
      <c r="K404" s="117" t="s">
        <v>816</v>
      </c>
      <c r="L404" s="122" t="s">
        <v>260</v>
      </c>
      <c r="M404" s="120"/>
      <c r="N404" s="121"/>
      <c r="O404" s="223"/>
      <c r="P404" s="117"/>
      <c r="Q404" s="112" t="s">
        <v>262</v>
      </c>
    </row>
    <row r="405" spans="1:17" ht="71.25" x14ac:dyDescent="0.2">
      <c r="A405" s="112">
        <v>3</v>
      </c>
      <c r="B405" s="117" t="s">
        <v>663</v>
      </c>
      <c r="C405" s="118" t="s">
        <v>285</v>
      </c>
      <c r="D405" s="123">
        <v>122</v>
      </c>
      <c r="E405" s="120">
        <v>1324.6812532467532</v>
      </c>
      <c r="F405" s="228"/>
      <c r="G405" s="228"/>
      <c r="H405" s="234"/>
      <c r="I405" s="119"/>
      <c r="J405" s="119" t="s">
        <v>256</v>
      </c>
      <c r="K405" s="117" t="s">
        <v>258</v>
      </c>
      <c r="L405" s="122" t="s">
        <v>259</v>
      </c>
      <c r="M405" s="120">
        <v>1324.6812532467532</v>
      </c>
      <c r="N405" s="121">
        <v>1</v>
      </c>
      <c r="O405" s="223"/>
      <c r="P405" s="117"/>
      <c r="Q405" s="112" t="s">
        <v>263</v>
      </c>
    </row>
    <row r="406" spans="1:17" ht="85.5" x14ac:dyDescent="0.2">
      <c r="A406" s="112">
        <v>4</v>
      </c>
      <c r="B406" s="117" t="s">
        <v>817</v>
      </c>
      <c r="C406" s="118" t="s">
        <v>285</v>
      </c>
      <c r="D406" s="123">
        <v>17</v>
      </c>
      <c r="E406" s="120">
        <v>593.53605360780068</v>
      </c>
      <c r="F406" s="228"/>
      <c r="G406" s="228"/>
      <c r="H406" s="234" t="e">
        <f>(SUM(#REF!))/#REF!</f>
        <v>#REF!</v>
      </c>
      <c r="I406" s="119"/>
      <c r="J406" s="119" t="s">
        <v>256</v>
      </c>
      <c r="K406" s="117" t="s">
        <v>816</v>
      </c>
      <c r="L406" s="122" t="s">
        <v>260</v>
      </c>
      <c r="M406" s="120"/>
      <c r="N406" s="121"/>
      <c r="O406" s="223"/>
      <c r="P406" s="117"/>
      <c r="Q406" s="112" t="s">
        <v>262</v>
      </c>
    </row>
    <row r="407" spans="1:17" ht="71.25" x14ac:dyDescent="0.2">
      <c r="A407" s="112">
        <v>5</v>
      </c>
      <c r="B407" s="117" t="s">
        <v>664</v>
      </c>
      <c r="C407" s="118" t="s">
        <v>665</v>
      </c>
      <c r="D407" s="123">
        <v>146</v>
      </c>
      <c r="E407" s="120">
        <v>1652.099823081033</v>
      </c>
      <c r="F407" s="228"/>
      <c r="G407" s="228"/>
      <c r="H407" s="234" t="e">
        <f>(SUM(#REF!))/#REF!</f>
        <v>#REF!</v>
      </c>
      <c r="I407" s="119"/>
      <c r="J407" s="119" t="s">
        <v>256</v>
      </c>
      <c r="K407" s="117" t="s">
        <v>258</v>
      </c>
      <c r="L407" s="122" t="s">
        <v>260</v>
      </c>
      <c r="M407" s="120">
        <v>1652.099823081033</v>
      </c>
      <c r="N407" s="121">
        <v>1</v>
      </c>
      <c r="O407" s="223"/>
      <c r="P407" s="117"/>
      <c r="Q407" s="112" t="s">
        <v>263</v>
      </c>
    </row>
    <row r="408" spans="1:17" ht="20.25" x14ac:dyDescent="0.3">
      <c r="A408" s="127"/>
      <c r="B408" s="224"/>
      <c r="C408" s="224"/>
      <c r="D408" s="128"/>
      <c r="E408" s="128">
        <f>SUM(E403:E407)</f>
        <v>7558.5333366394971</v>
      </c>
      <c r="F408" s="128" t="str">
        <f>+F403</f>
        <v xml:space="preserve">CUMPLE </v>
      </c>
      <c r="G408" s="128" t="str">
        <f>+G403</f>
        <v xml:space="preserve">CUMPLE </v>
      </c>
      <c r="H408" s="128" t="str">
        <f>IF(H403&gt;=100%,"CUMPLE","NO CUMPLE")</f>
        <v>CUMPLE</v>
      </c>
      <c r="I408" s="128"/>
      <c r="J408" s="128"/>
      <c r="K408" s="128"/>
      <c r="L408" s="128" t="s">
        <v>2</v>
      </c>
      <c r="M408" s="128">
        <f>SUM(M403:M407)</f>
        <v>2976.7810763277862</v>
      </c>
      <c r="N408" s="128">
        <f>SUM(N403:N407)</f>
        <v>2</v>
      </c>
      <c r="O408" s="166">
        <f>+O403</f>
        <v>1488.3905381638931</v>
      </c>
      <c r="P408" s="128"/>
      <c r="Q408" s="128" t="s">
        <v>755</v>
      </c>
    </row>
    <row r="409" spans="1:17" ht="26.25" x14ac:dyDescent="0.35">
      <c r="A409" s="124"/>
      <c r="B409" s="125" t="s">
        <v>554</v>
      </c>
      <c r="C409" s="238" t="str">
        <f>+'CONSOLIDADO PONDERABLES'!B81</f>
        <v>KATUN</v>
      </c>
      <c r="D409" s="238"/>
      <c r="E409" s="238"/>
      <c r="F409" s="238"/>
      <c r="G409" s="238"/>
      <c r="H409" s="238"/>
      <c r="I409" s="238"/>
      <c r="J409" s="238"/>
      <c r="K409" s="238"/>
      <c r="L409" s="130"/>
      <c r="M409" s="130"/>
      <c r="N409" s="130"/>
      <c r="O409" s="165"/>
      <c r="P409" s="130"/>
      <c r="Q409" s="131"/>
    </row>
    <row r="410" spans="1:17" ht="85.5" x14ac:dyDescent="0.2">
      <c r="A410" s="112">
        <v>1</v>
      </c>
      <c r="B410" s="117" t="s">
        <v>667</v>
      </c>
      <c r="C410" s="118" t="s">
        <v>285</v>
      </c>
      <c r="D410" s="123">
        <v>36</v>
      </c>
      <c r="E410" s="120">
        <v>287.32377191558442</v>
      </c>
      <c r="F410" s="228" t="s">
        <v>3</v>
      </c>
      <c r="G410" s="228" t="s">
        <v>3</v>
      </c>
      <c r="H410" s="234">
        <f>M413/1076.28362068966</f>
        <v>5.0232614722161628</v>
      </c>
      <c r="I410" s="119"/>
      <c r="J410" s="119" t="s">
        <v>256</v>
      </c>
      <c r="K410" s="117" t="s">
        <v>258</v>
      </c>
      <c r="L410" s="122" t="s">
        <v>259</v>
      </c>
      <c r="M410" s="120">
        <v>287.32377191558442</v>
      </c>
      <c r="N410" s="121">
        <v>1</v>
      </c>
      <c r="O410" s="223">
        <f>IF(N413=0,"",M413/N413)</f>
        <v>1802.1513483292281</v>
      </c>
      <c r="P410" s="117"/>
      <c r="Q410" s="112" t="s">
        <v>263</v>
      </c>
    </row>
    <row r="411" spans="1:17" ht="71.25" x14ac:dyDescent="0.2">
      <c r="A411" s="112">
        <v>2</v>
      </c>
      <c r="B411" s="117" t="s">
        <v>668</v>
      </c>
      <c r="C411" s="118" t="s">
        <v>285</v>
      </c>
      <c r="D411" s="123">
        <v>36</v>
      </c>
      <c r="E411" s="120">
        <v>1959.120991697059</v>
      </c>
      <c r="F411" s="228"/>
      <c r="G411" s="228"/>
      <c r="H411" s="234" t="e">
        <f>(SUM(#REF!))/#REF!</f>
        <v>#REF!</v>
      </c>
      <c r="I411" s="119"/>
      <c r="J411" s="119" t="s">
        <v>256</v>
      </c>
      <c r="K411" s="117" t="s">
        <v>258</v>
      </c>
      <c r="L411" s="122" t="s">
        <v>260</v>
      </c>
      <c r="M411" s="120">
        <v>1959.120991697059</v>
      </c>
      <c r="N411" s="121">
        <v>1</v>
      </c>
      <c r="O411" s="223"/>
      <c r="P411" s="117"/>
      <c r="Q411" s="112" t="s">
        <v>263</v>
      </c>
    </row>
    <row r="412" spans="1:17" ht="71.25" x14ac:dyDescent="0.2">
      <c r="A412" s="112">
        <v>3</v>
      </c>
      <c r="B412" s="117" t="s">
        <v>669</v>
      </c>
      <c r="C412" s="118" t="s">
        <v>285</v>
      </c>
      <c r="D412" s="123">
        <v>72</v>
      </c>
      <c r="E412" s="120">
        <v>3160.0092813750412</v>
      </c>
      <c r="F412" s="228"/>
      <c r="G412" s="228"/>
      <c r="H412" s="234" t="e">
        <f>(SUM(#REF!))/#REF!</f>
        <v>#REF!</v>
      </c>
      <c r="I412" s="119"/>
      <c r="J412" s="119" t="s">
        <v>256</v>
      </c>
      <c r="K412" s="117" t="s">
        <v>258</v>
      </c>
      <c r="L412" s="122" t="s">
        <v>270</v>
      </c>
      <c r="M412" s="120">
        <v>3160.0092813750412</v>
      </c>
      <c r="N412" s="121">
        <v>1</v>
      </c>
      <c r="O412" s="223"/>
      <c r="P412" s="117"/>
      <c r="Q412" s="112" t="s">
        <v>263</v>
      </c>
    </row>
    <row r="413" spans="1:17" ht="20.25" x14ac:dyDescent="0.3">
      <c r="A413" s="127"/>
      <c r="B413" s="224"/>
      <c r="C413" s="224"/>
      <c r="D413" s="128"/>
      <c r="E413" s="128">
        <f>SUM(E410:E412)</f>
        <v>5406.454044987684</v>
      </c>
      <c r="F413" s="128" t="str">
        <f>+F410</f>
        <v xml:space="preserve">CUMPLE </v>
      </c>
      <c r="G413" s="128" t="str">
        <f>+G410</f>
        <v xml:space="preserve">CUMPLE </v>
      </c>
      <c r="H413" s="128" t="str">
        <f>IF(H410&gt;=100%,"CUMPLE","NO CUMPLE")</f>
        <v>CUMPLE</v>
      </c>
      <c r="I413" s="128"/>
      <c r="J413" s="128"/>
      <c r="K413" s="128"/>
      <c r="L413" s="128" t="s">
        <v>2</v>
      </c>
      <c r="M413" s="128">
        <f>SUM(M410:M412)</f>
        <v>5406.454044987684</v>
      </c>
      <c r="N413" s="128">
        <f>SUM(N410:N412)</f>
        <v>3</v>
      </c>
      <c r="O413" s="166">
        <f>+O410</f>
        <v>1802.1513483292281</v>
      </c>
      <c r="P413" s="128"/>
      <c r="Q413" s="128" t="s">
        <v>767</v>
      </c>
    </row>
    <row r="414" spans="1:17" ht="26.25" x14ac:dyDescent="0.35">
      <c r="A414" s="124"/>
      <c r="B414" s="125" t="s">
        <v>555</v>
      </c>
      <c r="C414" s="238" t="str">
        <f>+'CONSOLIDADO PONDERABLES'!B82</f>
        <v>CONSORCIO GAB PUENTES 2023</v>
      </c>
      <c r="D414" s="238"/>
      <c r="E414" s="238"/>
      <c r="F414" s="238"/>
      <c r="G414" s="238"/>
      <c r="H414" s="238"/>
      <c r="I414" s="238"/>
      <c r="J414" s="238"/>
      <c r="K414" s="238"/>
      <c r="L414" s="130"/>
      <c r="M414" s="130"/>
      <c r="N414" s="130"/>
      <c r="O414" s="165"/>
      <c r="P414" s="130"/>
      <c r="Q414" s="131"/>
    </row>
    <row r="415" spans="1:17" ht="57" customHeight="1" x14ac:dyDescent="0.2">
      <c r="A415" s="112">
        <v>1</v>
      </c>
      <c r="B415" s="117" t="s">
        <v>818</v>
      </c>
      <c r="C415" s="118" t="s">
        <v>285</v>
      </c>
      <c r="D415" s="123">
        <v>57</v>
      </c>
      <c r="E415" s="120">
        <v>1451.157932174533</v>
      </c>
      <c r="F415" s="228" t="s">
        <v>3</v>
      </c>
      <c r="G415" s="228" t="s">
        <v>3</v>
      </c>
      <c r="H415" s="234">
        <f>M418/1076.28362068966</f>
        <v>2.8643698487642122</v>
      </c>
      <c r="I415" s="119"/>
      <c r="J415" s="119" t="s">
        <v>256</v>
      </c>
      <c r="K415" s="117" t="s">
        <v>258</v>
      </c>
      <c r="L415" s="122"/>
      <c r="M415" s="120">
        <v>1451.157932174533</v>
      </c>
      <c r="N415" s="121">
        <v>1</v>
      </c>
      <c r="O415" s="223">
        <f>IF(N418=0,"",M418/N418)</f>
        <v>1541.43717591112</v>
      </c>
      <c r="P415" s="117"/>
      <c r="Q415" s="112" t="s">
        <v>263</v>
      </c>
    </row>
    <row r="416" spans="1:17" ht="71.25" x14ac:dyDescent="0.2">
      <c r="A416" s="112">
        <v>2</v>
      </c>
      <c r="B416" s="117" t="s">
        <v>819</v>
      </c>
      <c r="C416" s="118" t="s">
        <v>285</v>
      </c>
      <c r="D416" s="123" t="s">
        <v>666</v>
      </c>
      <c r="E416" s="120">
        <v>1631.716419647707</v>
      </c>
      <c r="F416" s="228"/>
      <c r="G416" s="228"/>
      <c r="H416" s="234" t="e">
        <f>(SUM(#REF!))/#REF!</f>
        <v>#REF!</v>
      </c>
      <c r="I416" s="119"/>
      <c r="J416" s="119" t="s">
        <v>256</v>
      </c>
      <c r="K416" s="117" t="s">
        <v>258</v>
      </c>
      <c r="L416" s="122" t="s">
        <v>259</v>
      </c>
      <c r="M416" s="120">
        <v>1631.716419647707</v>
      </c>
      <c r="N416" s="121">
        <v>1</v>
      </c>
      <c r="O416" s="223"/>
      <c r="P416" s="117"/>
      <c r="Q416" s="112" t="s">
        <v>263</v>
      </c>
    </row>
    <row r="417" spans="1:17" ht="15" x14ac:dyDescent="0.2">
      <c r="A417" s="112">
        <v>3</v>
      </c>
      <c r="B417" s="117"/>
      <c r="C417" s="118"/>
      <c r="D417" s="123"/>
      <c r="E417" s="120"/>
      <c r="F417" s="228"/>
      <c r="G417" s="228"/>
      <c r="H417" s="234" t="e">
        <f>(SUM(#REF!))/#REF!</f>
        <v>#REF!</v>
      </c>
      <c r="I417" s="119"/>
      <c r="J417" s="119"/>
      <c r="K417" s="117"/>
      <c r="L417" s="122"/>
      <c r="M417" s="120"/>
      <c r="N417" s="121"/>
      <c r="O417" s="223"/>
      <c r="P417" s="117"/>
      <c r="Q417" s="112"/>
    </row>
    <row r="418" spans="1:17" ht="20.25" x14ac:dyDescent="0.3">
      <c r="A418" s="127"/>
      <c r="B418" s="224"/>
      <c r="C418" s="224"/>
      <c r="D418" s="128"/>
      <c r="E418" s="128">
        <f>SUM(E415:E417)</f>
        <v>3082.87435182224</v>
      </c>
      <c r="F418" s="128" t="str">
        <f>+F415</f>
        <v xml:space="preserve">CUMPLE </v>
      </c>
      <c r="G418" s="128" t="str">
        <f>+G415</f>
        <v xml:space="preserve">CUMPLE </v>
      </c>
      <c r="H418" s="128" t="str">
        <f>IF(H415&gt;=100%,"CUMPLE","NO CUMPLE")</f>
        <v>CUMPLE</v>
      </c>
      <c r="I418" s="128"/>
      <c r="J418" s="128"/>
      <c r="K418" s="128"/>
      <c r="L418" s="128" t="s">
        <v>2</v>
      </c>
      <c r="M418" s="128">
        <f>SUM(M415:M417)</f>
        <v>3082.87435182224</v>
      </c>
      <c r="N418" s="128">
        <f>SUM(N415:N417)</f>
        <v>2</v>
      </c>
      <c r="O418" s="166">
        <f>+O415</f>
        <v>1541.43717591112</v>
      </c>
      <c r="P418" s="128"/>
      <c r="Q418" s="128" t="s">
        <v>755</v>
      </c>
    </row>
    <row r="419" spans="1:17" ht="26.25" x14ac:dyDescent="0.35">
      <c r="A419" s="124"/>
      <c r="B419" s="125" t="s">
        <v>556</v>
      </c>
      <c r="C419" s="238" t="str">
        <f>+'CONSOLIDADO PONDERABLES'!B83</f>
        <v>ENG 23</v>
      </c>
      <c r="D419" s="238"/>
      <c r="E419" s="238"/>
      <c r="F419" s="238"/>
      <c r="G419" s="238"/>
      <c r="H419" s="238"/>
      <c r="I419" s="238"/>
      <c r="J419" s="238"/>
      <c r="K419" s="238"/>
      <c r="L419" s="130"/>
      <c r="M419" s="130"/>
      <c r="N419" s="130"/>
      <c r="O419" s="165"/>
      <c r="P419" s="130"/>
      <c r="Q419" s="131"/>
    </row>
    <row r="420" spans="1:17" ht="57" x14ac:dyDescent="0.2">
      <c r="A420" s="112">
        <v>1</v>
      </c>
      <c r="B420" s="117" t="s">
        <v>670</v>
      </c>
      <c r="C420" s="118" t="s">
        <v>671</v>
      </c>
      <c r="D420" s="123">
        <v>220</v>
      </c>
      <c r="E420" s="120">
        <v>738.27762427252276</v>
      </c>
      <c r="F420" s="228" t="s">
        <v>3</v>
      </c>
      <c r="G420" s="228" t="s">
        <v>3</v>
      </c>
      <c r="H420" s="234">
        <f>M423/1076.28362068966</f>
        <v>4.0235095797294393</v>
      </c>
      <c r="I420" s="119"/>
      <c r="J420" s="119" t="s">
        <v>256</v>
      </c>
      <c r="K420" s="117" t="s">
        <v>258</v>
      </c>
      <c r="L420" s="122" t="s">
        <v>259</v>
      </c>
      <c r="M420" s="120">
        <v>738.27762427252276</v>
      </c>
      <c r="N420" s="121">
        <v>1</v>
      </c>
      <c r="O420" s="223">
        <f>IF(N423=0,"",M423/N423)</f>
        <v>1443.4791527835778</v>
      </c>
      <c r="P420" s="117"/>
      <c r="Q420" s="112" t="s">
        <v>263</v>
      </c>
    </row>
    <row r="421" spans="1:17" ht="142.5" x14ac:dyDescent="0.2">
      <c r="A421" s="112">
        <v>2</v>
      </c>
      <c r="B421" s="117" t="s">
        <v>820</v>
      </c>
      <c r="C421" s="118" t="s">
        <v>672</v>
      </c>
      <c r="D421" s="123">
        <v>21</v>
      </c>
      <c r="E421" s="120">
        <v>623.54929463800727</v>
      </c>
      <c r="F421" s="228"/>
      <c r="G421" s="228"/>
      <c r="H421" s="234" t="e">
        <f>(SUM(#REF!))/#REF!</f>
        <v>#REF!</v>
      </c>
      <c r="I421" s="119"/>
      <c r="J421" s="119" t="s">
        <v>256</v>
      </c>
      <c r="K421" s="117" t="s">
        <v>258</v>
      </c>
      <c r="L421" s="122" t="s">
        <v>259</v>
      </c>
      <c r="M421" s="120">
        <v>623.54929463800727</v>
      </c>
      <c r="N421" s="121">
        <v>1</v>
      </c>
      <c r="O421" s="223"/>
      <c r="P421" s="117"/>
      <c r="Q421" s="112" t="s">
        <v>263</v>
      </c>
    </row>
    <row r="422" spans="1:17" ht="71.25" customHeight="1" x14ac:dyDescent="0.2">
      <c r="A422" s="112">
        <v>3</v>
      </c>
      <c r="B422" s="117" t="s">
        <v>821</v>
      </c>
      <c r="C422" s="118" t="s">
        <v>673</v>
      </c>
      <c r="D422" s="123">
        <v>38</v>
      </c>
      <c r="E422" s="120">
        <v>2968.6105394402034</v>
      </c>
      <c r="F422" s="228"/>
      <c r="G422" s="228"/>
      <c r="H422" s="234" t="e">
        <f>(SUM(#REF!))/#REF!</f>
        <v>#REF!</v>
      </c>
      <c r="I422" s="119"/>
      <c r="J422" s="119" t="s">
        <v>256</v>
      </c>
      <c r="K422" s="117" t="s">
        <v>258</v>
      </c>
      <c r="L422" s="122" t="s">
        <v>260</v>
      </c>
      <c r="M422" s="120">
        <v>2968.6105394402034</v>
      </c>
      <c r="N422" s="121">
        <v>1</v>
      </c>
      <c r="O422" s="223"/>
      <c r="P422" s="117"/>
      <c r="Q422" s="112" t="s">
        <v>263</v>
      </c>
    </row>
    <row r="423" spans="1:17" ht="20.25" x14ac:dyDescent="0.3">
      <c r="A423" s="127"/>
      <c r="B423" s="224"/>
      <c r="C423" s="224"/>
      <c r="D423" s="128"/>
      <c r="E423" s="128">
        <f>SUM(E420:E422)</f>
        <v>4330.4374583507333</v>
      </c>
      <c r="F423" s="128" t="str">
        <f>+F420</f>
        <v xml:space="preserve">CUMPLE </v>
      </c>
      <c r="G423" s="128" t="str">
        <f>+G420</f>
        <v xml:space="preserve">CUMPLE </v>
      </c>
      <c r="H423" s="128" t="str">
        <f>IF(H420&gt;=100%,"CUMPLE","NO CUMPLE")</f>
        <v>CUMPLE</v>
      </c>
      <c r="I423" s="128"/>
      <c r="J423" s="128"/>
      <c r="K423" s="128"/>
      <c r="L423" s="128" t="s">
        <v>2</v>
      </c>
      <c r="M423" s="128">
        <f>SUM(M420:M422)</f>
        <v>4330.4374583507333</v>
      </c>
      <c r="N423" s="128">
        <f>SUM(N420:N422)</f>
        <v>3</v>
      </c>
      <c r="O423" s="166">
        <f>+O420</f>
        <v>1443.4791527835778</v>
      </c>
      <c r="P423" s="128"/>
      <c r="Q423" s="128" t="s">
        <v>767</v>
      </c>
    </row>
    <row r="424" spans="1:17" ht="26.25" x14ac:dyDescent="0.35">
      <c r="A424" s="124"/>
      <c r="B424" s="125" t="s">
        <v>557</v>
      </c>
      <c r="C424" s="238" t="str">
        <f>+'CONSOLIDADO PONDERABLES'!B84</f>
        <v>MARIO GIL CARDONA</v>
      </c>
      <c r="D424" s="238"/>
      <c r="E424" s="238"/>
      <c r="F424" s="238"/>
      <c r="G424" s="238"/>
      <c r="H424" s="238"/>
      <c r="I424" s="238"/>
      <c r="J424" s="238"/>
      <c r="K424" s="238"/>
      <c r="L424" s="130"/>
      <c r="M424" s="130"/>
      <c r="N424" s="130"/>
      <c r="O424" s="165"/>
      <c r="P424" s="130"/>
      <c r="Q424" s="131"/>
    </row>
    <row r="425" spans="1:17" ht="75" x14ac:dyDescent="0.2">
      <c r="A425" s="112">
        <v>1</v>
      </c>
      <c r="B425" s="117" t="s">
        <v>674</v>
      </c>
      <c r="C425" s="118" t="s">
        <v>676</v>
      </c>
      <c r="D425" s="123">
        <v>98</v>
      </c>
      <c r="E425" s="120">
        <v>3439.8516854999998</v>
      </c>
      <c r="F425" s="228" t="s">
        <v>3</v>
      </c>
      <c r="G425" s="228" t="s">
        <v>3</v>
      </c>
      <c r="H425" s="234">
        <f>M428/1076.28362068966</f>
        <v>0</v>
      </c>
      <c r="I425" s="119"/>
      <c r="J425" s="119" t="s">
        <v>256</v>
      </c>
      <c r="K425" s="117" t="s">
        <v>801</v>
      </c>
      <c r="L425" s="122" t="s">
        <v>950</v>
      </c>
      <c r="M425" s="120"/>
      <c r="N425" s="121"/>
      <c r="O425" s="223" t="str">
        <f>IF(N428=0,"",M428/N428)</f>
        <v/>
      </c>
      <c r="P425" s="117" t="s">
        <v>949</v>
      </c>
      <c r="Q425" s="112" t="s">
        <v>262</v>
      </c>
    </row>
    <row r="426" spans="1:17" ht="60" x14ac:dyDescent="0.2">
      <c r="A426" s="112">
        <v>2</v>
      </c>
      <c r="B426" s="117" t="s">
        <v>822</v>
      </c>
      <c r="C426" s="118" t="s">
        <v>677</v>
      </c>
      <c r="D426" s="123">
        <v>81</v>
      </c>
      <c r="E426" s="120">
        <v>1009.7870678272916</v>
      </c>
      <c r="F426" s="228"/>
      <c r="G426" s="228"/>
      <c r="H426" s="234" t="e">
        <f>(SUM(#REF!))/#REF!</f>
        <v>#REF!</v>
      </c>
      <c r="I426" s="119"/>
      <c r="J426" s="119" t="s">
        <v>256</v>
      </c>
      <c r="K426" s="152" t="s">
        <v>258</v>
      </c>
      <c r="L426" s="148" t="s">
        <v>270</v>
      </c>
      <c r="M426" s="120"/>
      <c r="N426" s="121"/>
      <c r="O426" s="223"/>
      <c r="P426" s="117"/>
      <c r="Q426" s="194" t="s">
        <v>263</v>
      </c>
    </row>
    <row r="427" spans="1:17" ht="58.5" x14ac:dyDescent="0.2">
      <c r="A427" s="112">
        <v>3</v>
      </c>
      <c r="B427" s="117" t="s">
        <v>675</v>
      </c>
      <c r="C427" s="118" t="s">
        <v>678</v>
      </c>
      <c r="D427" s="123">
        <v>2</v>
      </c>
      <c r="E427" s="120">
        <v>376.17951296982528</v>
      </c>
      <c r="F427" s="228"/>
      <c r="G427" s="228"/>
      <c r="H427" s="234" t="e">
        <f>(SUM(#REF!))/#REF!</f>
        <v>#REF!</v>
      </c>
      <c r="I427" s="119"/>
      <c r="J427" s="119" t="s">
        <v>256</v>
      </c>
      <c r="K427" s="117" t="s">
        <v>801</v>
      </c>
      <c r="L427" s="122" t="s">
        <v>260</v>
      </c>
      <c r="M427" s="120"/>
      <c r="N427" s="121"/>
      <c r="O427" s="223"/>
      <c r="P427" s="117"/>
      <c r="Q427" s="112" t="s">
        <v>262</v>
      </c>
    </row>
    <row r="428" spans="1:17" ht="20.25" x14ac:dyDescent="0.3">
      <c r="A428" s="127"/>
      <c r="B428" s="224"/>
      <c r="C428" s="224"/>
      <c r="D428" s="128"/>
      <c r="E428" s="128">
        <f>SUM(E425:E427)</f>
        <v>4825.8182662971176</v>
      </c>
      <c r="F428" s="128" t="str">
        <f>+F425</f>
        <v xml:space="preserve">CUMPLE </v>
      </c>
      <c r="G428" s="128" t="str">
        <f>+G425</f>
        <v xml:space="preserve">CUMPLE </v>
      </c>
      <c r="H428" s="128" t="str">
        <f>IF(H425&gt;=100%,"CUMPLE","NO CUMPLE")</f>
        <v>NO CUMPLE</v>
      </c>
      <c r="I428" s="128"/>
      <c r="J428" s="128"/>
      <c r="K428" s="128"/>
      <c r="L428" s="128" t="s">
        <v>4</v>
      </c>
      <c r="M428" s="128">
        <f>SUM(M425:M427)</f>
        <v>0</v>
      </c>
      <c r="N428" s="128">
        <f>SUM(N425:N427)</f>
        <v>0</v>
      </c>
      <c r="O428" s="166" t="str">
        <f>+O425</f>
        <v/>
      </c>
      <c r="P428" s="128"/>
      <c r="Q428" s="128" t="s">
        <v>273</v>
      </c>
    </row>
    <row r="429" spans="1:17" ht="26.25" x14ac:dyDescent="0.35">
      <c r="A429" s="124"/>
      <c r="B429" s="125" t="s">
        <v>558</v>
      </c>
      <c r="C429" s="238" t="str">
        <f>+'CONSOLIDADO PONDERABLES'!B85</f>
        <v>INGEVAL SAS</v>
      </c>
      <c r="D429" s="238"/>
      <c r="E429" s="238"/>
      <c r="F429" s="238"/>
      <c r="G429" s="238"/>
      <c r="H429" s="238"/>
      <c r="I429" s="238"/>
      <c r="J429" s="238"/>
      <c r="K429" s="238"/>
      <c r="L429" s="130"/>
      <c r="M429" s="130"/>
      <c r="N429" s="130"/>
      <c r="O429" s="165"/>
      <c r="P429" s="130"/>
      <c r="Q429" s="131"/>
    </row>
    <row r="430" spans="1:17" ht="58.5" x14ac:dyDescent="0.2">
      <c r="A430" s="112">
        <v>1</v>
      </c>
      <c r="B430" s="117" t="s">
        <v>823</v>
      </c>
      <c r="C430" s="118" t="s">
        <v>680</v>
      </c>
      <c r="D430" s="123">
        <v>65</v>
      </c>
      <c r="E430" s="120">
        <v>363.50927291068518</v>
      </c>
      <c r="F430" s="228" t="s">
        <v>3</v>
      </c>
      <c r="G430" s="228" t="s">
        <v>3</v>
      </c>
      <c r="H430" s="234">
        <f>M434/1076.28362068966</f>
        <v>0</v>
      </c>
      <c r="I430" s="119"/>
      <c r="J430" s="119" t="s">
        <v>256</v>
      </c>
      <c r="K430" s="117" t="s">
        <v>801</v>
      </c>
      <c r="L430" s="148" t="s">
        <v>260</v>
      </c>
      <c r="M430" s="120"/>
      <c r="N430" s="121"/>
      <c r="O430" s="223" t="str">
        <f>IF(N434=0,"",M434/N434)</f>
        <v/>
      </c>
      <c r="P430" s="117"/>
      <c r="Q430" s="112" t="s">
        <v>262</v>
      </c>
    </row>
    <row r="431" spans="1:17" ht="58.5" x14ac:dyDescent="0.2">
      <c r="A431" s="112">
        <v>2</v>
      </c>
      <c r="B431" s="117" t="s">
        <v>824</v>
      </c>
      <c r="C431" s="118" t="s">
        <v>681</v>
      </c>
      <c r="D431" s="123">
        <v>73</v>
      </c>
      <c r="E431" s="120">
        <v>3379.8487530313114</v>
      </c>
      <c r="F431" s="228"/>
      <c r="G431" s="228"/>
      <c r="H431" s="234" t="e">
        <f>(SUM(#REF!))/#REF!</f>
        <v>#REF!</v>
      </c>
      <c r="I431" s="119"/>
      <c r="J431" s="119" t="s">
        <v>256</v>
      </c>
      <c r="K431" s="117" t="s">
        <v>801</v>
      </c>
      <c r="L431" s="148" t="s">
        <v>260</v>
      </c>
      <c r="M431" s="120"/>
      <c r="N431" s="121"/>
      <c r="O431" s="223"/>
      <c r="P431" s="117"/>
      <c r="Q431" s="112" t="s">
        <v>262</v>
      </c>
    </row>
    <row r="432" spans="1:17" ht="71.25" x14ac:dyDescent="0.2">
      <c r="A432" s="112">
        <v>3</v>
      </c>
      <c r="B432" s="117" t="s">
        <v>679</v>
      </c>
      <c r="C432" s="118" t="s">
        <v>680</v>
      </c>
      <c r="D432" s="123">
        <v>78</v>
      </c>
      <c r="E432" s="120">
        <v>693.06717169321018</v>
      </c>
      <c r="F432" s="228"/>
      <c r="G432" s="228"/>
      <c r="H432" s="234"/>
      <c r="I432" s="119"/>
      <c r="J432" s="119" t="s">
        <v>256</v>
      </c>
      <c r="K432" s="117" t="s">
        <v>801</v>
      </c>
      <c r="L432" s="148" t="s">
        <v>260</v>
      </c>
      <c r="M432" s="120"/>
      <c r="N432" s="121"/>
      <c r="O432" s="223"/>
      <c r="P432" s="117"/>
      <c r="Q432" s="112" t="s">
        <v>262</v>
      </c>
    </row>
    <row r="433" spans="1:18" ht="58.5" x14ac:dyDescent="0.2">
      <c r="A433" s="112">
        <v>4</v>
      </c>
      <c r="B433" s="117" t="s">
        <v>825</v>
      </c>
      <c r="C433" s="118" t="s">
        <v>682</v>
      </c>
      <c r="D433" s="123">
        <v>89</v>
      </c>
      <c r="E433" s="120">
        <v>1419.778379485012</v>
      </c>
      <c r="F433" s="228"/>
      <c r="G433" s="228"/>
      <c r="H433" s="234" t="e">
        <f>(SUM(#REF!))/#REF!</f>
        <v>#REF!</v>
      </c>
      <c r="I433" s="119"/>
      <c r="J433" s="119" t="s">
        <v>256</v>
      </c>
      <c r="K433" s="117" t="s">
        <v>801</v>
      </c>
      <c r="L433" s="148" t="s">
        <v>260</v>
      </c>
      <c r="M433" s="120"/>
      <c r="N433" s="121"/>
      <c r="O433" s="223"/>
      <c r="P433" s="117"/>
      <c r="Q433" s="112" t="s">
        <v>263</v>
      </c>
    </row>
    <row r="434" spans="1:18" ht="20.25" x14ac:dyDescent="0.3">
      <c r="A434" s="127"/>
      <c r="B434" s="224"/>
      <c r="C434" s="224"/>
      <c r="D434" s="128"/>
      <c r="E434" s="128">
        <f>SUM(E430:E433)</f>
        <v>5856.2035771202181</v>
      </c>
      <c r="F434" s="128" t="str">
        <f>+F430</f>
        <v xml:space="preserve">CUMPLE </v>
      </c>
      <c r="G434" s="128" t="str">
        <f>+G430</f>
        <v xml:space="preserve">CUMPLE </v>
      </c>
      <c r="H434" s="128" t="str">
        <f>IF(H430&gt;=100%,"CUMPLE","NO CUMPLE")</f>
        <v>NO CUMPLE</v>
      </c>
      <c r="I434" s="128"/>
      <c r="J434" s="128"/>
      <c r="K434" s="128"/>
      <c r="L434" s="128" t="s">
        <v>4</v>
      </c>
      <c r="M434" s="128">
        <f>SUM(M430:M433)</f>
        <v>0</v>
      </c>
      <c r="N434" s="128">
        <f>SUM(N430:N433)</f>
        <v>0</v>
      </c>
      <c r="O434" s="166" t="str">
        <f>+O430</f>
        <v/>
      </c>
      <c r="P434" s="128"/>
      <c r="Q434" s="128" t="s">
        <v>262</v>
      </c>
    </row>
    <row r="435" spans="1:18" ht="26.25" x14ac:dyDescent="0.35">
      <c r="A435" s="124"/>
      <c r="B435" s="125" t="s">
        <v>559</v>
      </c>
      <c r="C435" s="238" t="str">
        <f>+'CONSOLIDADO PONDERABLES'!B86</f>
        <v>TECNUMEC SAS</v>
      </c>
      <c r="D435" s="238"/>
      <c r="E435" s="238"/>
      <c r="F435" s="238"/>
      <c r="G435" s="238"/>
      <c r="H435" s="238"/>
      <c r="I435" s="238"/>
      <c r="J435" s="238"/>
      <c r="K435" s="238"/>
      <c r="L435" s="130"/>
      <c r="M435" s="130"/>
      <c r="N435" s="130"/>
      <c r="O435" s="165"/>
      <c r="P435" s="130"/>
      <c r="Q435" s="131"/>
    </row>
    <row r="436" spans="1:18" ht="42.75" x14ac:dyDescent="0.2">
      <c r="A436" s="112">
        <v>1</v>
      </c>
      <c r="B436" s="117" t="s">
        <v>683</v>
      </c>
      <c r="C436" s="118" t="s">
        <v>688</v>
      </c>
      <c r="D436" s="123">
        <v>1</v>
      </c>
      <c r="E436" s="120">
        <v>2738.2705883495141</v>
      </c>
      <c r="F436" s="228" t="s">
        <v>3</v>
      </c>
      <c r="G436" s="228" t="s">
        <v>3</v>
      </c>
      <c r="H436" s="234">
        <f>M441/1076.28362068966</f>
        <v>6.7636460103749219</v>
      </c>
      <c r="I436" s="119"/>
      <c r="J436" s="119" t="s">
        <v>256</v>
      </c>
      <c r="K436" s="117" t="s">
        <v>258</v>
      </c>
      <c r="L436" s="148" t="s">
        <v>260</v>
      </c>
      <c r="M436" s="120">
        <f>+E436</f>
        <v>2738.2705883495141</v>
      </c>
      <c r="N436" s="121">
        <v>1</v>
      </c>
      <c r="O436" s="223">
        <f>IF(N441=0,"",M441/N441)</f>
        <v>1455.9202834218991</v>
      </c>
      <c r="P436" s="117"/>
      <c r="Q436" s="197" t="s">
        <v>263</v>
      </c>
    </row>
    <row r="437" spans="1:18" ht="60" x14ac:dyDescent="0.2">
      <c r="A437" s="112">
        <v>2</v>
      </c>
      <c r="B437" s="117" t="s">
        <v>684</v>
      </c>
      <c r="C437" s="118" t="s">
        <v>688</v>
      </c>
      <c r="D437" s="123">
        <v>50</v>
      </c>
      <c r="E437" s="120">
        <v>2025.8804793048316</v>
      </c>
      <c r="F437" s="228"/>
      <c r="G437" s="228"/>
      <c r="H437" s="234"/>
      <c r="I437" s="119"/>
      <c r="J437" s="119" t="s">
        <v>256</v>
      </c>
      <c r="K437" s="117" t="s">
        <v>258</v>
      </c>
      <c r="L437" s="148" t="s">
        <v>270</v>
      </c>
      <c r="M437" s="120">
        <f>+E437</f>
        <v>2025.8804793048316</v>
      </c>
      <c r="N437" s="121">
        <v>1</v>
      </c>
      <c r="O437" s="223"/>
      <c r="P437" s="117"/>
      <c r="Q437" s="197" t="s">
        <v>263</v>
      </c>
    </row>
    <row r="438" spans="1:18" ht="71.25" x14ac:dyDescent="0.2">
      <c r="A438" s="112">
        <v>3</v>
      </c>
      <c r="B438" s="117" t="s">
        <v>685</v>
      </c>
      <c r="C438" s="118" t="s">
        <v>688</v>
      </c>
      <c r="D438" s="123">
        <v>25</v>
      </c>
      <c r="E438" s="120">
        <v>872.55314995177355</v>
      </c>
      <c r="F438" s="228"/>
      <c r="G438" s="228"/>
      <c r="H438" s="234"/>
      <c r="I438" s="119"/>
      <c r="J438" s="119" t="s">
        <v>256</v>
      </c>
      <c r="K438" s="117" t="s">
        <v>258</v>
      </c>
      <c r="L438" s="148" t="s">
        <v>259</v>
      </c>
      <c r="M438" s="120">
        <f>+E438</f>
        <v>872.55314995177355</v>
      </c>
      <c r="N438" s="121">
        <v>1</v>
      </c>
      <c r="O438" s="223"/>
      <c r="P438" s="117" t="s">
        <v>965</v>
      </c>
      <c r="Q438" s="197" t="s">
        <v>263</v>
      </c>
    </row>
    <row r="439" spans="1:18" ht="60" x14ac:dyDescent="0.2">
      <c r="A439" s="112">
        <v>4</v>
      </c>
      <c r="B439" s="117" t="s">
        <v>686</v>
      </c>
      <c r="C439" s="118" t="s">
        <v>688</v>
      </c>
      <c r="D439" s="123">
        <v>26</v>
      </c>
      <c r="E439" s="120">
        <v>849.8013486459223</v>
      </c>
      <c r="F439" s="228"/>
      <c r="G439" s="228"/>
      <c r="H439" s="234" t="e">
        <f>(SUM(#REF!))/#REF!</f>
        <v>#REF!</v>
      </c>
      <c r="I439" s="119"/>
      <c r="J439" s="119" t="s">
        <v>256</v>
      </c>
      <c r="K439" s="117" t="s">
        <v>258</v>
      </c>
      <c r="L439" s="148" t="s">
        <v>270</v>
      </c>
      <c r="M439" s="120">
        <f>+E439</f>
        <v>849.8013486459223</v>
      </c>
      <c r="N439" s="121">
        <v>1</v>
      </c>
      <c r="O439" s="223"/>
      <c r="P439" s="117"/>
      <c r="Q439" s="197" t="s">
        <v>263</v>
      </c>
    </row>
    <row r="440" spans="1:18" ht="28.5" x14ac:dyDescent="0.2">
      <c r="A440" s="112">
        <v>5</v>
      </c>
      <c r="B440" s="117" t="s">
        <v>687</v>
      </c>
      <c r="C440" s="118" t="s">
        <v>689</v>
      </c>
      <c r="D440" s="123">
        <v>27</v>
      </c>
      <c r="E440" s="120">
        <v>793.09585085745323</v>
      </c>
      <c r="F440" s="228"/>
      <c r="G440" s="228"/>
      <c r="H440" s="234" t="e">
        <f>(SUM(#REF!))/#REF!</f>
        <v>#REF!</v>
      </c>
      <c r="I440" s="119"/>
      <c r="J440" s="119" t="s">
        <v>256</v>
      </c>
      <c r="K440" s="117" t="s">
        <v>258</v>
      </c>
      <c r="L440" s="148" t="s">
        <v>260</v>
      </c>
      <c r="M440" s="120">
        <f>+E440</f>
        <v>793.09585085745323</v>
      </c>
      <c r="N440" s="121">
        <v>1</v>
      </c>
      <c r="O440" s="223"/>
      <c r="P440" s="117"/>
      <c r="Q440" s="197" t="s">
        <v>263</v>
      </c>
    </row>
    <row r="441" spans="1:18" ht="20.25" x14ac:dyDescent="0.3">
      <c r="A441" s="127"/>
      <c r="B441" s="224"/>
      <c r="C441" s="224"/>
      <c r="D441" s="128"/>
      <c r="E441" s="128">
        <f>SUM(E436:E440)</f>
        <v>7279.6014171094948</v>
      </c>
      <c r="F441" s="128" t="str">
        <f>+F436</f>
        <v xml:space="preserve">CUMPLE </v>
      </c>
      <c r="G441" s="128" t="str">
        <f>+G436</f>
        <v xml:space="preserve">CUMPLE </v>
      </c>
      <c r="H441" s="128">
        <f>+H436</f>
        <v>6.7636460103749219</v>
      </c>
      <c r="I441" s="128"/>
      <c r="J441" s="128"/>
      <c r="K441" s="128"/>
      <c r="L441" s="198" t="s">
        <v>2</v>
      </c>
      <c r="M441" s="128">
        <f>SUM(M436:M440)</f>
        <v>7279.6014171094948</v>
      </c>
      <c r="N441" s="128">
        <f>SUM(N436:N440)</f>
        <v>5</v>
      </c>
      <c r="O441" s="166">
        <f>+O436</f>
        <v>1455.9202834218991</v>
      </c>
      <c r="P441" s="128"/>
      <c r="Q441" s="128" t="s">
        <v>925</v>
      </c>
    </row>
    <row r="442" spans="1:18" ht="26.25" x14ac:dyDescent="0.35">
      <c r="A442" s="124"/>
      <c r="B442" s="125" t="s">
        <v>560</v>
      </c>
      <c r="C442" s="238" t="str">
        <f>+'CONSOLIDADO PONDERABLES'!B87</f>
        <v>UT  INTERVIAS</v>
      </c>
      <c r="D442" s="238"/>
      <c r="E442" s="238"/>
      <c r="F442" s="238"/>
      <c r="G442" s="238"/>
      <c r="H442" s="238"/>
      <c r="I442" s="238"/>
      <c r="J442" s="238"/>
      <c r="K442" s="238"/>
      <c r="L442" s="130"/>
      <c r="M442" s="130"/>
      <c r="N442" s="130"/>
      <c r="O442" s="165"/>
      <c r="P442" s="130"/>
      <c r="Q442" s="131"/>
    </row>
    <row r="443" spans="1:18" ht="58.5" x14ac:dyDescent="0.2">
      <c r="A443" s="112">
        <v>1</v>
      </c>
      <c r="B443" s="117" t="s">
        <v>828</v>
      </c>
      <c r="C443" s="118" t="s">
        <v>690</v>
      </c>
      <c r="D443" s="123">
        <v>100</v>
      </c>
      <c r="E443" s="120">
        <v>3949.8574237603789</v>
      </c>
      <c r="F443" s="228" t="s">
        <v>3</v>
      </c>
      <c r="G443" s="228" t="s">
        <v>3</v>
      </c>
      <c r="H443" s="234">
        <f>M446/1076.28362068966</f>
        <v>0</v>
      </c>
      <c r="I443" s="119"/>
      <c r="J443" s="119" t="s">
        <v>256</v>
      </c>
      <c r="K443" s="117" t="s">
        <v>826</v>
      </c>
      <c r="L443" s="148" t="s">
        <v>260</v>
      </c>
      <c r="M443" s="120"/>
      <c r="N443" s="121"/>
      <c r="O443" s="223" t="str">
        <f>IF(N446=0,"",M446/N446)</f>
        <v/>
      </c>
      <c r="P443" s="117"/>
      <c r="Q443" s="112" t="s">
        <v>262</v>
      </c>
    </row>
    <row r="444" spans="1:18" ht="58.5" customHeight="1" x14ac:dyDescent="0.2">
      <c r="A444" s="112">
        <v>2</v>
      </c>
      <c r="B444" s="117" t="s">
        <v>829</v>
      </c>
      <c r="C444" s="118" t="s">
        <v>691</v>
      </c>
      <c r="D444" s="123">
        <v>57</v>
      </c>
      <c r="E444" s="120">
        <v>2313.4741351602806</v>
      </c>
      <c r="F444" s="228"/>
      <c r="G444" s="228"/>
      <c r="H444" s="234" t="e">
        <f>(SUM(#REF!))/#REF!</f>
        <v>#REF!</v>
      </c>
      <c r="I444" s="119"/>
      <c r="J444" s="119" t="s">
        <v>256</v>
      </c>
      <c r="K444" s="117" t="s">
        <v>827</v>
      </c>
      <c r="L444" s="148" t="s">
        <v>260</v>
      </c>
      <c r="M444" s="120"/>
      <c r="N444" s="121"/>
      <c r="O444" s="223"/>
      <c r="P444" s="117"/>
      <c r="Q444" s="112" t="s">
        <v>262</v>
      </c>
    </row>
    <row r="445" spans="1:18" ht="180" customHeight="1" x14ac:dyDescent="0.2">
      <c r="A445" s="112">
        <v>3</v>
      </c>
      <c r="B445" s="117" t="s">
        <v>830</v>
      </c>
      <c r="C445" s="118" t="s">
        <v>692</v>
      </c>
      <c r="D445" s="123">
        <v>118</v>
      </c>
      <c r="E445" s="120">
        <v>244.64554133034324</v>
      </c>
      <c r="F445" s="228"/>
      <c r="G445" s="228"/>
      <c r="H445" s="234" t="e">
        <f>(SUM(#REF!))/#REF!</f>
        <v>#REF!</v>
      </c>
      <c r="I445" s="119" t="s">
        <v>884</v>
      </c>
      <c r="J445" s="132" t="s">
        <v>257</v>
      </c>
      <c r="K445" s="117" t="s">
        <v>258</v>
      </c>
      <c r="L445" s="148" t="s">
        <v>910</v>
      </c>
      <c r="M445" s="120"/>
      <c r="N445" s="121"/>
      <c r="O445" s="223"/>
      <c r="P445" s="117"/>
      <c r="Q445" s="112" t="s">
        <v>262</v>
      </c>
    </row>
    <row r="446" spans="1:18" ht="20.25" x14ac:dyDescent="0.3">
      <c r="A446" s="127"/>
      <c r="B446" s="224"/>
      <c r="C446" s="224"/>
      <c r="D446" s="128"/>
      <c r="E446" s="128">
        <f>SUM(E443:E445)</f>
        <v>6507.9771002510024</v>
      </c>
      <c r="F446" s="128" t="str">
        <f>+F443</f>
        <v xml:space="preserve">CUMPLE </v>
      </c>
      <c r="G446" s="128" t="str">
        <f>+G443</f>
        <v xml:space="preserve">CUMPLE </v>
      </c>
      <c r="H446" s="128" t="str">
        <f>IF(H443&gt;=100%,"CUMPLE","NO CUMPLE")</f>
        <v>NO CUMPLE</v>
      </c>
      <c r="I446" s="128"/>
      <c r="J446" s="128"/>
      <c r="K446" s="128"/>
      <c r="L446" s="128" t="s">
        <v>4</v>
      </c>
      <c r="M446" s="128">
        <f>SUM(M443:M445)</f>
        <v>0</v>
      </c>
      <c r="N446" s="128">
        <f>SUM(N443:N445)</f>
        <v>0</v>
      </c>
      <c r="O446" s="166" t="str">
        <f>+O443</f>
        <v/>
      </c>
      <c r="P446" s="128"/>
      <c r="Q446" s="128" t="s">
        <v>273</v>
      </c>
    </row>
    <row r="447" spans="1:18" ht="26.25" x14ac:dyDescent="0.35">
      <c r="A447" s="124"/>
      <c r="B447" s="125" t="s">
        <v>561</v>
      </c>
      <c r="C447" s="238" t="str">
        <f>+'CONSOLIDADO PONDERABLES'!B88</f>
        <v>DAM SOLUCIONES E INGENIERIA SAS</v>
      </c>
      <c r="D447" s="238"/>
      <c r="E447" s="238"/>
      <c r="F447" s="238"/>
      <c r="G447" s="238"/>
      <c r="H447" s="238"/>
      <c r="I447" s="238"/>
      <c r="J447" s="238"/>
      <c r="K447" s="238"/>
      <c r="L447" s="130"/>
      <c r="M447" s="130"/>
      <c r="N447" s="130"/>
      <c r="O447" s="165"/>
      <c r="P447" s="130"/>
      <c r="Q447" s="131"/>
    </row>
    <row r="448" spans="1:18" ht="85.5" x14ac:dyDescent="0.2">
      <c r="A448" s="112">
        <v>1</v>
      </c>
      <c r="B448" s="117" t="s">
        <v>831</v>
      </c>
      <c r="C448" s="118" t="s">
        <v>694</v>
      </c>
      <c r="D448" s="123">
        <v>19</v>
      </c>
      <c r="E448" s="120">
        <v>346.713256153663</v>
      </c>
      <c r="F448" s="228" t="s">
        <v>3</v>
      </c>
      <c r="G448" s="228" t="s">
        <v>3</v>
      </c>
      <c r="H448" s="234">
        <f>M451/1076.28362068966</f>
        <v>0.9356191376787083</v>
      </c>
      <c r="I448" s="119"/>
      <c r="J448" s="119" t="s">
        <v>256</v>
      </c>
      <c r="K448" s="117" t="s">
        <v>258</v>
      </c>
      <c r="L448" s="122" t="s">
        <v>259</v>
      </c>
      <c r="M448" s="120">
        <v>346.713256153663</v>
      </c>
      <c r="N448" s="121">
        <v>1</v>
      </c>
      <c r="O448" s="223">
        <f>IF(N451=0,"",M451/N451)</f>
        <v>503.49577654368881</v>
      </c>
      <c r="P448" s="117"/>
      <c r="Q448" s="112" t="s">
        <v>263</v>
      </c>
      <c r="R448" s="216" t="s">
        <v>833</v>
      </c>
    </row>
    <row r="449" spans="1:18" ht="57" x14ac:dyDescent="0.2">
      <c r="A449" s="112">
        <v>2</v>
      </c>
      <c r="B449" s="117" t="s">
        <v>693</v>
      </c>
      <c r="C449" s="118" t="s">
        <v>695</v>
      </c>
      <c r="D449" s="123">
        <v>33</v>
      </c>
      <c r="E449" s="120">
        <v>660.27829693371461</v>
      </c>
      <c r="F449" s="228"/>
      <c r="G449" s="228"/>
      <c r="H449" s="234" t="e">
        <f>(SUM(#REF!))/#REF!</f>
        <v>#REF!</v>
      </c>
      <c r="I449" s="119"/>
      <c r="J449" s="119" t="s">
        <v>256</v>
      </c>
      <c r="K449" s="117" t="s">
        <v>258</v>
      </c>
      <c r="L449" s="122" t="s">
        <v>260</v>
      </c>
      <c r="M449" s="120">
        <v>660.27829693371461</v>
      </c>
      <c r="N449" s="121">
        <v>1</v>
      </c>
      <c r="O449" s="223"/>
      <c r="P449" s="117"/>
      <c r="Q449" s="112" t="s">
        <v>263</v>
      </c>
      <c r="R449" s="216"/>
    </row>
    <row r="450" spans="1:18" ht="71.25" x14ac:dyDescent="0.2">
      <c r="A450" s="112">
        <v>3</v>
      </c>
      <c r="B450" s="117" t="s">
        <v>832</v>
      </c>
      <c r="C450" s="118" t="s">
        <v>696</v>
      </c>
      <c r="D450" s="123">
        <v>34</v>
      </c>
      <c r="E450" s="120">
        <v>818.10908064271132</v>
      </c>
      <c r="F450" s="228"/>
      <c r="G450" s="228"/>
      <c r="H450" s="234" t="e">
        <f>(SUM(#REF!))/#REF!</f>
        <v>#REF!</v>
      </c>
      <c r="I450" s="119"/>
      <c r="J450" s="119" t="s">
        <v>256</v>
      </c>
      <c r="K450" s="117" t="s">
        <v>802</v>
      </c>
      <c r="L450" s="122" t="s">
        <v>260</v>
      </c>
      <c r="M450" s="120"/>
      <c r="N450" s="121"/>
      <c r="O450" s="223"/>
      <c r="P450" s="117"/>
      <c r="Q450" s="112" t="s">
        <v>262</v>
      </c>
    </row>
    <row r="451" spans="1:18" ht="20.25" x14ac:dyDescent="0.3">
      <c r="A451" s="127"/>
      <c r="B451" s="224"/>
      <c r="C451" s="224"/>
      <c r="D451" s="128"/>
      <c r="E451" s="128">
        <f>SUM(E448:E450)</f>
        <v>1825.1006337300889</v>
      </c>
      <c r="F451" s="128" t="str">
        <f>+F448</f>
        <v xml:space="preserve">CUMPLE </v>
      </c>
      <c r="G451" s="128" t="str">
        <f>+G448</f>
        <v xml:space="preserve">CUMPLE </v>
      </c>
      <c r="H451" s="128" t="str">
        <f>IF(H448&gt;=100%,"CUMPLE","NO CUMPLE")</f>
        <v>NO CUMPLE</v>
      </c>
      <c r="I451" s="128"/>
      <c r="J451" s="128"/>
      <c r="K451" s="128"/>
      <c r="L451" s="128" t="s">
        <v>2</v>
      </c>
      <c r="M451" s="128">
        <f>SUM(M448:M450)</f>
        <v>1006.9915530873776</v>
      </c>
      <c r="N451" s="128">
        <f>SUM(N448:N450)</f>
        <v>2</v>
      </c>
      <c r="O451" s="166">
        <f>+O448</f>
        <v>503.49577654368881</v>
      </c>
      <c r="P451" s="128"/>
      <c r="Q451" s="128" t="s">
        <v>273</v>
      </c>
    </row>
    <row r="452" spans="1:18" ht="26.25" x14ac:dyDescent="0.35">
      <c r="A452" s="124"/>
      <c r="B452" s="125" t="s">
        <v>562</v>
      </c>
      <c r="C452" s="238" t="str">
        <f>+'CONSOLIDADO PONDERABLES'!B89</f>
        <v>EPSILON ENGATIVA</v>
      </c>
      <c r="D452" s="238"/>
      <c r="E452" s="238"/>
      <c r="F452" s="238"/>
      <c r="G452" s="238"/>
      <c r="H452" s="238"/>
      <c r="I452" s="238"/>
      <c r="J452" s="238"/>
      <c r="K452" s="238"/>
      <c r="L452" s="130"/>
      <c r="M452" s="130"/>
      <c r="N452" s="130"/>
      <c r="O452" s="165"/>
      <c r="P452" s="130"/>
      <c r="Q452" s="131"/>
    </row>
    <row r="453" spans="1:18" ht="45" x14ac:dyDescent="0.2">
      <c r="A453" s="112">
        <v>1</v>
      </c>
      <c r="B453" s="117" t="s">
        <v>697</v>
      </c>
      <c r="C453" s="118">
        <v>109</v>
      </c>
      <c r="D453" s="123">
        <v>109</v>
      </c>
      <c r="E453" s="120">
        <v>4231.214266807835</v>
      </c>
      <c r="F453" s="228" t="s">
        <v>3</v>
      </c>
      <c r="G453" s="228" t="s">
        <v>3</v>
      </c>
      <c r="H453" s="234">
        <f>M458/1076.28362068966</f>
        <v>4.7330324499778014</v>
      </c>
      <c r="I453" s="119"/>
      <c r="J453" s="119" t="s">
        <v>256</v>
      </c>
      <c r="K453" s="117" t="s">
        <v>258</v>
      </c>
      <c r="L453" s="122" t="s">
        <v>834</v>
      </c>
      <c r="M453" s="120">
        <v>4231.214266807835</v>
      </c>
      <c r="N453" s="121">
        <v>1</v>
      </c>
      <c r="O453" s="223">
        <f>IF(N458=0,"",M458/N458)</f>
        <v>1273.52132552594</v>
      </c>
      <c r="P453" s="117"/>
      <c r="Q453" s="112" t="s">
        <v>263</v>
      </c>
    </row>
    <row r="454" spans="1:18" ht="60" x14ac:dyDescent="0.2">
      <c r="A454" s="112">
        <v>2</v>
      </c>
      <c r="B454" s="117" t="s">
        <v>698</v>
      </c>
      <c r="C454" s="118">
        <v>12</v>
      </c>
      <c r="D454" s="123">
        <v>12</v>
      </c>
      <c r="E454" s="120">
        <v>286.21407831325303</v>
      </c>
      <c r="F454" s="228"/>
      <c r="G454" s="228"/>
      <c r="H454" s="234"/>
      <c r="I454" s="119"/>
      <c r="J454" s="119" t="s">
        <v>256</v>
      </c>
      <c r="K454" s="117" t="s">
        <v>258</v>
      </c>
      <c r="L454" s="122" t="s">
        <v>759</v>
      </c>
      <c r="M454" s="120">
        <v>286.21407831325303</v>
      </c>
      <c r="N454" s="121">
        <v>1</v>
      </c>
      <c r="O454" s="223"/>
      <c r="P454" s="117"/>
      <c r="Q454" s="112" t="s">
        <v>263</v>
      </c>
    </row>
    <row r="455" spans="1:18" ht="28.5" x14ac:dyDescent="0.2">
      <c r="A455" s="112">
        <v>3</v>
      </c>
      <c r="B455" s="117" t="s">
        <v>699</v>
      </c>
      <c r="C455" s="118">
        <v>134</v>
      </c>
      <c r="D455" s="123">
        <v>134</v>
      </c>
      <c r="E455" s="120">
        <v>159.49394431324569</v>
      </c>
      <c r="F455" s="228"/>
      <c r="G455" s="228"/>
      <c r="H455" s="234"/>
      <c r="I455" s="119"/>
      <c r="J455" s="119" t="s">
        <v>256</v>
      </c>
      <c r="K455" s="117" t="s">
        <v>258</v>
      </c>
      <c r="L455" s="122" t="s">
        <v>260</v>
      </c>
      <c r="M455" s="120">
        <f>+E455</f>
        <v>159.49394431324569</v>
      </c>
      <c r="N455" s="121">
        <v>1</v>
      </c>
      <c r="O455" s="223"/>
      <c r="P455" s="117"/>
      <c r="Q455" s="112" t="s">
        <v>263</v>
      </c>
    </row>
    <row r="456" spans="1:18" ht="58.5" x14ac:dyDescent="0.2">
      <c r="A456" s="112">
        <v>4</v>
      </c>
      <c r="B456" s="117" t="s">
        <v>700</v>
      </c>
      <c r="C456" s="118">
        <v>9</v>
      </c>
      <c r="D456" s="123">
        <v>9</v>
      </c>
      <c r="E456" s="120">
        <v>1190.2466579292268</v>
      </c>
      <c r="F456" s="228"/>
      <c r="G456" s="228"/>
      <c r="H456" s="234" t="e">
        <f>(SUM(#REF!))/#REF!</f>
        <v>#REF!</v>
      </c>
      <c r="I456" s="119"/>
      <c r="J456" s="119" t="s">
        <v>256</v>
      </c>
      <c r="K456" s="117" t="s">
        <v>826</v>
      </c>
      <c r="L456" s="122" t="s">
        <v>260</v>
      </c>
      <c r="M456" s="120"/>
      <c r="N456" s="121"/>
      <c r="O456" s="223"/>
      <c r="P456" s="117"/>
      <c r="Q456" s="112" t="s">
        <v>262</v>
      </c>
    </row>
    <row r="457" spans="1:18" ht="57" x14ac:dyDescent="0.2">
      <c r="A457" s="112">
        <v>5</v>
      </c>
      <c r="B457" s="117" t="s">
        <v>701</v>
      </c>
      <c r="C457" s="118">
        <v>30</v>
      </c>
      <c r="D457" s="123">
        <v>30</v>
      </c>
      <c r="E457" s="120">
        <v>417.1630126694273</v>
      </c>
      <c r="F457" s="228"/>
      <c r="G457" s="228"/>
      <c r="H457" s="234" t="e">
        <f>(SUM(#REF!))/#REF!</f>
        <v>#REF!</v>
      </c>
      <c r="I457" s="119"/>
      <c r="J457" s="119" t="s">
        <v>256</v>
      </c>
      <c r="K457" s="117" t="s">
        <v>258</v>
      </c>
      <c r="L457" s="122" t="s">
        <v>260</v>
      </c>
      <c r="M457" s="120">
        <v>417.1630126694273</v>
      </c>
      <c r="N457" s="121">
        <v>1</v>
      </c>
      <c r="O457" s="223"/>
      <c r="P457" s="117"/>
      <c r="Q457" s="112" t="s">
        <v>263</v>
      </c>
    </row>
    <row r="458" spans="1:18" ht="20.25" x14ac:dyDescent="0.3">
      <c r="A458" s="127"/>
      <c r="B458" s="224"/>
      <c r="C458" s="224"/>
      <c r="D458" s="128"/>
      <c r="E458" s="128">
        <f>SUM(E453:E457)</f>
        <v>6284.3319600329869</v>
      </c>
      <c r="F458" s="128" t="str">
        <f>+F453</f>
        <v xml:space="preserve">CUMPLE </v>
      </c>
      <c r="G458" s="128" t="str">
        <f>+G453</f>
        <v xml:space="preserve">CUMPLE </v>
      </c>
      <c r="H458" s="128" t="str">
        <f>IF(H453&gt;=100%,"CUMPLE","NO CUMPLE")</f>
        <v>CUMPLE</v>
      </c>
      <c r="I458" s="128"/>
      <c r="J458" s="128"/>
      <c r="K458" s="128"/>
      <c r="L458" s="128" t="s">
        <v>2</v>
      </c>
      <c r="M458" s="128">
        <f>SUM(M453:M457)</f>
        <v>5094.0853021037601</v>
      </c>
      <c r="N458" s="128">
        <f>SUM(N453:N457)</f>
        <v>4</v>
      </c>
      <c r="O458" s="166">
        <f>+O453</f>
        <v>1273.52132552594</v>
      </c>
      <c r="P458" s="128"/>
      <c r="Q458" s="128" t="s">
        <v>755</v>
      </c>
    </row>
    <row r="459" spans="1:18" ht="26.25" x14ac:dyDescent="0.35">
      <c r="A459" s="124"/>
      <c r="B459" s="125" t="s">
        <v>563</v>
      </c>
      <c r="C459" s="238" t="str">
        <f>+'CONSOLIDADO PONDERABLES'!B90</f>
        <v>CONSORCIO INTERBOGOTA</v>
      </c>
      <c r="D459" s="238"/>
      <c r="E459" s="238"/>
      <c r="F459" s="238"/>
      <c r="G459" s="238"/>
      <c r="H459" s="238"/>
      <c r="I459" s="238"/>
      <c r="J459" s="238"/>
      <c r="K459" s="238"/>
      <c r="L459" s="130"/>
      <c r="M459" s="130"/>
      <c r="N459" s="130"/>
      <c r="O459" s="165"/>
      <c r="P459" s="130"/>
      <c r="Q459" s="131"/>
    </row>
    <row r="460" spans="1:18" ht="60" x14ac:dyDescent="0.2">
      <c r="A460" s="112">
        <v>1</v>
      </c>
      <c r="B460" s="117" t="s">
        <v>702</v>
      </c>
      <c r="C460" s="118" t="s">
        <v>704</v>
      </c>
      <c r="D460" s="123">
        <v>24</v>
      </c>
      <c r="E460" s="120">
        <v>345.53099327856609</v>
      </c>
      <c r="F460" s="228" t="s">
        <v>3</v>
      </c>
      <c r="G460" s="228" t="s">
        <v>3</v>
      </c>
      <c r="H460" s="234">
        <f>M463/1076.28362068966</f>
        <v>0</v>
      </c>
      <c r="I460" s="119"/>
      <c r="J460" s="119" t="s">
        <v>256</v>
      </c>
      <c r="K460" s="117" t="s">
        <v>835</v>
      </c>
      <c r="L460" s="122" t="s">
        <v>270</v>
      </c>
      <c r="M460" s="120"/>
      <c r="N460" s="121"/>
      <c r="O460" s="223" t="str">
        <f>IF(N463=0,"",M463/N463)</f>
        <v/>
      </c>
      <c r="P460" s="117"/>
      <c r="Q460" s="112" t="s">
        <v>262</v>
      </c>
    </row>
    <row r="461" spans="1:18" ht="73.5" customHeight="1" x14ac:dyDescent="0.2">
      <c r="A461" s="112">
        <v>2</v>
      </c>
      <c r="B461" s="117" t="s">
        <v>703</v>
      </c>
      <c r="C461" s="118" t="s">
        <v>705</v>
      </c>
      <c r="D461" s="123">
        <v>109</v>
      </c>
      <c r="E461" s="120">
        <v>1978.1040633399593</v>
      </c>
      <c r="F461" s="228"/>
      <c r="G461" s="228"/>
      <c r="H461" s="234" t="e">
        <f>(SUM(#REF!))/#REF!</f>
        <v>#REF!</v>
      </c>
      <c r="I461" s="119"/>
      <c r="J461" s="119" t="s">
        <v>256</v>
      </c>
      <c r="K461" s="117" t="s">
        <v>258</v>
      </c>
      <c r="L461" s="122" t="s">
        <v>909</v>
      </c>
      <c r="M461" s="120"/>
      <c r="N461" s="121"/>
      <c r="O461" s="223"/>
      <c r="P461" s="152"/>
      <c r="Q461" s="112" t="s">
        <v>262</v>
      </c>
    </row>
    <row r="462" spans="1:18" ht="15" x14ac:dyDescent="0.2">
      <c r="A462" s="112">
        <v>3</v>
      </c>
      <c r="B462" s="117"/>
      <c r="C462" s="118"/>
      <c r="D462" s="123"/>
      <c r="E462" s="120"/>
      <c r="F462" s="228"/>
      <c r="G462" s="228"/>
      <c r="H462" s="234" t="e">
        <f>(SUM(#REF!))/#REF!</f>
        <v>#REF!</v>
      </c>
      <c r="I462" s="119"/>
      <c r="J462" s="119"/>
      <c r="K462" s="117"/>
      <c r="L462" s="122"/>
      <c r="M462" s="120"/>
      <c r="N462" s="121"/>
      <c r="O462" s="223"/>
      <c r="P462" s="117"/>
      <c r="Q462" s="112"/>
    </row>
    <row r="463" spans="1:18" ht="20.25" x14ac:dyDescent="0.3">
      <c r="A463" s="127"/>
      <c r="B463" s="224"/>
      <c r="C463" s="224"/>
      <c r="D463" s="128"/>
      <c r="E463" s="128">
        <f>SUM(E460:E462)</f>
        <v>2323.6350566185256</v>
      </c>
      <c r="F463" s="128" t="str">
        <f>+F460</f>
        <v xml:space="preserve">CUMPLE </v>
      </c>
      <c r="G463" s="128" t="str">
        <f>+G460</f>
        <v xml:space="preserve">CUMPLE </v>
      </c>
      <c r="H463" s="128" t="str">
        <f>IF(H460&gt;=100%,"CUMPLE","NO CUMPLE")</f>
        <v>NO CUMPLE</v>
      </c>
      <c r="I463" s="128"/>
      <c r="J463" s="128"/>
      <c r="K463" s="128"/>
      <c r="L463" s="128" t="s">
        <v>4</v>
      </c>
      <c r="M463" s="128">
        <f>SUM(M460:M462)</f>
        <v>0</v>
      </c>
      <c r="N463" s="128">
        <f>SUM(N460:N462)</f>
        <v>0</v>
      </c>
      <c r="O463" s="166" t="str">
        <f>+O460</f>
        <v/>
      </c>
      <c r="P463" s="128"/>
      <c r="Q463" s="128" t="s">
        <v>273</v>
      </c>
    </row>
    <row r="464" spans="1:18" ht="26.25" x14ac:dyDescent="0.35">
      <c r="A464" s="124"/>
      <c r="B464" s="125" t="s">
        <v>564</v>
      </c>
      <c r="C464" s="238" t="str">
        <f>+'CONSOLIDADO PONDERABLES'!B91</f>
        <v>INTERVENTORIA Y CONSTRUCIVILES SAS</v>
      </c>
      <c r="D464" s="238"/>
      <c r="E464" s="238"/>
      <c r="F464" s="238"/>
      <c r="G464" s="238"/>
      <c r="H464" s="238"/>
      <c r="I464" s="238"/>
      <c r="J464" s="238"/>
      <c r="K464" s="238"/>
      <c r="L464" s="130"/>
      <c r="M464" s="130"/>
      <c r="N464" s="130"/>
      <c r="O464" s="165"/>
      <c r="P464" s="130"/>
      <c r="Q464" s="131"/>
    </row>
    <row r="465" spans="1:17" ht="71.25" x14ac:dyDescent="0.2">
      <c r="A465" s="112">
        <v>1</v>
      </c>
      <c r="B465" s="117" t="s">
        <v>836</v>
      </c>
      <c r="C465" s="118" t="s">
        <v>706</v>
      </c>
      <c r="D465" s="123">
        <v>26</v>
      </c>
      <c r="E465" s="120">
        <v>706.42275357558606</v>
      </c>
      <c r="F465" s="228" t="s">
        <v>3</v>
      </c>
      <c r="G465" s="228" t="s">
        <v>3</v>
      </c>
      <c r="H465" s="234">
        <f>M468/1076.28362068966</f>
        <v>1.3580859456535423</v>
      </c>
      <c r="I465" s="119"/>
      <c r="J465" s="119" t="s">
        <v>256</v>
      </c>
      <c r="K465" s="117" t="s">
        <v>258</v>
      </c>
      <c r="L465" s="122" t="s">
        <v>259</v>
      </c>
      <c r="M465" s="120">
        <v>706.42275357558606</v>
      </c>
      <c r="N465" s="121">
        <v>1</v>
      </c>
      <c r="O465" s="223">
        <f>IF(N468=0,"",M468/N468)</f>
        <v>730.84282939786772</v>
      </c>
      <c r="P465" s="117"/>
      <c r="Q465" s="112" t="s">
        <v>263</v>
      </c>
    </row>
    <row r="466" spans="1:17" ht="57" x14ac:dyDescent="0.2">
      <c r="A466" s="112">
        <v>2</v>
      </c>
      <c r="B466" s="117" t="s">
        <v>837</v>
      </c>
      <c r="C466" s="118" t="s">
        <v>707</v>
      </c>
      <c r="D466" s="123">
        <v>18</v>
      </c>
      <c r="E466" s="120">
        <v>755.26290522014949</v>
      </c>
      <c r="F466" s="228"/>
      <c r="G466" s="228"/>
      <c r="H466" s="234" t="e">
        <f>(SUM(#REF!))/#REF!</f>
        <v>#REF!</v>
      </c>
      <c r="I466" s="119"/>
      <c r="J466" s="119" t="s">
        <v>256</v>
      </c>
      <c r="K466" s="117" t="s">
        <v>258</v>
      </c>
      <c r="L466" s="148" t="s">
        <v>259</v>
      </c>
      <c r="M466" s="120">
        <v>755.26290522014949</v>
      </c>
      <c r="N466" s="121">
        <v>1</v>
      </c>
      <c r="O466" s="223"/>
      <c r="P466" s="117"/>
      <c r="Q466" s="112" t="s">
        <v>263</v>
      </c>
    </row>
    <row r="467" spans="1:17" ht="15" x14ac:dyDescent="0.2">
      <c r="A467" s="112">
        <v>3</v>
      </c>
      <c r="B467" s="117"/>
      <c r="C467" s="118"/>
      <c r="D467" s="123"/>
      <c r="E467" s="120"/>
      <c r="F467" s="228"/>
      <c r="G467" s="228"/>
      <c r="H467" s="234" t="e">
        <f>(SUM(#REF!))/#REF!</f>
        <v>#REF!</v>
      </c>
      <c r="I467" s="119"/>
      <c r="J467" s="119"/>
      <c r="K467" s="117"/>
      <c r="L467" s="122"/>
      <c r="M467" s="120"/>
      <c r="N467" s="121"/>
      <c r="O467" s="223"/>
      <c r="P467" s="117"/>
      <c r="Q467" s="112"/>
    </row>
    <row r="468" spans="1:17" ht="20.25" x14ac:dyDescent="0.3">
      <c r="A468" s="127"/>
      <c r="B468" s="224"/>
      <c r="C468" s="224"/>
      <c r="D468" s="128"/>
      <c r="E468" s="128">
        <f>SUM(E465:E467)</f>
        <v>1461.6856587957354</v>
      </c>
      <c r="F468" s="128" t="str">
        <f>+F465</f>
        <v xml:space="preserve">CUMPLE </v>
      </c>
      <c r="G468" s="128" t="str">
        <f>+G465</f>
        <v xml:space="preserve">CUMPLE </v>
      </c>
      <c r="H468" s="128" t="str">
        <f>IF(H465&gt;=100%,"CUMPLE","NO CUMPLE")</f>
        <v>CUMPLE</v>
      </c>
      <c r="I468" s="128"/>
      <c r="J468" s="128"/>
      <c r="K468" s="128"/>
      <c r="L468" s="128" t="s">
        <v>2</v>
      </c>
      <c r="M468" s="128">
        <f>SUM(M465:M467)</f>
        <v>1461.6856587957354</v>
      </c>
      <c r="N468" s="128">
        <f>SUM(N465:N467)</f>
        <v>2</v>
      </c>
      <c r="O468" s="166">
        <f>+O465</f>
        <v>730.84282939786772</v>
      </c>
      <c r="P468" s="128"/>
      <c r="Q468" s="128" t="s">
        <v>767</v>
      </c>
    </row>
    <row r="469" spans="1:17" ht="26.25" x14ac:dyDescent="0.35">
      <c r="A469" s="124"/>
      <c r="B469" s="125" t="s">
        <v>565</v>
      </c>
      <c r="C469" s="238" t="str">
        <f>+'CONSOLIDADO PONDERABLES'!B92</f>
        <v>CONSORCIO CIV</v>
      </c>
      <c r="D469" s="238"/>
      <c r="E469" s="238"/>
      <c r="F469" s="238"/>
      <c r="G469" s="238"/>
      <c r="H469" s="238"/>
      <c r="I469" s="238"/>
      <c r="J469" s="238"/>
      <c r="K469" s="238"/>
      <c r="L469" s="130"/>
      <c r="M469" s="130"/>
      <c r="N469" s="130"/>
      <c r="O469" s="165"/>
      <c r="P469" s="130"/>
      <c r="Q469" s="131"/>
    </row>
    <row r="470" spans="1:17" ht="58.5" x14ac:dyDescent="0.2">
      <c r="A470" s="112">
        <v>1</v>
      </c>
      <c r="B470" s="117" t="s">
        <v>838</v>
      </c>
      <c r="C470" s="118" t="s">
        <v>709</v>
      </c>
      <c r="D470" s="123">
        <v>96</v>
      </c>
      <c r="E470" s="120">
        <v>778.46921915584414</v>
      </c>
      <c r="F470" s="228" t="s">
        <v>3</v>
      </c>
      <c r="G470" s="228" t="s">
        <v>3</v>
      </c>
      <c r="H470" s="234">
        <f>M474/1076.28362068966</f>
        <v>4.8559680854602103</v>
      </c>
      <c r="I470" s="119"/>
      <c r="J470" s="119" t="s">
        <v>256</v>
      </c>
      <c r="K470" s="152" t="s">
        <v>268</v>
      </c>
      <c r="L470" s="148" t="s">
        <v>260</v>
      </c>
      <c r="M470" s="120"/>
      <c r="N470" s="121"/>
      <c r="O470" s="223">
        <f>IF(N474=0,"",M474/N474)</f>
        <v>2613.1994564862757</v>
      </c>
      <c r="P470" s="152"/>
      <c r="Q470" s="112" t="s">
        <v>262</v>
      </c>
    </row>
    <row r="471" spans="1:17" ht="42.75" x14ac:dyDescent="0.2">
      <c r="A471" s="112">
        <v>2</v>
      </c>
      <c r="B471" s="117" t="s">
        <v>839</v>
      </c>
      <c r="C471" s="118" t="s">
        <v>285</v>
      </c>
      <c r="D471" s="123">
        <v>65</v>
      </c>
      <c r="E471" s="120">
        <v>3835.8107798556684</v>
      </c>
      <c r="F471" s="228"/>
      <c r="G471" s="228"/>
      <c r="H471" s="234"/>
      <c r="I471" s="119"/>
      <c r="J471" s="119" t="s">
        <v>256</v>
      </c>
      <c r="K471" s="152" t="s">
        <v>258</v>
      </c>
      <c r="L471" s="148" t="s">
        <v>260</v>
      </c>
      <c r="M471" s="120">
        <f>+E471</f>
        <v>3835.8107798556684</v>
      </c>
      <c r="N471" s="121">
        <v>1</v>
      </c>
      <c r="O471" s="223"/>
      <c r="P471" s="152"/>
      <c r="Q471" s="112" t="s">
        <v>263</v>
      </c>
    </row>
    <row r="472" spans="1:17" ht="43.5" x14ac:dyDescent="0.2">
      <c r="A472" s="112">
        <v>3</v>
      </c>
      <c r="B472" s="117" t="s">
        <v>708</v>
      </c>
      <c r="C472" s="118" t="s">
        <v>290</v>
      </c>
      <c r="D472" s="123">
        <v>103</v>
      </c>
      <c r="E472" s="120">
        <v>605.69046015364324</v>
      </c>
      <c r="F472" s="228"/>
      <c r="G472" s="228"/>
      <c r="H472" s="234" t="e">
        <f>(SUM(#REF!))/#REF!</f>
        <v>#REF!</v>
      </c>
      <c r="I472" s="119"/>
      <c r="J472" s="119" t="s">
        <v>256</v>
      </c>
      <c r="K472" s="152" t="s">
        <v>269</v>
      </c>
      <c r="L472" s="148" t="s">
        <v>260</v>
      </c>
      <c r="M472" s="120"/>
      <c r="N472" s="121"/>
      <c r="O472" s="223"/>
      <c r="P472" s="152"/>
      <c r="Q472" s="112" t="s">
        <v>262</v>
      </c>
    </row>
    <row r="473" spans="1:17" ht="57" x14ac:dyDescent="0.2">
      <c r="A473" s="112">
        <v>4</v>
      </c>
      <c r="B473" s="117" t="s">
        <v>840</v>
      </c>
      <c r="C473" s="118" t="s">
        <v>285</v>
      </c>
      <c r="D473" s="123">
        <v>97</v>
      </c>
      <c r="E473" s="120">
        <v>1390.5881331168832</v>
      </c>
      <c r="F473" s="228"/>
      <c r="G473" s="228"/>
      <c r="H473" s="234" t="e">
        <f>(SUM(#REF!))/#REF!</f>
        <v>#REF!</v>
      </c>
      <c r="I473" s="119"/>
      <c r="J473" s="119" t="s">
        <v>256</v>
      </c>
      <c r="K473" s="152" t="s">
        <v>258</v>
      </c>
      <c r="L473" s="148" t="s">
        <v>259</v>
      </c>
      <c r="M473" s="120">
        <v>1390.5881331168832</v>
      </c>
      <c r="N473" s="121">
        <v>1</v>
      </c>
      <c r="O473" s="223"/>
      <c r="P473" s="152"/>
      <c r="Q473" s="112" t="s">
        <v>263</v>
      </c>
    </row>
    <row r="474" spans="1:17" ht="20.25" x14ac:dyDescent="0.3">
      <c r="A474" s="127"/>
      <c r="B474" s="224"/>
      <c r="C474" s="224"/>
      <c r="D474" s="128"/>
      <c r="E474" s="128">
        <f>SUM(E470:E473)</f>
        <v>6610.5585922820392</v>
      </c>
      <c r="F474" s="128" t="str">
        <f>+F470</f>
        <v xml:space="preserve">CUMPLE </v>
      </c>
      <c r="G474" s="128" t="str">
        <f>+G470</f>
        <v xml:space="preserve">CUMPLE </v>
      </c>
      <c r="H474" s="128" t="str">
        <f>IF(H470&gt;=100%,"CUMPLE","NO CUMPLE")</f>
        <v>CUMPLE</v>
      </c>
      <c r="I474" s="128"/>
      <c r="J474" s="128"/>
      <c r="K474" s="128"/>
      <c r="L474" s="128" t="s">
        <v>2</v>
      </c>
      <c r="M474" s="128">
        <f>SUM(M470:M473)</f>
        <v>5226.3989129725514</v>
      </c>
      <c r="N474" s="128">
        <f>SUM(N470:N473)</f>
        <v>2</v>
      </c>
      <c r="O474" s="166">
        <f>+O470</f>
        <v>2613.1994564862757</v>
      </c>
      <c r="P474" s="128"/>
      <c r="Q474" s="128" t="s">
        <v>273</v>
      </c>
    </row>
    <row r="475" spans="1:17" ht="26.25" x14ac:dyDescent="0.35">
      <c r="A475" s="124"/>
      <c r="B475" s="125" t="s">
        <v>566</v>
      </c>
      <c r="C475" s="238" t="str">
        <f>+'CONSOLIDADO PONDERABLES'!B93</f>
        <v>CONSORCIO TECNOLOGICO</v>
      </c>
      <c r="D475" s="238"/>
      <c r="E475" s="238"/>
      <c r="F475" s="238"/>
      <c r="G475" s="238"/>
      <c r="H475" s="238"/>
      <c r="I475" s="238"/>
      <c r="J475" s="238"/>
      <c r="K475" s="238"/>
      <c r="L475" s="130"/>
      <c r="M475" s="130"/>
      <c r="N475" s="130"/>
      <c r="O475" s="165"/>
      <c r="P475" s="130"/>
      <c r="Q475" s="131"/>
    </row>
    <row r="476" spans="1:17" ht="57" x14ac:dyDescent="0.2">
      <c r="A476" s="112">
        <v>1</v>
      </c>
      <c r="B476" s="117" t="s">
        <v>841</v>
      </c>
      <c r="C476" s="118" t="s">
        <v>710</v>
      </c>
      <c r="D476" s="123">
        <v>27</v>
      </c>
      <c r="E476" s="196">
        <v>1318.0218446601941</v>
      </c>
      <c r="F476" s="228" t="s">
        <v>3</v>
      </c>
      <c r="G476" s="228" t="s">
        <v>3</v>
      </c>
      <c r="H476" s="234">
        <f>M479/1076.28362068966</f>
        <v>0</v>
      </c>
      <c r="I476" s="119"/>
      <c r="J476" s="119" t="s">
        <v>256</v>
      </c>
      <c r="K476" s="117" t="s">
        <v>258</v>
      </c>
      <c r="L476" s="148" t="s">
        <v>260</v>
      </c>
      <c r="M476" s="118"/>
      <c r="N476" s="121"/>
      <c r="O476" s="223" t="str">
        <f>IF(N479=0,"",M479/N479)</f>
        <v/>
      </c>
      <c r="P476" s="117"/>
      <c r="Q476" s="112" t="s">
        <v>262</v>
      </c>
    </row>
    <row r="477" spans="1:17" ht="105" x14ac:dyDescent="0.2">
      <c r="A477" s="112">
        <v>2</v>
      </c>
      <c r="B477" s="117" t="s">
        <v>842</v>
      </c>
      <c r="C477" s="118" t="s">
        <v>711</v>
      </c>
      <c r="D477" s="123">
        <v>59</v>
      </c>
      <c r="E477" s="196">
        <v>2008.0839039531222</v>
      </c>
      <c r="F477" s="228"/>
      <c r="G477" s="228"/>
      <c r="H477" s="234" t="e">
        <f>(SUM(#REF!))/#REF!</f>
        <v>#REF!</v>
      </c>
      <c r="I477" s="119"/>
      <c r="J477" s="119" t="s">
        <v>256</v>
      </c>
      <c r="K477" s="117" t="s">
        <v>269</v>
      </c>
      <c r="L477" s="122" t="s">
        <v>952</v>
      </c>
      <c r="M477" s="120"/>
      <c r="N477" s="121"/>
      <c r="O477" s="223"/>
      <c r="P477" s="117"/>
      <c r="Q477" s="112" t="s">
        <v>262</v>
      </c>
    </row>
    <row r="478" spans="1:17" ht="15" x14ac:dyDescent="0.2">
      <c r="A478" s="112">
        <v>3</v>
      </c>
      <c r="B478" s="117"/>
      <c r="C478" s="118"/>
      <c r="D478" s="123"/>
      <c r="E478" s="120"/>
      <c r="F478" s="228"/>
      <c r="G478" s="228"/>
      <c r="H478" s="234" t="e">
        <f>(SUM(#REF!))/#REF!</f>
        <v>#REF!</v>
      </c>
      <c r="I478" s="119"/>
      <c r="J478" s="119"/>
      <c r="K478" s="117"/>
      <c r="L478" s="122"/>
      <c r="M478" s="120"/>
      <c r="N478" s="121"/>
      <c r="O478" s="223"/>
      <c r="P478" s="117"/>
      <c r="Q478" s="112"/>
    </row>
    <row r="479" spans="1:17" ht="20.25" x14ac:dyDescent="0.3">
      <c r="A479" s="127"/>
      <c r="B479" s="224"/>
      <c r="C479" s="224"/>
      <c r="D479" s="128"/>
      <c r="E479" s="128">
        <f>SUM(E476:E478)</f>
        <v>3326.1057486133163</v>
      </c>
      <c r="F479" s="128" t="str">
        <f>+F476</f>
        <v xml:space="preserve">CUMPLE </v>
      </c>
      <c r="G479" s="128" t="str">
        <f>+G476</f>
        <v xml:space="preserve">CUMPLE </v>
      </c>
      <c r="H479" s="128" t="str">
        <f>IF(H476&gt;=100%,"CUMPLE","NO CUMPLE")</f>
        <v>NO CUMPLE</v>
      </c>
      <c r="I479" s="128"/>
      <c r="J479" s="128"/>
      <c r="K479" s="128"/>
      <c r="L479" s="128" t="s">
        <v>4</v>
      </c>
      <c r="M479" s="128">
        <f>SUM(M476:M478)</f>
        <v>0</v>
      </c>
      <c r="N479" s="128">
        <f>SUM(N476:N478)</f>
        <v>0</v>
      </c>
      <c r="O479" s="166" t="str">
        <f>+O476</f>
        <v/>
      </c>
      <c r="P479" s="128"/>
      <c r="Q479" s="128" t="s">
        <v>273</v>
      </c>
    </row>
    <row r="480" spans="1:17" ht="26.25" x14ac:dyDescent="0.35">
      <c r="A480" s="124"/>
      <c r="B480" s="125" t="s">
        <v>567</v>
      </c>
      <c r="C480" s="238" t="str">
        <f>+'CONSOLIDADO PONDERABLES'!B94</f>
        <v>GNG SERVICIOS DE INGENIERA SAS</v>
      </c>
      <c r="D480" s="238"/>
      <c r="E480" s="238"/>
      <c r="F480" s="238"/>
      <c r="G480" s="238"/>
      <c r="H480" s="238"/>
      <c r="I480" s="238"/>
      <c r="J480" s="238"/>
      <c r="K480" s="238"/>
      <c r="L480" s="130"/>
      <c r="M480" s="130"/>
      <c r="N480" s="130"/>
      <c r="O480" s="165"/>
      <c r="P480" s="130"/>
      <c r="Q480" s="131"/>
    </row>
    <row r="481" spans="1:17" ht="71.25" x14ac:dyDescent="0.2">
      <c r="A481" s="112">
        <v>1</v>
      </c>
      <c r="B481" s="117" t="s">
        <v>844</v>
      </c>
      <c r="C481" s="118" t="s">
        <v>285</v>
      </c>
      <c r="D481" s="123">
        <v>4</v>
      </c>
      <c r="E481" s="120">
        <v>2617.8310204081631</v>
      </c>
      <c r="F481" s="228" t="s">
        <v>3</v>
      </c>
      <c r="G481" s="228" t="s">
        <v>3</v>
      </c>
      <c r="H481" s="234">
        <f>M484/1076.28362068966</f>
        <v>0</v>
      </c>
      <c r="I481" s="119"/>
      <c r="J481" s="119" t="s">
        <v>256</v>
      </c>
      <c r="K481" s="152" t="s">
        <v>258</v>
      </c>
      <c r="L481" s="148" t="s">
        <v>259</v>
      </c>
      <c r="M481" s="120"/>
      <c r="N481" s="121"/>
      <c r="O481" s="223" t="str">
        <f>IF(N484=0,"",M484/N484)</f>
        <v/>
      </c>
      <c r="P481" s="152"/>
      <c r="Q481" s="112" t="s">
        <v>262</v>
      </c>
    </row>
    <row r="482" spans="1:17" ht="85.5" customHeight="1" x14ac:dyDescent="0.2">
      <c r="A482" s="112">
        <v>2</v>
      </c>
      <c r="B482" s="117" t="s">
        <v>845</v>
      </c>
      <c r="C482" s="118" t="s">
        <v>712</v>
      </c>
      <c r="D482" s="123">
        <v>104</v>
      </c>
      <c r="E482" s="120">
        <v>493.05117364401809</v>
      </c>
      <c r="F482" s="228"/>
      <c r="G482" s="228"/>
      <c r="H482" s="234" t="e">
        <f>(SUM(#REF!))/#REF!</f>
        <v>#REF!</v>
      </c>
      <c r="I482" s="119"/>
      <c r="J482" s="119" t="s">
        <v>256</v>
      </c>
      <c r="K482" s="152" t="s">
        <v>258</v>
      </c>
      <c r="L482" s="148" t="s">
        <v>903</v>
      </c>
      <c r="M482" s="120"/>
      <c r="N482" s="121"/>
      <c r="O482" s="223"/>
      <c r="P482" s="152"/>
      <c r="Q482" s="112" t="s">
        <v>262</v>
      </c>
    </row>
    <row r="483" spans="1:17" ht="43.5" x14ac:dyDescent="0.2">
      <c r="A483" s="112">
        <v>3</v>
      </c>
      <c r="B483" s="117" t="s">
        <v>846</v>
      </c>
      <c r="C483" s="118" t="s">
        <v>713</v>
      </c>
      <c r="D483" s="123">
        <v>33</v>
      </c>
      <c r="E483" s="120">
        <v>1135.1609260642269</v>
      </c>
      <c r="F483" s="228"/>
      <c r="G483" s="228"/>
      <c r="H483" s="234" t="e">
        <f>(SUM(#REF!))/#REF!</f>
        <v>#REF!</v>
      </c>
      <c r="I483" s="119"/>
      <c r="J483" s="119" t="s">
        <v>256</v>
      </c>
      <c r="K483" s="152" t="s">
        <v>843</v>
      </c>
      <c r="L483" s="148" t="s">
        <v>260</v>
      </c>
      <c r="M483" s="120"/>
      <c r="N483" s="121"/>
      <c r="O483" s="223"/>
      <c r="P483" s="152"/>
      <c r="Q483" s="112" t="s">
        <v>263</v>
      </c>
    </row>
    <row r="484" spans="1:17" ht="20.25" x14ac:dyDescent="0.3">
      <c r="A484" s="127"/>
      <c r="B484" s="224"/>
      <c r="C484" s="224"/>
      <c r="D484" s="128"/>
      <c r="E484" s="128">
        <f>SUM(E481:E483)</f>
        <v>4246.0431201164083</v>
      </c>
      <c r="F484" s="128" t="str">
        <f>+F481</f>
        <v xml:space="preserve">CUMPLE </v>
      </c>
      <c r="G484" s="128" t="str">
        <f>+G481</f>
        <v xml:space="preserve">CUMPLE </v>
      </c>
      <c r="H484" s="128" t="str">
        <f>IF(H481&gt;=100%,"CUMPLE","NO CUMPLE")</f>
        <v>NO CUMPLE</v>
      </c>
      <c r="I484" s="128"/>
      <c r="J484" s="128"/>
      <c r="K484" s="128"/>
      <c r="L484" s="128" t="s">
        <v>2</v>
      </c>
      <c r="M484" s="128">
        <f>SUM(M481:M483)</f>
        <v>0</v>
      </c>
      <c r="N484" s="128"/>
      <c r="O484" s="166" t="str">
        <f>+O481</f>
        <v/>
      </c>
      <c r="P484" s="128"/>
      <c r="Q484" s="128" t="s">
        <v>273</v>
      </c>
    </row>
    <row r="485" spans="1:17" ht="27" thickBot="1" x14ac:dyDescent="0.4">
      <c r="A485" s="124"/>
      <c r="B485" s="125" t="s">
        <v>568</v>
      </c>
      <c r="C485" s="238" t="str">
        <f>+'CONSOLIDADO PONDERABLES'!B95</f>
        <v>CELQO SAS</v>
      </c>
      <c r="D485" s="238"/>
      <c r="E485" s="238"/>
      <c r="F485" s="238"/>
      <c r="G485" s="238"/>
      <c r="H485" s="238"/>
      <c r="I485" s="238"/>
      <c r="J485" s="238"/>
      <c r="K485" s="238"/>
      <c r="L485" s="130"/>
      <c r="M485" s="130"/>
      <c r="N485" s="130"/>
      <c r="O485" s="165"/>
      <c r="P485" s="130"/>
      <c r="Q485" s="131"/>
    </row>
    <row r="486" spans="1:17" ht="85.5" x14ac:dyDescent="0.2">
      <c r="A486" s="112">
        <v>1</v>
      </c>
      <c r="B486" s="117" t="s">
        <v>714</v>
      </c>
      <c r="C486" s="118" t="s">
        <v>717</v>
      </c>
      <c r="D486" s="139">
        <v>5</v>
      </c>
      <c r="E486" s="120">
        <v>2745.6892004333695</v>
      </c>
      <c r="F486" s="228" t="s">
        <v>3</v>
      </c>
      <c r="G486" s="228" t="s">
        <v>3</v>
      </c>
      <c r="H486" s="234">
        <f>M489/1076.28362068966</f>
        <v>0</v>
      </c>
      <c r="I486" s="119"/>
      <c r="J486" s="119" t="s">
        <v>256</v>
      </c>
      <c r="K486" s="117" t="s">
        <v>850</v>
      </c>
      <c r="L486" s="122" t="s">
        <v>909</v>
      </c>
      <c r="M486" s="120"/>
      <c r="N486" s="121"/>
      <c r="O486" s="223" t="str">
        <f>IF(N489=0,"",M489/N489)</f>
        <v/>
      </c>
      <c r="P486" s="117"/>
      <c r="Q486" s="112" t="s">
        <v>262</v>
      </c>
    </row>
    <row r="487" spans="1:17" ht="60" x14ac:dyDescent="0.2">
      <c r="A487" s="112">
        <v>2</v>
      </c>
      <c r="B487" s="117" t="s">
        <v>715</v>
      </c>
      <c r="C487" s="118" t="s">
        <v>252</v>
      </c>
      <c r="D487" s="134">
        <v>7</v>
      </c>
      <c r="E487" s="120">
        <v>780.54378510491131</v>
      </c>
      <c r="F487" s="228"/>
      <c r="G487" s="228"/>
      <c r="H487" s="234" t="e">
        <f>(SUM(#REF!))/#REF!</f>
        <v>#REF!</v>
      </c>
      <c r="I487" s="119"/>
      <c r="J487" s="119" t="s">
        <v>256</v>
      </c>
      <c r="K487" s="117" t="s">
        <v>851</v>
      </c>
      <c r="L487" s="122" t="s">
        <v>270</v>
      </c>
      <c r="M487" s="120"/>
      <c r="N487" s="121"/>
      <c r="O487" s="223"/>
      <c r="P487" s="117"/>
      <c r="Q487" s="112" t="s">
        <v>262</v>
      </c>
    </row>
    <row r="488" spans="1:17" ht="58.5" x14ac:dyDescent="0.2">
      <c r="A488" s="112">
        <v>3</v>
      </c>
      <c r="B488" s="117" t="s">
        <v>716</v>
      </c>
      <c r="C488" s="118" t="s">
        <v>718</v>
      </c>
      <c r="D488" s="134">
        <v>54</v>
      </c>
      <c r="E488" s="120">
        <v>8765.7957961577322</v>
      </c>
      <c r="F488" s="228"/>
      <c r="G488" s="228"/>
      <c r="H488" s="234" t="e">
        <f>(SUM(#REF!))/#REF!</f>
        <v>#REF!</v>
      </c>
      <c r="I488" s="119"/>
      <c r="J488" s="119" t="s">
        <v>256</v>
      </c>
      <c r="K488" s="117" t="s">
        <v>850</v>
      </c>
      <c r="L488" s="122" t="s">
        <v>260</v>
      </c>
      <c r="M488" s="120"/>
      <c r="N488" s="121"/>
      <c r="O488" s="223"/>
      <c r="P488" s="117"/>
      <c r="Q488" s="112" t="s">
        <v>262</v>
      </c>
    </row>
    <row r="489" spans="1:17" ht="20.25" x14ac:dyDescent="0.3">
      <c r="A489" s="127"/>
      <c r="B489" s="224"/>
      <c r="C489" s="224"/>
      <c r="D489" s="128"/>
      <c r="E489" s="128">
        <f>SUM(E486:E488)</f>
        <v>12292.028781696014</v>
      </c>
      <c r="F489" s="128" t="str">
        <f>+F486</f>
        <v xml:space="preserve">CUMPLE </v>
      </c>
      <c r="G489" s="128" t="str">
        <f>+G486</f>
        <v xml:space="preserve">CUMPLE </v>
      </c>
      <c r="H489" s="128" t="str">
        <f>IF(H486&gt;=100%,"CUMPLE","NO CUMPLE")</f>
        <v>NO CUMPLE</v>
      </c>
      <c r="I489" s="128"/>
      <c r="J489" s="128"/>
      <c r="K489" s="128"/>
      <c r="L489" s="128" t="s">
        <v>4</v>
      </c>
      <c r="M489" s="128">
        <f>SUM(M486:M488)</f>
        <v>0</v>
      </c>
      <c r="N489" s="128">
        <f>SUM(N486:N488)</f>
        <v>0</v>
      </c>
      <c r="O489" s="166" t="str">
        <f>+O486</f>
        <v/>
      </c>
      <c r="P489" s="128"/>
      <c r="Q489" s="128" t="s">
        <v>273</v>
      </c>
    </row>
    <row r="490" spans="1:17" ht="26.25" x14ac:dyDescent="0.35">
      <c r="A490" s="124"/>
      <c r="B490" s="125" t="s">
        <v>569</v>
      </c>
      <c r="C490" s="238" t="str">
        <f>+'CONSOLIDADO PONDERABLES'!B96</f>
        <v>CB INGENIEROS SAS</v>
      </c>
      <c r="D490" s="238"/>
      <c r="E490" s="238"/>
      <c r="F490" s="238"/>
      <c r="G490" s="238"/>
      <c r="H490" s="238"/>
      <c r="I490" s="238"/>
      <c r="J490" s="238"/>
      <c r="K490" s="238"/>
      <c r="L490" s="130"/>
      <c r="M490" s="130"/>
      <c r="N490" s="130"/>
      <c r="O490" s="165"/>
      <c r="P490" s="130"/>
      <c r="Q490" s="131"/>
    </row>
    <row r="491" spans="1:17" ht="60" x14ac:dyDescent="0.2">
      <c r="A491" s="112">
        <v>1</v>
      </c>
      <c r="B491" s="117" t="s">
        <v>847</v>
      </c>
      <c r="C491" s="118" t="s">
        <v>719</v>
      </c>
      <c r="D491" s="123">
        <v>76</v>
      </c>
      <c r="E491" s="120">
        <v>4348.2507528517117</v>
      </c>
      <c r="F491" s="228" t="s">
        <v>3</v>
      </c>
      <c r="G491" s="228" t="s">
        <v>3</v>
      </c>
      <c r="H491" s="234">
        <f>M494/1076.28362068966</f>
        <v>0</v>
      </c>
      <c r="I491" s="119"/>
      <c r="J491" s="119" t="s">
        <v>256</v>
      </c>
      <c r="K491" s="117" t="s">
        <v>268</v>
      </c>
      <c r="L491" s="122" t="s">
        <v>909</v>
      </c>
      <c r="M491" s="120"/>
      <c r="N491" s="121"/>
      <c r="O491" s="223" t="str">
        <f>IF(N494=0,"",M494/N494)</f>
        <v/>
      </c>
      <c r="P491" s="117"/>
      <c r="Q491" s="112" t="s">
        <v>262</v>
      </c>
    </row>
    <row r="492" spans="1:17" ht="60" x14ac:dyDescent="0.2">
      <c r="A492" s="112">
        <v>2</v>
      </c>
      <c r="B492" s="117" t="s">
        <v>848</v>
      </c>
      <c r="C492" s="118" t="s">
        <v>720</v>
      </c>
      <c r="D492" s="123">
        <v>47</v>
      </c>
      <c r="E492" s="120">
        <v>5.8594901722391093</v>
      </c>
      <c r="F492" s="228"/>
      <c r="G492" s="228"/>
      <c r="H492" s="234" t="e">
        <f>(SUM(#REF!))/#REF!</f>
        <v>#REF!</v>
      </c>
      <c r="I492" s="119"/>
      <c r="J492" s="119" t="s">
        <v>256</v>
      </c>
      <c r="K492" s="117" t="s">
        <v>853</v>
      </c>
      <c r="L492" s="122" t="s">
        <v>270</v>
      </c>
      <c r="M492" s="120"/>
      <c r="N492" s="121"/>
      <c r="O492" s="223"/>
      <c r="P492" s="117"/>
      <c r="Q492" s="112" t="s">
        <v>262</v>
      </c>
    </row>
    <row r="493" spans="1:17" ht="59.25" x14ac:dyDescent="0.2">
      <c r="A493" s="112">
        <v>3</v>
      </c>
      <c r="B493" s="117" t="s">
        <v>849</v>
      </c>
      <c r="C493" s="118" t="s">
        <v>721</v>
      </c>
      <c r="D493" s="123">
        <v>12</v>
      </c>
      <c r="E493" s="120">
        <v>310.61017055581584</v>
      </c>
      <c r="F493" s="228"/>
      <c r="G493" s="228"/>
      <c r="H493" s="234" t="e">
        <f>(SUM(#REF!))/#REF!</f>
        <v>#REF!</v>
      </c>
      <c r="I493" s="119"/>
      <c r="J493" s="119" t="s">
        <v>256</v>
      </c>
      <c r="K493" s="117" t="s">
        <v>852</v>
      </c>
      <c r="L493" s="122" t="s">
        <v>260</v>
      </c>
      <c r="M493" s="120"/>
      <c r="N493" s="121"/>
      <c r="O493" s="223"/>
      <c r="P493" s="117"/>
      <c r="Q493" s="112" t="s">
        <v>262</v>
      </c>
    </row>
    <row r="494" spans="1:17" ht="20.25" x14ac:dyDescent="0.3">
      <c r="A494" s="127"/>
      <c r="B494" s="224"/>
      <c r="C494" s="224"/>
      <c r="D494" s="128"/>
      <c r="E494" s="128">
        <f>SUM(E491:E493)</f>
        <v>4664.7204135797665</v>
      </c>
      <c r="F494" s="128" t="str">
        <f>+F491</f>
        <v xml:space="preserve">CUMPLE </v>
      </c>
      <c r="G494" s="128" t="str">
        <f>+G491</f>
        <v xml:space="preserve">CUMPLE </v>
      </c>
      <c r="H494" s="128" t="str">
        <f>IF(H491&gt;=100%,"CUMPLE","NO CUMPLE")</f>
        <v>NO CUMPLE</v>
      </c>
      <c r="I494" s="128"/>
      <c r="J494" s="128"/>
      <c r="K494" s="128"/>
      <c r="L494" s="128" t="s">
        <v>4</v>
      </c>
      <c r="M494" s="128">
        <f>SUM(M491:M493)</f>
        <v>0</v>
      </c>
      <c r="N494" s="128">
        <f>SUM(N491:N493)</f>
        <v>0</v>
      </c>
      <c r="O494" s="166" t="str">
        <f>+O491</f>
        <v/>
      </c>
      <c r="P494" s="128"/>
      <c r="Q494" s="128" t="s">
        <v>273</v>
      </c>
    </row>
    <row r="495" spans="1:17" ht="26.25" x14ac:dyDescent="0.35">
      <c r="A495" s="124"/>
      <c r="B495" s="125" t="s">
        <v>570</v>
      </c>
      <c r="C495" s="238" t="str">
        <f>+'CONSOLIDADO PONDERABLES'!B97</f>
        <v>CONSORCIO DG-IV</v>
      </c>
      <c r="D495" s="238"/>
      <c r="E495" s="238"/>
      <c r="F495" s="238"/>
      <c r="G495" s="238"/>
      <c r="H495" s="238"/>
      <c r="I495" s="238"/>
      <c r="J495" s="238"/>
      <c r="K495" s="238"/>
      <c r="L495" s="130"/>
      <c r="M495" s="130"/>
      <c r="N495" s="130"/>
      <c r="O495" s="165"/>
      <c r="P495" s="130"/>
      <c r="Q495" s="131"/>
    </row>
    <row r="496" spans="1:17" ht="90" customHeight="1" x14ac:dyDescent="0.2">
      <c r="A496" s="112">
        <v>1</v>
      </c>
      <c r="B496" s="117" t="s">
        <v>722</v>
      </c>
      <c r="C496" s="118" t="s">
        <v>727</v>
      </c>
      <c r="D496" s="123">
        <v>18</v>
      </c>
      <c r="E496" s="120">
        <v>1030.8506949999999</v>
      </c>
      <c r="F496" s="228" t="s">
        <v>3</v>
      </c>
      <c r="G496" s="228" t="s">
        <v>3</v>
      </c>
      <c r="H496" s="234">
        <f>M500/1076.28362068966</f>
        <v>0</v>
      </c>
      <c r="I496" s="119"/>
      <c r="J496" s="119" t="s">
        <v>256</v>
      </c>
      <c r="K496" s="117" t="s">
        <v>801</v>
      </c>
      <c r="L496" s="122" t="s">
        <v>260</v>
      </c>
      <c r="M496" s="120"/>
      <c r="N496" s="121"/>
      <c r="O496" s="223" t="str">
        <f>IF(N500=0,"",M500/N500)</f>
        <v/>
      </c>
      <c r="P496" s="117"/>
      <c r="Q496" s="112" t="s">
        <v>262</v>
      </c>
    </row>
    <row r="497" spans="1:17" ht="71.25" x14ac:dyDescent="0.2">
      <c r="A497" s="112">
        <v>2</v>
      </c>
      <c r="B497" s="117" t="s">
        <v>723</v>
      </c>
      <c r="C497" s="118" t="s">
        <v>728</v>
      </c>
      <c r="D497" s="123" t="s">
        <v>726</v>
      </c>
      <c r="E497" s="120">
        <v>2900.5899926785714</v>
      </c>
      <c r="F497" s="228"/>
      <c r="G497" s="228"/>
      <c r="H497" s="234" t="e">
        <f>(SUM(#REF!))/#REF!</f>
        <v>#REF!</v>
      </c>
      <c r="I497" s="119"/>
      <c r="J497" s="119" t="s">
        <v>256</v>
      </c>
      <c r="K497" s="117" t="s">
        <v>801</v>
      </c>
      <c r="L497" s="122" t="s">
        <v>260</v>
      </c>
      <c r="M497" s="120"/>
      <c r="N497" s="121"/>
      <c r="O497" s="223"/>
      <c r="P497" s="117"/>
      <c r="Q497" s="112" t="s">
        <v>262</v>
      </c>
    </row>
    <row r="498" spans="1:17" ht="56.25" customHeight="1" x14ac:dyDescent="0.2">
      <c r="A498" s="112">
        <v>3</v>
      </c>
      <c r="B498" s="117" t="s">
        <v>724</v>
      </c>
      <c r="C498" s="118" t="s">
        <v>729</v>
      </c>
      <c r="D498" s="123">
        <v>23</v>
      </c>
      <c r="E498" s="120">
        <v>443.19098020911127</v>
      </c>
      <c r="F498" s="228"/>
      <c r="G498" s="228"/>
      <c r="H498" s="234"/>
      <c r="I498" s="119"/>
      <c r="J498" s="119" t="s">
        <v>256</v>
      </c>
      <c r="K498" s="117" t="s">
        <v>801</v>
      </c>
      <c r="L498" s="122" t="s">
        <v>260</v>
      </c>
      <c r="M498" s="120"/>
      <c r="N498" s="121"/>
      <c r="O498" s="223"/>
      <c r="P498" s="117"/>
      <c r="Q498" s="112" t="s">
        <v>262</v>
      </c>
    </row>
    <row r="499" spans="1:17" ht="58.5" x14ac:dyDescent="0.2">
      <c r="A499" s="112">
        <v>4</v>
      </c>
      <c r="B499" s="117" t="s">
        <v>725</v>
      </c>
      <c r="C499" s="118" t="s">
        <v>730</v>
      </c>
      <c r="D499" s="123">
        <v>20</v>
      </c>
      <c r="E499" s="120">
        <v>1927.5486000753517</v>
      </c>
      <c r="F499" s="228"/>
      <c r="G499" s="228"/>
      <c r="H499" s="234" t="e">
        <f>(SUM(#REF!))/#REF!</f>
        <v>#REF!</v>
      </c>
      <c r="I499" s="119"/>
      <c r="J499" s="119" t="s">
        <v>256</v>
      </c>
      <c r="K499" s="117" t="s">
        <v>801</v>
      </c>
      <c r="L499" s="122" t="s">
        <v>260</v>
      </c>
      <c r="M499" s="120"/>
      <c r="N499" s="121"/>
      <c r="O499" s="223"/>
      <c r="P499" s="117"/>
      <c r="Q499" s="112" t="s">
        <v>262</v>
      </c>
    </row>
    <row r="500" spans="1:17" ht="20.25" x14ac:dyDescent="0.3">
      <c r="A500" s="127"/>
      <c r="B500" s="224"/>
      <c r="C500" s="224"/>
      <c r="D500" s="128"/>
      <c r="E500" s="128">
        <f>SUM(E496:E499)</f>
        <v>6302.1802679630346</v>
      </c>
      <c r="F500" s="128" t="str">
        <f>+F496</f>
        <v xml:space="preserve">CUMPLE </v>
      </c>
      <c r="G500" s="128" t="str">
        <f>+G496</f>
        <v xml:space="preserve">CUMPLE </v>
      </c>
      <c r="H500" s="128" t="str">
        <f>IF(H496&gt;=100%,"CUMPLE","NO CUMPLE")</f>
        <v>NO CUMPLE</v>
      </c>
      <c r="I500" s="128"/>
      <c r="J500" s="128"/>
      <c r="K500" s="128"/>
      <c r="L500" s="128" t="s">
        <v>4</v>
      </c>
      <c r="M500" s="128">
        <f>SUM(M496:M499)</f>
        <v>0</v>
      </c>
      <c r="N500" s="128">
        <f>SUM(N496:N499)</f>
        <v>0</v>
      </c>
      <c r="O500" s="166" t="str">
        <f>+O496</f>
        <v/>
      </c>
      <c r="P500" s="128"/>
      <c r="Q500" s="128" t="s">
        <v>273</v>
      </c>
    </row>
    <row r="501" spans="1:17" ht="26.25" x14ac:dyDescent="0.35">
      <c r="A501" s="124"/>
      <c r="B501" s="125" t="s">
        <v>571</v>
      </c>
      <c r="C501" s="238" t="str">
        <f>+'CONSOLIDADO PONDERABLES'!B98</f>
        <v>BIC JOYCO SAS</v>
      </c>
      <c r="D501" s="238"/>
      <c r="E501" s="238"/>
      <c r="F501" s="238"/>
      <c r="G501" s="238"/>
      <c r="H501" s="238"/>
      <c r="I501" s="238"/>
      <c r="J501" s="238"/>
      <c r="K501" s="238"/>
      <c r="L501" s="130"/>
      <c r="M501" s="130"/>
      <c r="N501" s="130"/>
      <c r="O501" s="165"/>
      <c r="P501" s="130"/>
      <c r="Q501" s="131"/>
    </row>
    <row r="502" spans="1:17" ht="58.5" x14ac:dyDescent="0.2">
      <c r="A502" s="112">
        <v>1</v>
      </c>
      <c r="B502" s="117" t="s">
        <v>731</v>
      </c>
      <c r="C502" s="118" t="s">
        <v>733</v>
      </c>
      <c r="D502" s="123">
        <v>152</v>
      </c>
      <c r="E502" s="120">
        <v>1246.1322657461328</v>
      </c>
      <c r="F502" s="228" t="s">
        <v>3</v>
      </c>
      <c r="G502" s="228" t="s">
        <v>3</v>
      </c>
      <c r="H502" s="234">
        <f>M505/1076.28362068966</f>
        <v>0</v>
      </c>
      <c r="I502" s="119"/>
      <c r="J502" s="119" t="s">
        <v>256</v>
      </c>
      <c r="K502" s="117" t="s">
        <v>854</v>
      </c>
      <c r="L502" s="122" t="s">
        <v>260</v>
      </c>
      <c r="M502" s="120"/>
      <c r="N502" s="121"/>
      <c r="O502" s="223" t="str">
        <f>IF(N505=0,"",M505/N505)</f>
        <v/>
      </c>
      <c r="P502" s="117"/>
      <c r="Q502" s="112" t="s">
        <v>262</v>
      </c>
    </row>
    <row r="503" spans="1:17" ht="57" customHeight="1" x14ac:dyDescent="0.2">
      <c r="A503" s="112">
        <v>2</v>
      </c>
      <c r="B503" s="117" t="s">
        <v>732</v>
      </c>
      <c r="C503" s="118" t="s">
        <v>285</v>
      </c>
      <c r="D503" s="123">
        <v>42</v>
      </c>
      <c r="E503" s="120">
        <v>1748.9721127129751</v>
      </c>
      <c r="F503" s="228"/>
      <c r="G503" s="228"/>
      <c r="H503" s="234" t="e">
        <f>(SUM(#REF!))/#REF!</f>
        <v>#REF!</v>
      </c>
      <c r="I503" s="119"/>
      <c r="J503" s="119" t="s">
        <v>256</v>
      </c>
      <c r="K503" s="117" t="s">
        <v>855</v>
      </c>
      <c r="L503" s="122" t="s">
        <v>259</v>
      </c>
      <c r="M503" s="120"/>
      <c r="N503" s="121"/>
      <c r="O503" s="223"/>
      <c r="P503" s="117"/>
      <c r="Q503" s="112" t="s">
        <v>262</v>
      </c>
    </row>
    <row r="504" spans="1:17" ht="15" x14ac:dyDescent="0.2">
      <c r="A504" s="112">
        <v>3</v>
      </c>
      <c r="B504" s="117"/>
      <c r="C504" s="118"/>
      <c r="D504" s="123"/>
      <c r="E504" s="120"/>
      <c r="F504" s="228"/>
      <c r="G504" s="228"/>
      <c r="H504" s="234" t="e">
        <f>(SUM(#REF!))/#REF!</f>
        <v>#REF!</v>
      </c>
      <c r="I504" s="119"/>
      <c r="J504" s="119"/>
      <c r="K504" s="117"/>
      <c r="L504" s="122"/>
      <c r="M504" s="120"/>
      <c r="N504" s="121"/>
      <c r="O504" s="223"/>
      <c r="P504" s="117"/>
      <c r="Q504" s="112"/>
    </row>
    <row r="505" spans="1:17" ht="20.25" x14ac:dyDescent="0.3">
      <c r="A505" s="127"/>
      <c r="B505" s="224"/>
      <c r="C505" s="224"/>
      <c r="D505" s="128"/>
      <c r="E505" s="128">
        <f>SUM(E502:E504)</f>
        <v>2995.1043784591079</v>
      </c>
      <c r="F505" s="128" t="str">
        <f>+F502</f>
        <v xml:space="preserve">CUMPLE </v>
      </c>
      <c r="G505" s="128" t="str">
        <f>+G502</f>
        <v xml:space="preserve">CUMPLE </v>
      </c>
      <c r="H505" s="128" t="str">
        <f>IF(H502&gt;=100%,"CUMPLE","NO CUMPLE")</f>
        <v>NO CUMPLE</v>
      </c>
      <c r="I505" s="128"/>
      <c r="J505" s="128"/>
      <c r="K505" s="128"/>
      <c r="L505" s="128" t="s">
        <v>2</v>
      </c>
      <c r="M505" s="128">
        <f>SUM(M502:M504)</f>
        <v>0</v>
      </c>
      <c r="N505" s="128">
        <f>SUM(N502:N504)</f>
        <v>0</v>
      </c>
      <c r="O505" s="166" t="str">
        <f>+O502</f>
        <v/>
      </c>
      <c r="P505" s="128"/>
      <c r="Q505" s="128" t="s">
        <v>273</v>
      </c>
    </row>
    <row r="506" spans="1:17" ht="26.25" x14ac:dyDescent="0.35">
      <c r="A506" s="124"/>
      <c r="B506" s="125" t="s">
        <v>572</v>
      </c>
      <c r="C506" s="238" t="str">
        <f>+'CONSOLIDADO PONDERABLES'!B99</f>
        <v>CONSORCIO INTERVIAL ENGATIVA 275</v>
      </c>
      <c r="D506" s="238"/>
      <c r="E506" s="238"/>
      <c r="F506" s="238"/>
      <c r="G506" s="238"/>
      <c r="H506" s="238"/>
      <c r="I506" s="238"/>
      <c r="J506" s="238"/>
      <c r="K506" s="238"/>
      <c r="L506" s="130"/>
      <c r="M506" s="130"/>
      <c r="N506" s="130"/>
      <c r="O506" s="165"/>
      <c r="P506" s="130"/>
      <c r="Q506" s="131"/>
    </row>
    <row r="507" spans="1:17" ht="60" x14ac:dyDescent="0.2">
      <c r="A507" s="112">
        <v>1</v>
      </c>
      <c r="B507" s="117" t="s">
        <v>856</v>
      </c>
      <c r="C507" s="118" t="s">
        <v>738</v>
      </c>
      <c r="D507" s="123">
        <v>5</v>
      </c>
      <c r="E507" s="120">
        <v>1762.9031199402539</v>
      </c>
      <c r="F507" s="228" t="s">
        <v>3</v>
      </c>
      <c r="G507" s="228" t="s">
        <v>3</v>
      </c>
      <c r="H507" s="234">
        <f>M512/1076.28362068966</f>
        <v>0</v>
      </c>
      <c r="I507" s="119"/>
      <c r="J507" s="119" t="s">
        <v>256</v>
      </c>
      <c r="K507" s="117" t="s">
        <v>268</v>
      </c>
      <c r="L507" s="122" t="s">
        <v>966</v>
      </c>
      <c r="M507" s="120"/>
      <c r="N507" s="121"/>
      <c r="O507" s="223" t="str">
        <f>IF(N512=0,"",M512/N512)</f>
        <v/>
      </c>
      <c r="P507" s="117"/>
      <c r="Q507" s="112" t="s">
        <v>262</v>
      </c>
    </row>
    <row r="508" spans="1:17" ht="43.5" x14ac:dyDescent="0.2">
      <c r="A508" s="112">
        <v>2</v>
      </c>
      <c r="B508" s="117" t="s">
        <v>734</v>
      </c>
      <c r="C508" s="118" t="s">
        <v>739</v>
      </c>
      <c r="D508" s="123">
        <v>43</v>
      </c>
      <c r="E508" s="120">
        <v>166.2727107817187</v>
      </c>
      <c r="F508" s="228"/>
      <c r="G508" s="228"/>
      <c r="H508" s="234"/>
      <c r="I508" s="119"/>
      <c r="J508" s="119" t="s">
        <v>256</v>
      </c>
      <c r="K508" s="117" t="s">
        <v>269</v>
      </c>
      <c r="L508" s="122" t="s">
        <v>260</v>
      </c>
      <c r="M508" s="120"/>
      <c r="N508" s="121"/>
      <c r="O508" s="223"/>
      <c r="P508" s="117"/>
      <c r="Q508" s="112" t="s">
        <v>262</v>
      </c>
    </row>
    <row r="509" spans="1:17" ht="58.5" x14ac:dyDescent="0.2">
      <c r="A509" s="112">
        <v>3</v>
      </c>
      <c r="B509" s="117" t="s">
        <v>735</v>
      </c>
      <c r="C509" s="118" t="s">
        <v>738</v>
      </c>
      <c r="D509" s="123">
        <v>9</v>
      </c>
      <c r="E509" s="120">
        <v>430.78644510828974</v>
      </c>
      <c r="F509" s="228"/>
      <c r="G509" s="228"/>
      <c r="H509" s="234"/>
      <c r="I509" s="119"/>
      <c r="J509" s="119" t="s">
        <v>256</v>
      </c>
      <c r="K509" s="117" t="s">
        <v>268</v>
      </c>
      <c r="L509" s="122" t="s">
        <v>260</v>
      </c>
      <c r="M509" s="120"/>
      <c r="N509" s="121"/>
      <c r="O509" s="223"/>
      <c r="P509" s="117"/>
      <c r="Q509" s="112" t="s">
        <v>262</v>
      </c>
    </row>
    <row r="510" spans="1:17" ht="71.25" x14ac:dyDescent="0.2">
      <c r="A510" s="112">
        <v>4</v>
      </c>
      <c r="B510" s="117" t="s">
        <v>736</v>
      </c>
      <c r="C510" s="118" t="s">
        <v>739</v>
      </c>
      <c r="D510" s="123">
        <v>83</v>
      </c>
      <c r="E510" s="120">
        <v>258.03780539199823</v>
      </c>
      <c r="F510" s="228"/>
      <c r="G510" s="228"/>
      <c r="H510" s="234" t="e">
        <f>(SUM(#REF!))/#REF!</f>
        <v>#REF!</v>
      </c>
      <c r="I510" s="119"/>
      <c r="J510" s="119" t="s">
        <v>256</v>
      </c>
      <c r="K510" s="117" t="s">
        <v>269</v>
      </c>
      <c r="L510" s="122" t="s">
        <v>260</v>
      </c>
      <c r="M510" s="120"/>
      <c r="N510" s="121"/>
      <c r="O510" s="223"/>
      <c r="P510" s="117"/>
      <c r="Q510" s="112" t="s">
        <v>262</v>
      </c>
    </row>
    <row r="511" spans="1:17" ht="57" x14ac:dyDescent="0.2">
      <c r="A511" s="112">
        <v>5</v>
      </c>
      <c r="B511" s="117" t="s">
        <v>737</v>
      </c>
      <c r="C511" s="118" t="s">
        <v>738</v>
      </c>
      <c r="D511" s="123" t="s">
        <v>740</v>
      </c>
      <c r="E511" s="120">
        <v>4146.3742183610675</v>
      </c>
      <c r="F511" s="228"/>
      <c r="G511" s="228"/>
      <c r="H511" s="234" t="e">
        <f>(SUM(#REF!))/#REF!</f>
        <v>#REF!</v>
      </c>
      <c r="I511" s="119"/>
      <c r="J511" s="119" t="s">
        <v>256</v>
      </c>
      <c r="K511" s="152" t="s">
        <v>258</v>
      </c>
      <c r="L511" s="122" t="s">
        <v>260</v>
      </c>
      <c r="M511" s="120"/>
      <c r="N511" s="121"/>
      <c r="O511" s="223"/>
      <c r="P511" s="152"/>
      <c r="Q511" s="112" t="s">
        <v>262</v>
      </c>
    </row>
    <row r="512" spans="1:17" ht="20.25" x14ac:dyDescent="0.3">
      <c r="A512" s="127"/>
      <c r="B512" s="224"/>
      <c r="C512" s="224"/>
      <c r="D512" s="128"/>
      <c r="E512" s="128">
        <f>SUM(E507:E511)</f>
        <v>6764.3742995833272</v>
      </c>
      <c r="F512" s="128" t="str">
        <f>+F507</f>
        <v xml:space="preserve">CUMPLE </v>
      </c>
      <c r="G512" s="128" t="str">
        <f>+G507</f>
        <v xml:space="preserve">CUMPLE </v>
      </c>
      <c r="H512" s="128" t="str">
        <f>IF(H507&gt;=100%,"CUMPLE","NO CUMPLE")</f>
        <v>NO CUMPLE</v>
      </c>
      <c r="I512" s="128"/>
      <c r="J512" s="128"/>
      <c r="K512" s="128"/>
      <c r="L512" s="128" t="s">
        <v>4</v>
      </c>
      <c r="M512" s="128">
        <f>SUM(M507:M511)</f>
        <v>0</v>
      </c>
      <c r="N512" s="128">
        <f>SUM(N507:N511)</f>
        <v>0</v>
      </c>
      <c r="O512" s="166" t="str">
        <f>+O507</f>
        <v/>
      </c>
      <c r="P512" s="128"/>
      <c r="Q512" s="128" t="s">
        <v>273</v>
      </c>
    </row>
    <row r="513" spans="1:17" ht="26.25" x14ac:dyDescent="0.35">
      <c r="A513" s="124"/>
      <c r="B513" s="125" t="s">
        <v>573</v>
      </c>
      <c r="C513" s="238" t="str">
        <f>+'CONSOLIDADO PONDERABLES'!B100</f>
        <v>COINZA ING SAS</v>
      </c>
      <c r="D513" s="238"/>
      <c r="E513" s="238"/>
      <c r="F513" s="238"/>
      <c r="G513" s="238"/>
      <c r="H513" s="238"/>
      <c r="I513" s="238"/>
      <c r="J513" s="238"/>
      <c r="K513" s="238"/>
      <c r="L513" s="130"/>
      <c r="M513" s="130"/>
      <c r="N513" s="130"/>
      <c r="O513" s="165"/>
      <c r="P513" s="130"/>
      <c r="Q513" s="131"/>
    </row>
    <row r="514" spans="1:17" ht="58.5" x14ac:dyDescent="0.2">
      <c r="A514" s="112">
        <v>1</v>
      </c>
      <c r="B514" s="117" t="s">
        <v>741</v>
      </c>
      <c r="C514" s="118" t="s">
        <v>290</v>
      </c>
      <c r="D514" s="123">
        <v>55</v>
      </c>
      <c r="E514" s="120">
        <v>2598.4102174401173</v>
      </c>
      <c r="F514" s="228" t="s">
        <v>3</v>
      </c>
      <c r="G514" s="228" t="s">
        <v>3</v>
      </c>
      <c r="H514" s="234">
        <f>M517/1076.28362068966</f>
        <v>0</v>
      </c>
      <c r="I514" s="119"/>
      <c r="J514" s="119" t="s">
        <v>256</v>
      </c>
      <c r="K514" s="117" t="s">
        <v>857</v>
      </c>
      <c r="L514" s="122" t="s">
        <v>260</v>
      </c>
      <c r="M514" s="120"/>
      <c r="N514" s="121"/>
      <c r="O514" s="223" t="str">
        <f>IF(N517=0,"",M517/N517)</f>
        <v/>
      </c>
      <c r="P514" s="117"/>
      <c r="Q514" s="112" t="s">
        <v>262</v>
      </c>
    </row>
    <row r="515" spans="1:17" ht="58.5" x14ac:dyDescent="0.2">
      <c r="A515" s="112">
        <v>2</v>
      </c>
      <c r="B515" s="117" t="s">
        <v>742</v>
      </c>
      <c r="C515" s="118" t="s">
        <v>290</v>
      </c>
      <c r="D515" s="123">
        <v>56</v>
      </c>
      <c r="E515" s="120">
        <v>718.53599999999994</v>
      </c>
      <c r="F515" s="228"/>
      <c r="G515" s="228"/>
      <c r="H515" s="234" t="e">
        <f>(SUM(#REF!))/#REF!</f>
        <v>#REF!</v>
      </c>
      <c r="I515" s="119"/>
      <c r="J515" s="119" t="s">
        <v>256</v>
      </c>
      <c r="K515" s="117" t="s">
        <v>857</v>
      </c>
      <c r="L515" s="122" t="s">
        <v>260</v>
      </c>
      <c r="M515" s="120"/>
      <c r="N515" s="121"/>
      <c r="O515" s="223"/>
      <c r="P515" s="117"/>
      <c r="Q515" s="112" t="s">
        <v>262</v>
      </c>
    </row>
    <row r="516" spans="1:17" ht="15" x14ac:dyDescent="0.2">
      <c r="A516" s="112">
        <v>3</v>
      </c>
      <c r="B516" s="117"/>
      <c r="C516" s="118"/>
      <c r="D516" s="123"/>
      <c r="E516" s="120"/>
      <c r="F516" s="228"/>
      <c r="G516" s="228"/>
      <c r="H516" s="234" t="e">
        <f>(SUM(#REF!))/#REF!</f>
        <v>#REF!</v>
      </c>
      <c r="I516" s="119"/>
      <c r="J516" s="119"/>
      <c r="K516" s="117"/>
      <c r="L516" s="122"/>
      <c r="M516" s="120"/>
      <c r="N516" s="121"/>
      <c r="O516" s="223"/>
      <c r="P516" s="117"/>
      <c r="Q516" s="112"/>
    </row>
    <row r="517" spans="1:17" ht="20.25" x14ac:dyDescent="0.3">
      <c r="A517" s="127"/>
      <c r="B517" s="224"/>
      <c r="C517" s="224"/>
      <c r="D517" s="128"/>
      <c r="E517" s="128">
        <f>SUM(E514:E516)</f>
        <v>3316.9462174401174</v>
      </c>
      <c r="F517" s="128" t="str">
        <f>+F514</f>
        <v xml:space="preserve">CUMPLE </v>
      </c>
      <c r="G517" s="128" t="str">
        <f>+G514</f>
        <v xml:space="preserve">CUMPLE </v>
      </c>
      <c r="H517" s="128" t="str">
        <f>IF(H514&gt;=100%,"CUMPLE","NO CUMPLE")</f>
        <v>NO CUMPLE</v>
      </c>
      <c r="I517" s="128"/>
      <c r="J517" s="128"/>
      <c r="K517" s="128"/>
      <c r="L517" s="128" t="s">
        <v>4</v>
      </c>
      <c r="M517" s="128">
        <f>SUM(M514:M516)</f>
        <v>0</v>
      </c>
      <c r="N517" s="128">
        <f>SUM(N514:N516)</f>
        <v>0</v>
      </c>
      <c r="O517" s="166" t="str">
        <f>+O514</f>
        <v/>
      </c>
      <c r="P517" s="128"/>
      <c r="Q517" s="128" t="s">
        <v>273</v>
      </c>
    </row>
    <row r="518" spans="1:17" ht="26.25" x14ac:dyDescent="0.35">
      <c r="A518" s="124"/>
      <c r="B518" s="125" t="s">
        <v>574</v>
      </c>
      <c r="C518" s="238" t="str">
        <f>+'CONSOLIDADO PONDERABLES'!B101</f>
        <v>CONSORCIO INTER ENGATIVA COLUSI</v>
      </c>
      <c r="D518" s="238"/>
      <c r="E518" s="238"/>
      <c r="F518" s="238"/>
      <c r="G518" s="238"/>
      <c r="H518" s="238"/>
      <c r="I518" s="238"/>
      <c r="J518" s="238"/>
      <c r="K518" s="238"/>
      <c r="L518" s="130"/>
      <c r="M518" s="130"/>
      <c r="N518" s="130"/>
      <c r="O518" s="165"/>
      <c r="P518" s="130"/>
      <c r="Q518" s="131"/>
    </row>
    <row r="519" spans="1:17" ht="75" x14ac:dyDescent="0.2">
      <c r="A519" s="112">
        <v>1</v>
      </c>
      <c r="B519" s="117" t="s">
        <v>743</v>
      </c>
      <c r="C519" s="118" t="s">
        <v>745</v>
      </c>
      <c r="D519" s="123">
        <v>22</v>
      </c>
      <c r="E519" s="120">
        <v>266.5884020356234</v>
      </c>
      <c r="F519" s="228" t="s">
        <v>3</v>
      </c>
      <c r="G519" s="228" t="s">
        <v>3</v>
      </c>
      <c r="H519" s="234">
        <f>M522/1076.28362068966</f>
        <v>0</v>
      </c>
      <c r="I519" s="119"/>
      <c r="J519" s="119" t="s">
        <v>256</v>
      </c>
      <c r="K519" s="117" t="s">
        <v>760</v>
      </c>
      <c r="L519" s="122" t="s">
        <v>911</v>
      </c>
      <c r="M519" s="120"/>
      <c r="N519" s="121"/>
      <c r="O519" s="223" t="str">
        <f>IF(N522=0,"",M522/N522)</f>
        <v/>
      </c>
      <c r="P519" s="117"/>
      <c r="Q519" s="112" t="s">
        <v>262</v>
      </c>
    </row>
    <row r="520" spans="1:17" ht="58.5" x14ac:dyDescent="0.2">
      <c r="A520" s="112">
        <v>2</v>
      </c>
      <c r="B520" s="117" t="s">
        <v>744</v>
      </c>
      <c r="C520" s="118" t="s">
        <v>746</v>
      </c>
      <c r="D520" s="123">
        <v>3</v>
      </c>
      <c r="E520" s="120">
        <v>1041.818986575619</v>
      </c>
      <c r="F520" s="228"/>
      <c r="G520" s="228"/>
      <c r="H520" s="234" t="e">
        <f>(SUM(#REF!))/#REF!</f>
        <v>#REF!</v>
      </c>
      <c r="I520" s="119"/>
      <c r="J520" s="119" t="s">
        <v>256</v>
      </c>
      <c r="K520" s="117" t="s">
        <v>760</v>
      </c>
      <c r="L520" s="122" t="s">
        <v>260</v>
      </c>
      <c r="M520" s="120"/>
      <c r="N520" s="121"/>
      <c r="O520" s="223"/>
      <c r="P520" s="117"/>
      <c r="Q520" s="112" t="s">
        <v>262</v>
      </c>
    </row>
    <row r="521" spans="1:17" ht="15" x14ac:dyDescent="0.2">
      <c r="A521" s="112">
        <v>3</v>
      </c>
      <c r="B521" s="117"/>
      <c r="C521" s="118"/>
      <c r="D521" s="123"/>
      <c r="E521" s="120"/>
      <c r="F521" s="228"/>
      <c r="G521" s="228"/>
      <c r="H521" s="234" t="e">
        <f>(SUM(#REF!))/#REF!</f>
        <v>#REF!</v>
      </c>
      <c r="I521" s="119"/>
      <c r="J521" s="119"/>
      <c r="K521" s="117"/>
      <c r="L521" s="122"/>
      <c r="M521" s="120"/>
      <c r="N521" s="121"/>
      <c r="O521" s="223"/>
      <c r="P521" s="117"/>
      <c r="Q521" s="112"/>
    </row>
    <row r="522" spans="1:17" ht="20.25" x14ac:dyDescent="0.3">
      <c r="A522" s="127"/>
      <c r="B522" s="224"/>
      <c r="C522" s="224"/>
      <c r="D522" s="128"/>
      <c r="E522" s="128">
        <f>SUM(E519:E521)</f>
        <v>1308.4073886112424</v>
      </c>
      <c r="F522" s="128" t="str">
        <f>+F519</f>
        <v xml:space="preserve">CUMPLE </v>
      </c>
      <c r="G522" s="128" t="str">
        <f>+G519</f>
        <v xml:space="preserve">CUMPLE </v>
      </c>
      <c r="H522" s="128" t="str">
        <f>IF(H519&gt;=100%,"CUMPLE","NO CUMPLE")</f>
        <v>NO CUMPLE</v>
      </c>
      <c r="I522" s="128"/>
      <c r="J522" s="128"/>
      <c r="K522" s="128"/>
      <c r="L522" s="128" t="s">
        <v>4</v>
      </c>
      <c r="M522" s="128">
        <f>SUM(M519:M521)</f>
        <v>0</v>
      </c>
      <c r="N522" s="128">
        <f>SUM(N519:N521)</f>
        <v>0</v>
      </c>
      <c r="O522" s="166" t="str">
        <f>+O519</f>
        <v/>
      </c>
      <c r="P522" s="128"/>
      <c r="Q522" s="128" t="s">
        <v>273</v>
      </c>
    </row>
    <row r="523" spans="1:17" ht="26.25" x14ac:dyDescent="0.35">
      <c r="A523" s="124"/>
      <c r="B523" s="125" t="s">
        <v>575</v>
      </c>
      <c r="C523" s="238" t="str">
        <f>+'CONSOLIDADO PONDERABLES'!B102</f>
        <v>EMPROCIV SAS</v>
      </c>
      <c r="D523" s="238"/>
      <c r="E523" s="238"/>
      <c r="F523" s="238"/>
      <c r="G523" s="238"/>
      <c r="H523" s="238"/>
      <c r="I523" s="238"/>
      <c r="J523" s="238"/>
      <c r="K523" s="238"/>
      <c r="L523" s="130"/>
      <c r="M523" s="130"/>
      <c r="N523" s="130"/>
      <c r="O523" s="165"/>
      <c r="P523" s="130"/>
      <c r="Q523" s="131"/>
    </row>
    <row r="524" spans="1:17" ht="60" x14ac:dyDescent="0.2">
      <c r="A524" s="112">
        <v>1</v>
      </c>
      <c r="B524" s="117" t="s">
        <v>747</v>
      </c>
      <c r="C524" s="118" t="s">
        <v>748</v>
      </c>
      <c r="D524" s="123">
        <v>30</v>
      </c>
      <c r="E524" s="120">
        <v>1475.2476952273025</v>
      </c>
      <c r="F524" s="228" t="s">
        <v>3</v>
      </c>
      <c r="G524" s="228" t="s">
        <v>3</v>
      </c>
      <c r="H524" s="234">
        <f>M527/1076.28362068966</f>
        <v>0</v>
      </c>
      <c r="I524" s="119"/>
      <c r="J524" s="119" t="s">
        <v>256</v>
      </c>
      <c r="K524" s="117" t="s">
        <v>858</v>
      </c>
      <c r="L524" s="122" t="s">
        <v>270</v>
      </c>
      <c r="M524" s="120"/>
      <c r="N524" s="121"/>
      <c r="O524" s="223" t="str">
        <f>IF(N527=0,"",M527/N527)</f>
        <v/>
      </c>
      <c r="P524" s="117"/>
      <c r="Q524" s="112" t="s">
        <v>262</v>
      </c>
    </row>
    <row r="525" spans="1:17" ht="15" x14ac:dyDescent="0.2">
      <c r="A525" s="112">
        <v>2</v>
      </c>
      <c r="B525" s="117"/>
      <c r="C525" s="118"/>
      <c r="D525" s="123"/>
      <c r="E525" s="120"/>
      <c r="F525" s="228"/>
      <c r="G525" s="228"/>
      <c r="H525" s="234" t="e">
        <f>(SUM(#REF!))/#REF!</f>
        <v>#REF!</v>
      </c>
      <c r="I525" s="119"/>
      <c r="J525" s="132"/>
      <c r="K525" s="117"/>
      <c r="L525" s="122"/>
      <c r="M525" s="120"/>
      <c r="N525" s="121"/>
      <c r="O525" s="223"/>
      <c r="P525" s="117"/>
      <c r="Q525" s="112"/>
    </row>
    <row r="526" spans="1:17" ht="15" x14ac:dyDescent="0.2">
      <c r="A526" s="112">
        <v>3</v>
      </c>
      <c r="B526" s="117"/>
      <c r="C526" s="118"/>
      <c r="D526" s="123"/>
      <c r="E526" s="120"/>
      <c r="F526" s="228"/>
      <c r="G526" s="228"/>
      <c r="H526" s="234" t="e">
        <f>(SUM(#REF!))/#REF!</f>
        <v>#REF!</v>
      </c>
      <c r="I526" s="119"/>
      <c r="J526" s="119"/>
      <c r="K526" s="117"/>
      <c r="L526" s="122"/>
      <c r="M526" s="120"/>
      <c r="N526" s="121"/>
      <c r="O526" s="223"/>
      <c r="P526" s="117"/>
      <c r="Q526" s="112"/>
    </row>
    <row r="527" spans="1:17" ht="20.25" x14ac:dyDescent="0.3">
      <c r="A527" s="127"/>
      <c r="B527" s="224"/>
      <c r="C527" s="224"/>
      <c r="D527" s="128"/>
      <c r="E527" s="128">
        <f>SUM(E524:E526)</f>
        <v>1475.2476952273025</v>
      </c>
      <c r="F527" s="128" t="str">
        <f>+F524</f>
        <v xml:space="preserve">CUMPLE </v>
      </c>
      <c r="G527" s="128" t="str">
        <f>+G524</f>
        <v xml:space="preserve">CUMPLE </v>
      </c>
      <c r="H527" s="128" t="str">
        <f>IF(H524&gt;=100%,"CUMPLE","NO CUMPLE")</f>
        <v>NO CUMPLE</v>
      </c>
      <c r="I527" s="128"/>
      <c r="J527" s="128"/>
      <c r="K527" s="128"/>
      <c r="L527" s="128" t="s">
        <v>4</v>
      </c>
      <c r="M527" s="128">
        <f>SUM(M524:M526)</f>
        <v>0</v>
      </c>
      <c r="N527" s="128">
        <f>SUM(N524:N526)</f>
        <v>0</v>
      </c>
      <c r="O527" s="166" t="str">
        <f>+O524</f>
        <v/>
      </c>
      <c r="P527" s="128"/>
      <c r="Q527" s="128" t="s">
        <v>273</v>
      </c>
    </row>
    <row r="528" spans="1:17" ht="26.25" x14ac:dyDescent="0.35">
      <c r="A528" s="124"/>
      <c r="B528" s="125" t="s">
        <v>576</v>
      </c>
      <c r="C528" s="238" t="str">
        <f>+'CONSOLIDADO PONDERABLES'!B103</f>
        <v>EGS SAS</v>
      </c>
      <c r="D528" s="238"/>
      <c r="E528" s="238"/>
      <c r="F528" s="238"/>
      <c r="G528" s="238"/>
      <c r="H528" s="238"/>
      <c r="I528" s="238"/>
      <c r="J528" s="238"/>
      <c r="K528" s="238"/>
      <c r="L528" s="130"/>
      <c r="M528" s="130"/>
      <c r="N528" s="130"/>
      <c r="O528" s="165"/>
      <c r="P528" s="130"/>
      <c r="Q528" s="131"/>
    </row>
    <row r="529" spans="1:17" ht="85.5" x14ac:dyDescent="0.2">
      <c r="A529" s="112">
        <v>1</v>
      </c>
      <c r="B529" s="117" t="s">
        <v>749</v>
      </c>
      <c r="C529" s="118" t="s">
        <v>750</v>
      </c>
      <c r="D529" s="123">
        <v>41</v>
      </c>
      <c r="E529" s="120">
        <v>1119.6133779447096</v>
      </c>
      <c r="F529" s="228" t="s">
        <v>3</v>
      </c>
      <c r="G529" s="228" t="s">
        <v>3</v>
      </c>
      <c r="H529" s="234">
        <f>M532/1076.28362068966</f>
        <v>1.040258679424374</v>
      </c>
      <c r="I529" s="119"/>
      <c r="J529" s="119" t="s">
        <v>256</v>
      </c>
      <c r="K529" s="117" t="s">
        <v>258</v>
      </c>
      <c r="L529" s="122" t="s">
        <v>947</v>
      </c>
      <c r="M529" s="120">
        <f>+E529</f>
        <v>1119.6133779447096</v>
      </c>
      <c r="N529" s="121">
        <v>1</v>
      </c>
      <c r="O529" s="223">
        <f>IF(N532=0,"",M532/N532)</f>
        <v>1119.6133779447096</v>
      </c>
      <c r="P529" s="117"/>
      <c r="Q529" s="112" t="s">
        <v>263</v>
      </c>
    </row>
    <row r="530" spans="1:17" ht="15" x14ac:dyDescent="0.2">
      <c r="A530" s="112">
        <v>2</v>
      </c>
      <c r="B530" s="117"/>
      <c r="C530" s="118"/>
      <c r="D530" s="123"/>
      <c r="E530" s="120"/>
      <c r="F530" s="228"/>
      <c r="G530" s="228"/>
      <c r="H530" s="234" t="e">
        <f>(SUM(#REF!))/#REF!</f>
        <v>#REF!</v>
      </c>
      <c r="I530" s="119"/>
      <c r="J530" s="132"/>
      <c r="K530" s="117"/>
      <c r="L530" s="122"/>
      <c r="M530" s="120"/>
      <c r="N530" s="121"/>
      <c r="O530" s="223"/>
      <c r="P530" s="117"/>
      <c r="Q530" s="112"/>
    </row>
    <row r="531" spans="1:17" ht="15" x14ac:dyDescent="0.2">
      <c r="A531" s="112">
        <v>3</v>
      </c>
      <c r="B531" s="117"/>
      <c r="C531" s="118"/>
      <c r="D531" s="123"/>
      <c r="E531" s="120"/>
      <c r="F531" s="228"/>
      <c r="G531" s="228"/>
      <c r="H531" s="234" t="e">
        <f>(SUM(#REF!))/#REF!</f>
        <v>#REF!</v>
      </c>
      <c r="I531" s="119"/>
      <c r="J531" s="119"/>
      <c r="K531" s="117"/>
      <c r="L531" s="122"/>
      <c r="M531" s="120"/>
      <c r="N531" s="121"/>
      <c r="O531" s="223"/>
      <c r="P531" s="117"/>
      <c r="Q531" s="112"/>
    </row>
    <row r="532" spans="1:17" ht="20.25" x14ac:dyDescent="0.3">
      <c r="A532" s="127"/>
      <c r="B532" s="224"/>
      <c r="C532" s="224"/>
      <c r="D532" s="128"/>
      <c r="E532" s="128">
        <f>SUM(E529:E531)</f>
        <v>1119.6133779447096</v>
      </c>
      <c r="F532" s="128" t="str">
        <f>+F529</f>
        <v xml:space="preserve">CUMPLE </v>
      </c>
      <c r="G532" s="128" t="str">
        <f>+G529</f>
        <v xml:space="preserve">CUMPLE </v>
      </c>
      <c r="H532" s="128" t="str">
        <f>IF(H529&gt;=100%,"CUMPLE","NO CUMPLE")</f>
        <v>CUMPLE</v>
      </c>
      <c r="I532" s="128"/>
      <c r="J532" s="128"/>
      <c r="K532" s="128"/>
      <c r="L532" s="128" t="s">
        <v>2</v>
      </c>
      <c r="M532" s="128">
        <f>SUM(M529:M531)</f>
        <v>1119.6133779447096</v>
      </c>
      <c r="N532" s="128">
        <f>SUM(N529:N531)</f>
        <v>1</v>
      </c>
      <c r="O532" s="166">
        <f>+O529</f>
        <v>1119.6133779447096</v>
      </c>
      <c r="P532" s="128"/>
      <c r="Q532" s="128" t="s">
        <v>925</v>
      </c>
    </row>
    <row r="533" spans="1:17" ht="26.25" x14ac:dyDescent="0.35">
      <c r="A533" s="124"/>
      <c r="B533" s="125" t="s">
        <v>577</v>
      </c>
      <c r="C533" s="238" t="str">
        <f>+'CONSOLIDADO PONDERABLES'!B104</f>
        <v>DF CONSULTORIA SAS</v>
      </c>
      <c r="D533" s="238"/>
      <c r="E533" s="238"/>
      <c r="F533" s="238"/>
      <c r="G533" s="238"/>
      <c r="H533" s="238"/>
      <c r="I533" s="238"/>
      <c r="J533" s="238"/>
      <c r="K533" s="238"/>
      <c r="L533" s="130"/>
      <c r="M533" s="130"/>
      <c r="N533" s="130"/>
      <c r="O533" s="165"/>
      <c r="P533" s="130"/>
      <c r="Q533" s="131"/>
    </row>
    <row r="534" spans="1:17" ht="57" x14ac:dyDescent="0.25">
      <c r="A534" s="112">
        <v>1</v>
      </c>
      <c r="B534" s="117" t="s">
        <v>859</v>
      </c>
      <c r="C534" s="118" t="s">
        <v>411</v>
      </c>
      <c r="D534" s="123">
        <v>13</v>
      </c>
      <c r="E534" s="120">
        <v>2805.9944983316523</v>
      </c>
      <c r="F534" s="228" t="s">
        <v>3</v>
      </c>
      <c r="G534" s="228" t="s">
        <v>3</v>
      </c>
      <c r="H534" s="234">
        <f>M538/1076.28362068966</f>
        <v>6.2608705486088603</v>
      </c>
      <c r="I534" s="119"/>
      <c r="J534" s="119" t="s">
        <v>256</v>
      </c>
      <c r="K534" s="117" t="s">
        <v>258</v>
      </c>
      <c r="L534" s="148" t="s">
        <v>259</v>
      </c>
      <c r="M534" s="120">
        <v>2805.9944983316523</v>
      </c>
      <c r="N534" s="157">
        <v>1</v>
      </c>
      <c r="O534" s="223">
        <f>IF(N538=0,"",M538/N538)</f>
        <v>1684.6181056815005</v>
      </c>
      <c r="P534" s="117"/>
      <c r="Q534" s="112" t="s">
        <v>263</v>
      </c>
    </row>
    <row r="535" spans="1:17" ht="71.25" x14ac:dyDescent="0.25">
      <c r="A535" s="112">
        <v>2</v>
      </c>
      <c r="B535" s="117" t="s">
        <v>751</v>
      </c>
      <c r="C535" s="118" t="s">
        <v>411</v>
      </c>
      <c r="D535" s="123">
        <v>14</v>
      </c>
      <c r="E535" s="120">
        <v>2773.5528361915108</v>
      </c>
      <c r="F535" s="228"/>
      <c r="G535" s="228"/>
      <c r="H535" s="234"/>
      <c r="I535" s="119"/>
      <c r="J535" s="119" t="s">
        <v>256</v>
      </c>
      <c r="K535" s="117" t="s">
        <v>258</v>
      </c>
      <c r="L535" s="148" t="s">
        <v>260</v>
      </c>
      <c r="M535" s="120">
        <v>2773.5528361915108</v>
      </c>
      <c r="N535" s="157">
        <v>1</v>
      </c>
      <c r="O535" s="223"/>
      <c r="P535" s="117"/>
      <c r="Q535" s="112" t="s">
        <v>263</v>
      </c>
    </row>
    <row r="536" spans="1:17" ht="99.75" x14ac:dyDescent="0.25">
      <c r="A536" s="112">
        <v>3</v>
      </c>
      <c r="B536" s="117" t="s">
        <v>860</v>
      </c>
      <c r="C536" s="118" t="s">
        <v>752</v>
      </c>
      <c r="D536" s="123">
        <v>21</v>
      </c>
      <c r="E536" s="120">
        <v>685.20974025974022</v>
      </c>
      <c r="F536" s="228"/>
      <c r="G536" s="228"/>
      <c r="H536" s="234" t="e">
        <f>(SUM(#REF!))/#REF!</f>
        <v>#REF!</v>
      </c>
      <c r="I536" s="119"/>
      <c r="J536" s="119" t="s">
        <v>256</v>
      </c>
      <c r="K536" s="117" t="s">
        <v>258</v>
      </c>
      <c r="L536" s="148" t="s">
        <v>259</v>
      </c>
      <c r="M536" s="120">
        <v>685.20974025974022</v>
      </c>
      <c r="N536" s="157">
        <v>1</v>
      </c>
      <c r="O536" s="223"/>
      <c r="P536" s="117"/>
      <c r="Q536" s="112" t="s">
        <v>263</v>
      </c>
    </row>
    <row r="537" spans="1:17" ht="60" x14ac:dyDescent="0.2">
      <c r="A537" s="112">
        <v>4</v>
      </c>
      <c r="B537" s="117" t="s">
        <v>753</v>
      </c>
      <c r="C537" s="118" t="s">
        <v>411</v>
      </c>
      <c r="D537" s="123">
        <v>33</v>
      </c>
      <c r="E537" s="120">
        <v>473.71534794309883</v>
      </c>
      <c r="F537" s="228"/>
      <c r="G537" s="228"/>
      <c r="H537" s="234" t="e">
        <f>(SUM(#REF!))/#REF!</f>
        <v>#REF!</v>
      </c>
      <c r="I537" s="119"/>
      <c r="J537" s="119" t="s">
        <v>256</v>
      </c>
      <c r="K537" s="117" t="s">
        <v>258</v>
      </c>
      <c r="L537" s="122" t="s">
        <v>270</v>
      </c>
      <c r="M537" s="120">
        <f>+E537</f>
        <v>473.71534794309883</v>
      </c>
      <c r="N537" s="121">
        <v>1</v>
      </c>
      <c r="O537" s="223"/>
      <c r="P537" s="117"/>
      <c r="Q537" s="112" t="s">
        <v>262</v>
      </c>
    </row>
    <row r="538" spans="1:17" ht="20.25" x14ac:dyDescent="0.3">
      <c r="A538" s="127"/>
      <c r="B538" s="224"/>
      <c r="C538" s="224"/>
      <c r="D538" s="128"/>
      <c r="E538" s="128">
        <f>SUM(E534:E537)</f>
        <v>6738.4724227260022</v>
      </c>
      <c r="F538" s="128" t="str">
        <f>+F534</f>
        <v xml:space="preserve">CUMPLE </v>
      </c>
      <c r="G538" s="128" t="str">
        <f>+G534</f>
        <v xml:space="preserve">CUMPLE </v>
      </c>
      <c r="H538" s="128" t="str">
        <f>IF(H534&gt;=100%,"CUMPLE","NO CUMPLE")</f>
        <v>CUMPLE</v>
      </c>
      <c r="I538" s="128"/>
      <c r="J538" s="128"/>
      <c r="K538" s="128"/>
      <c r="L538" s="128" t="s">
        <v>2</v>
      </c>
      <c r="M538" s="128">
        <f>SUM(M534:M537)</f>
        <v>6738.4724227260022</v>
      </c>
      <c r="N538" s="128">
        <f>SUM(N534:N537)</f>
        <v>4</v>
      </c>
      <c r="O538" s="166">
        <f>+O534</f>
        <v>1684.6181056815005</v>
      </c>
      <c r="P538" s="128"/>
      <c r="Q538" s="128" t="s">
        <v>755</v>
      </c>
    </row>
    <row r="541" spans="1:17" x14ac:dyDescent="0.2">
      <c r="L541" s="104">
        <v>1</v>
      </c>
    </row>
  </sheetData>
  <sheetProtection formatCells="0" formatColumns="0" formatRows="0" insertColumns="0" insertRows="0" insertHyperlinks="0" deleteColumns="0" deleteRows="0" sort="0" autoFilter="0" pivotTables="0"/>
  <mergeCells count="581">
    <mergeCell ref="B522:C522"/>
    <mergeCell ref="C523:K523"/>
    <mergeCell ref="F524:F526"/>
    <mergeCell ref="G524:G526"/>
    <mergeCell ref="H524:H526"/>
    <mergeCell ref="O514:O516"/>
    <mergeCell ref="B517:C517"/>
    <mergeCell ref="O534:O537"/>
    <mergeCell ref="B538:C538"/>
    <mergeCell ref="B532:C532"/>
    <mergeCell ref="C533:K533"/>
    <mergeCell ref="F534:F537"/>
    <mergeCell ref="G534:G537"/>
    <mergeCell ref="H534:H537"/>
    <mergeCell ref="O524:O526"/>
    <mergeCell ref="B527:C527"/>
    <mergeCell ref="C528:K528"/>
    <mergeCell ref="F529:F531"/>
    <mergeCell ref="G529:G531"/>
    <mergeCell ref="H529:H531"/>
    <mergeCell ref="O529:O531"/>
    <mergeCell ref="C518:K518"/>
    <mergeCell ref="F519:F521"/>
    <mergeCell ref="G519:G521"/>
    <mergeCell ref="H519:H521"/>
    <mergeCell ref="O519:O521"/>
    <mergeCell ref="B512:C512"/>
    <mergeCell ref="C513:K513"/>
    <mergeCell ref="F514:F516"/>
    <mergeCell ref="G514:G516"/>
    <mergeCell ref="H514:H516"/>
    <mergeCell ref="O502:O504"/>
    <mergeCell ref="B505:C505"/>
    <mergeCell ref="C506:K506"/>
    <mergeCell ref="F507:F511"/>
    <mergeCell ref="G507:G511"/>
    <mergeCell ref="H507:H511"/>
    <mergeCell ref="O507:O511"/>
    <mergeCell ref="B500:C500"/>
    <mergeCell ref="C501:K501"/>
    <mergeCell ref="F502:F504"/>
    <mergeCell ref="G502:G504"/>
    <mergeCell ref="H502:H504"/>
    <mergeCell ref="O491:O493"/>
    <mergeCell ref="B494:C494"/>
    <mergeCell ref="C495:K495"/>
    <mergeCell ref="F496:F499"/>
    <mergeCell ref="G496:G499"/>
    <mergeCell ref="H496:H499"/>
    <mergeCell ref="O496:O499"/>
    <mergeCell ref="B489:C489"/>
    <mergeCell ref="C490:K490"/>
    <mergeCell ref="F491:F493"/>
    <mergeCell ref="G491:G493"/>
    <mergeCell ref="H491:H493"/>
    <mergeCell ref="O481:O483"/>
    <mergeCell ref="B484:C484"/>
    <mergeCell ref="C485:K485"/>
    <mergeCell ref="F486:F488"/>
    <mergeCell ref="G486:G488"/>
    <mergeCell ref="H486:H488"/>
    <mergeCell ref="O486:O488"/>
    <mergeCell ref="B479:C479"/>
    <mergeCell ref="C480:K480"/>
    <mergeCell ref="F481:F483"/>
    <mergeCell ref="G481:G483"/>
    <mergeCell ref="H481:H483"/>
    <mergeCell ref="O470:O473"/>
    <mergeCell ref="B474:C474"/>
    <mergeCell ref="C475:K475"/>
    <mergeCell ref="F476:F478"/>
    <mergeCell ref="G476:G478"/>
    <mergeCell ref="H476:H478"/>
    <mergeCell ref="O476:O478"/>
    <mergeCell ref="B468:C468"/>
    <mergeCell ref="C469:K469"/>
    <mergeCell ref="F470:F473"/>
    <mergeCell ref="G470:G473"/>
    <mergeCell ref="H470:H473"/>
    <mergeCell ref="O460:O462"/>
    <mergeCell ref="B463:C463"/>
    <mergeCell ref="C464:K464"/>
    <mergeCell ref="F465:F467"/>
    <mergeCell ref="G465:G467"/>
    <mergeCell ref="H465:H467"/>
    <mergeCell ref="O465:O467"/>
    <mergeCell ref="B458:C458"/>
    <mergeCell ref="C459:K459"/>
    <mergeCell ref="F460:F462"/>
    <mergeCell ref="G460:G462"/>
    <mergeCell ref="H460:H462"/>
    <mergeCell ref="O448:O450"/>
    <mergeCell ref="B451:C451"/>
    <mergeCell ref="C452:K452"/>
    <mergeCell ref="F453:F457"/>
    <mergeCell ref="G453:G457"/>
    <mergeCell ref="H453:H457"/>
    <mergeCell ref="O453:O457"/>
    <mergeCell ref="B446:C446"/>
    <mergeCell ref="C447:K447"/>
    <mergeCell ref="F448:F450"/>
    <mergeCell ref="G448:G450"/>
    <mergeCell ref="H448:H450"/>
    <mergeCell ref="O436:O440"/>
    <mergeCell ref="B441:C441"/>
    <mergeCell ref="C442:K442"/>
    <mergeCell ref="F443:F445"/>
    <mergeCell ref="G443:G445"/>
    <mergeCell ref="H443:H445"/>
    <mergeCell ref="O443:O445"/>
    <mergeCell ref="B434:C434"/>
    <mergeCell ref="C435:K435"/>
    <mergeCell ref="F436:F440"/>
    <mergeCell ref="G436:G440"/>
    <mergeCell ref="H436:H440"/>
    <mergeCell ref="O425:O427"/>
    <mergeCell ref="B428:C428"/>
    <mergeCell ref="C429:K429"/>
    <mergeCell ref="F430:F433"/>
    <mergeCell ref="G430:G433"/>
    <mergeCell ref="H430:H433"/>
    <mergeCell ref="O430:O433"/>
    <mergeCell ref="B423:C423"/>
    <mergeCell ref="C424:K424"/>
    <mergeCell ref="F425:F427"/>
    <mergeCell ref="G425:G427"/>
    <mergeCell ref="H425:H427"/>
    <mergeCell ref="O415:O417"/>
    <mergeCell ref="B418:C418"/>
    <mergeCell ref="C419:K419"/>
    <mergeCell ref="F420:F422"/>
    <mergeCell ref="G420:G422"/>
    <mergeCell ref="H420:H422"/>
    <mergeCell ref="O420:O422"/>
    <mergeCell ref="B413:C413"/>
    <mergeCell ref="C414:K414"/>
    <mergeCell ref="F415:F417"/>
    <mergeCell ref="G415:G417"/>
    <mergeCell ref="H415:H417"/>
    <mergeCell ref="O403:O407"/>
    <mergeCell ref="B408:C408"/>
    <mergeCell ref="C409:K409"/>
    <mergeCell ref="F410:F412"/>
    <mergeCell ref="G410:G412"/>
    <mergeCell ref="H410:H412"/>
    <mergeCell ref="O410:O412"/>
    <mergeCell ref="O388:O390"/>
    <mergeCell ref="B401:C401"/>
    <mergeCell ref="C402:K402"/>
    <mergeCell ref="F403:F407"/>
    <mergeCell ref="G403:G407"/>
    <mergeCell ref="H403:H407"/>
    <mergeCell ref="O393:O395"/>
    <mergeCell ref="B396:C396"/>
    <mergeCell ref="C397:K397"/>
    <mergeCell ref="F398:F400"/>
    <mergeCell ref="G398:G400"/>
    <mergeCell ref="H398:H400"/>
    <mergeCell ref="O398:O400"/>
    <mergeCell ref="B391:C391"/>
    <mergeCell ref="C392:K392"/>
    <mergeCell ref="F393:F395"/>
    <mergeCell ref="G393:G395"/>
    <mergeCell ref="H393:H395"/>
    <mergeCell ref="B386:C386"/>
    <mergeCell ref="C387:K387"/>
    <mergeCell ref="F388:F390"/>
    <mergeCell ref="G388:G390"/>
    <mergeCell ref="H388:H390"/>
    <mergeCell ref="B380:C380"/>
    <mergeCell ref="C381:K381"/>
    <mergeCell ref="F382:F385"/>
    <mergeCell ref="G382:G385"/>
    <mergeCell ref="H382:H385"/>
    <mergeCell ref="O369:O373"/>
    <mergeCell ref="B374:C374"/>
    <mergeCell ref="C375:K375"/>
    <mergeCell ref="F376:F379"/>
    <mergeCell ref="G376:G379"/>
    <mergeCell ref="H376:H379"/>
    <mergeCell ref="O376:O379"/>
    <mergeCell ref="B367:C367"/>
    <mergeCell ref="C368:K368"/>
    <mergeCell ref="F369:F373"/>
    <mergeCell ref="G369:G373"/>
    <mergeCell ref="H369:H373"/>
    <mergeCell ref="O358:O360"/>
    <mergeCell ref="B361:C361"/>
    <mergeCell ref="C362:K362"/>
    <mergeCell ref="F363:F366"/>
    <mergeCell ref="G363:G366"/>
    <mergeCell ref="H363:H366"/>
    <mergeCell ref="O363:O366"/>
    <mergeCell ref="B356:C356"/>
    <mergeCell ref="C357:K357"/>
    <mergeCell ref="F358:F360"/>
    <mergeCell ref="G358:G360"/>
    <mergeCell ref="H358:H360"/>
    <mergeCell ref="O345:O349"/>
    <mergeCell ref="B350:C350"/>
    <mergeCell ref="C351:K351"/>
    <mergeCell ref="F352:F355"/>
    <mergeCell ref="G352:G355"/>
    <mergeCell ref="H352:H355"/>
    <mergeCell ref="O352:O355"/>
    <mergeCell ref="B343:C343"/>
    <mergeCell ref="C344:K344"/>
    <mergeCell ref="F345:F349"/>
    <mergeCell ref="G345:G349"/>
    <mergeCell ref="H345:H349"/>
    <mergeCell ref="O335:O337"/>
    <mergeCell ref="B338:C338"/>
    <mergeCell ref="C339:K339"/>
    <mergeCell ref="F340:F342"/>
    <mergeCell ref="G340:G342"/>
    <mergeCell ref="H340:H342"/>
    <mergeCell ref="O340:O342"/>
    <mergeCell ref="B333:C333"/>
    <mergeCell ref="C334:K334"/>
    <mergeCell ref="F335:F337"/>
    <mergeCell ref="G335:G337"/>
    <mergeCell ref="H335:H337"/>
    <mergeCell ref="O325:O327"/>
    <mergeCell ref="B328:C328"/>
    <mergeCell ref="C329:K329"/>
    <mergeCell ref="F330:F332"/>
    <mergeCell ref="G330:G332"/>
    <mergeCell ref="H330:H332"/>
    <mergeCell ref="O330:O332"/>
    <mergeCell ref="B323:C323"/>
    <mergeCell ref="C324:K324"/>
    <mergeCell ref="F325:F327"/>
    <mergeCell ref="G325:G327"/>
    <mergeCell ref="H325:H327"/>
    <mergeCell ref="O315:O317"/>
    <mergeCell ref="B318:C318"/>
    <mergeCell ref="C319:K319"/>
    <mergeCell ref="F320:F322"/>
    <mergeCell ref="G320:G322"/>
    <mergeCell ref="H320:H322"/>
    <mergeCell ref="O320:O322"/>
    <mergeCell ref="B313:C313"/>
    <mergeCell ref="C314:K314"/>
    <mergeCell ref="F315:F317"/>
    <mergeCell ref="G315:G317"/>
    <mergeCell ref="H315:H317"/>
    <mergeCell ref="O302:O305"/>
    <mergeCell ref="B306:C306"/>
    <mergeCell ref="C307:K307"/>
    <mergeCell ref="F308:F312"/>
    <mergeCell ref="G308:G312"/>
    <mergeCell ref="H308:H312"/>
    <mergeCell ref="O308:O312"/>
    <mergeCell ref="B300:C300"/>
    <mergeCell ref="C301:K301"/>
    <mergeCell ref="F302:F305"/>
    <mergeCell ref="G302:G305"/>
    <mergeCell ref="H302:H305"/>
    <mergeCell ref="O292:O294"/>
    <mergeCell ref="B295:C295"/>
    <mergeCell ref="C296:K296"/>
    <mergeCell ref="F297:F299"/>
    <mergeCell ref="G297:G299"/>
    <mergeCell ref="H297:H299"/>
    <mergeCell ref="O297:O299"/>
    <mergeCell ref="B290:C290"/>
    <mergeCell ref="C291:K291"/>
    <mergeCell ref="F292:F294"/>
    <mergeCell ref="G292:G294"/>
    <mergeCell ref="H292:H294"/>
    <mergeCell ref="O282:O284"/>
    <mergeCell ref="B285:C285"/>
    <mergeCell ref="C286:K286"/>
    <mergeCell ref="F287:F289"/>
    <mergeCell ref="G287:G289"/>
    <mergeCell ref="H287:H289"/>
    <mergeCell ref="O287:O289"/>
    <mergeCell ref="B280:C280"/>
    <mergeCell ref="C281:K281"/>
    <mergeCell ref="F282:F284"/>
    <mergeCell ref="G282:G284"/>
    <mergeCell ref="H282:H284"/>
    <mergeCell ref="O272:O274"/>
    <mergeCell ref="B275:C275"/>
    <mergeCell ref="C276:K276"/>
    <mergeCell ref="F277:F279"/>
    <mergeCell ref="G277:G279"/>
    <mergeCell ref="H277:H279"/>
    <mergeCell ref="O277:O279"/>
    <mergeCell ref="B270:C270"/>
    <mergeCell ref="C271:K271"/>
    <mergeCell ref="F272:F274"/>
    <mergeCell ref="G272:G274"/>
    <mergeCell ref="H272:H274"/>
    <mergeCell ref="O259:O261"/>
    <mergeCell ref="B262:C262"/>
    <mergeCell ref="C263:K263"/>
    <mergeCell ref="F264:F269"/>
    <mergeCell ref="G264:G269"/>
    <mergeCell ref="H264:H269"/>
    <mergeCell ref="O264:O269"/>
    <mergeCell ref="B257:C257"/>
    <mergeCell ref="C258:K258"/>
    <mergeCell ref="F259:F261"/>
    <mergeCell ref="G259:G261"/>
    <mergeCell ref="H259:H261"/>
    <mergeCell ref="O248:O250"/>
    <mergeCell ref="B251:C251"/>
    <mergeCell ref="C252:K252"/>
    <mergeCell ref="F253:F256"/>
    <mergeCell ref="G253:G256"/>
    <mergeCell ref="H253:H256"/>
    <mergeCell ref="O253:O256"/>
    <mergeCell ref="B246:C246"/>
    <mergeCell ref="C247:K247"/>
    <mergeCell ref="F248:F250"/>
    <mergeCell ref="G248:G250"/>
    <mergeCell ref="H248:H250"/>
    <mergeCell ref="O238:O240"/>
    <mergeCell ref="B241:C241"/>
    <mergeCell ref="C242:K242"/>
    <mergeCell ref="F243:F245"/>
    <mergeCell ref="G243:G245"/>
    <mergeCell ref="H243:H245"/>
    <mergeCell ref="O243:O245"/>
    <mergeCell ref="B236:C236"/>
    <mergeCell ref="C237:K237"/>
    <mergeCell ref="F238:F240"/>
    <mergeCell ref="G238:G240"/>
    <mergeCell ref="H238:H240"/>
    <mergeCell ref="O228:O230"/>
    <mergeCell ref="B231:C231"/>
    <mergeCell ref="C232:K232"/>
    <mergeCell ref="F233:F235"/>
    <mergeCell ref="G233:G235"/>
    <mergeCell ref="H233:H235"/>
    <mergeCell ref="O233:O235"/>
    <mergeCell ref="O209:O212"/>
    <mergeCell ref="B226:C226"/>
    <mergeCell ref="C227:K227"/>
    <mergeCell ref="F228:F230"/>
    <mergeCell ref="G228:G230"/>
    <mergeCell ref="H228:H230"/>
    <mergeCell ref="O215:O217"/>
    <mergeCell ref="B218:C218"/>
    <mergeCell ref="C219:K219"/>
    <mergeCell ref="F220:F225"/>
    <mergeCell ref="G220:G225"/>
    <mergeCell ref="H220:H225"/>
    <mergeCell ref="O220:O225"/>
    <mergeCell ref="B213:C213"/>
    <mergeCell ref="C214:K214"/>
    <mergeCell ref="F215:F217"/>
    <mergeCell ref="G215:G217"/>
    <mergeCell ref="B194:C194"/>
    <mergeCell ref="C195:K195"/>
    <mergeCell ref="F196:F198"/>
    <mergeCell ref="G196:G198"/>
    <mergeCell ref="H196:H198"/>
    <mergeCell ref="O196:O198"/>
    <mergeCell ref="F201:F206"/>
    <mergeCell ref="G201:G206"/>
    <mergeCell ref="H215:H217"/>
    <mergeCell ref="B207:C207"/>
    <mergeCell ref="C208:K208"/>
    <mergeCell ref="F209:F212"/>
    <mergeCell ref="G209:G212"/>
    <mergeCell ref="H209:H212"/>
    <mergeCell ref="B199:C199"/>
    <mergeCell ref="C200:K200"/>
    <mergeCell ref="H204:H206"/>
    <mergeCell ref="B189:C189"/>
    <mergeCell ref="C190:K190"/>
    <mergeCell ref="F191:F193"/>
    <mergeCell ref="G191:G193"/>
    <mergeCell ref="H191:H193"/>
    <mergeCell ref="O179:O181"/>
    <mergeCell ref="B182:C182"/>
    <mergeCell ref="C183:K183"/>
    <mergeCell ref="F184:F188"/>
    <mergeCell ref="G184:G188"/>
    <mergeCell ref="H184:H188"/>
    <mergeCell ref="O184:O188"/>
    <mergeCell ref="O191:O193"/>
    <mergeCell ref="B177:C177"/>
    <mergeCell ref="C178:K178"/>
    <mergeCell ref="F179:F181"/>
    <mergeCell ref="G179:G181"/>
    <mergeCell ref="H179:H181"/>
    <mergeCell ref="O168:O171"/>
    <mergeCell ref="B172:C172"/>
    <mergeCell ref="C173:K173"/>
    <mergeCell ref="F174:F176"/>
    <mergeCell ref="G174:G176"/>
    <mergeCell ref="H174:H176"/>
    <mergeCell ref="O174:O176"/>
    <mergeCell ref="B166:C166"/>
    <mergeCell ref="C167:K167"/>
    <mergeCell ref="F168:F171"/>
    <mergeCell ref="G168:G171"/>
    <mergeCell ref="H168:H171"/>
    <mergeCell ref="O157:O159"/>
    <mergeCell ref="B160:C160"/>
    <mergeCell ref="C161:K161"/>
    <mergeCell ref="F162:F165"/>
    <mergeCell ref="G162:G165"/>
    <mergeCell ref="H162:H165"/>
    <mergeCell ref="O162:O165"/>
    <mergeCell ref="B155:C155"/>
    <mergeCell ref="C156:K156"/>
    <mergeCell ref="F157:F159"/>
    <mergeCell ref="G157:G159"/>
    <mergeCell ref="H157:H159"/>
    <mergeCell ref="O147:O149"/>
    <mergeCell ref="B150:C150"/>
    <mergeCell ref="C151:K151"/>
    <mergeCell ref="F152:F154"/>
    <mergeCell ref="G152:G154"/>
    <mergeCell ref="H152:H154"/>
    <mergeCell ref="O152:O154"/>
    <mergeCell ref="B145:C145"/>
    <mergeCell ref="C146:K146"/>
    <mergeCell ref="F147:F149"/>
    <mergeCell ref="G147:G149"/>
    <mergeCell ref="H147:H149"/>
    <mergeCell ref="O135:O139"/>
    <mergeCell ref="B140:C140"/>
    <mergeCell ref="C141:K141"/>
    <mergeCell ref="F142:F144"/>
    <mergeCell ref="G142:G144"/>
    <mergeCell ref="H142:H144"/>
    <mergeCell ref="O142:O144"/>
    <mergeCell ref="B133:C133"/>
    <mergeCell ref="C134:K134"/>
    <mergeCell ref="F135:F139"/>
    <mergeCell ref="G135:G139"/>
    <mergeCell ref="H135:H139"/>
    <mergeCell ref="O125:O127"/>
    <mergeCell ref="B128:C128"/>
    <mergeCell ref="C129:K129"/>
    <mergeCell ref="F130:F132"/>
    <mergeCell ref="G130:G132"/>
    <mergeCell ref="H130:H132"/>
    <mergeCell ref="O130:O132"/>
    <mergeCell ref="B123:C123"/>
    <mergeCell ref="C124:K124"/>
    <mergeCell ref="F125:F127"/>
    <mergeCell ref="G125:G127"/>
    <mergeCell ref="H125:H127"/>
    <mergeCell ref="O114:O116"/>
    <mergeCell ref="B117:C117"/>
    <mergeCell ref="B34:C34"/>
    <mergeCell ref="C118:K118"/>
    <mergeCell ref="F119:F122"/>
    <mergeCell ref="G119:G122"/>
    <mergeCell ref="H119:H122"/>
    <mergeCell ref="O119:O122"/>
    <mergeCell ref="B112:C112"/>
    <mergeCell ref="C113:K113"/>
    <mergeCell ref="F114:F116"/>
    <mergeCell ref="G114:G116"/>
    <mergeCell ref="H114:H116"/>
    <mergeCell ref="O103:O105"/>
    <mergeCell ref="B106:C106"/>
    <mergeCell ref="C107:K107"/>
    <mergeCell ref="F108:F111"/>
    <mergeCell ref="G108:G111"/>
    <mergeCell ref="H108:H111"/>
    <mergeCell ref="O108:O111"/>
    <mergeCell ref="B101:C101"/>
    <mergeCell ref="C102:K102"/>
    <mergeCell ref="F103:F105"/>
    <mergeCell ref="G103:G105"/>
    <mergeCell ref="H103:H105"/>
    <mergeCell ref="O88:O93"/>
    <mergeCell ref="B94:C94"/>
    <mergeCell ref="C95:K95"/>
    <mergeCell ref="F96:F100"/>
    <mergeCell ref="G96:G100"/>
    <mergeCell ref="H96:H100"/>
    <mergeCell ref="O96:O100"/>
    <mergeCell ref="B86:C86"/>
    <mergeCell ref="C87:K87"/>
    <mergeCell ref="F88:F93"/>
    <mergeCell ref="G88:G93"/>
    <mergeCell ref="H88:H93"/>
    <mergeCell ref="O78:O80"/>
    <mergeCell ref="B81:C81"/>
    <mergeCell ref="C82:K82"/>
    <mergeCell ref="F83:F85"/>
    <mergeCell ref="G83:G85"/>
    <mergeCell ref="H83:H85"/>
    <mergeCell ref="O83:O85"/>
    <mergeCell ref="B76:C76"/>
    <mergeCell ref="C77:K77"/>
    <mergeCell ref="F78:F80"/>
    <mergeCell ref="G78:G80"/>
    <mergeCell ref="H78:H80"/>
    <mergeCell ref="O68:O70"/>
    <mergeCell ref="B71:C71"/>
    <mergeCell ref="C72:K72"/>
    <mergeCell ref="F73:F75"/>
    <mergeCell ref="G73:G75"/>
    <mergeCell ref="H73:H75"/>
    <mergeCell ref="O73:O75"/>
    <mergeCell ref="B66:C66"/>
    <mergeCell ref="C67:K67"/>
    <mergeCell ref="F68:F70"/>
    <mergeCell ref="G68:G70"/>
    <mergeCell ref="H68:H70"/>
    <mergeCell ref="O58:O60"/>
    <mergeCell ref="B61:C61"/>
    <mergeCell ref="C62:K62"/>
    <mergeCell ref="F63:F65"/>
    <mergeCell ref="G63:G65"/>
    <mergeCell ref="H63:H65"/>
    <mergeCell ref="O63:O65"/>
    <mergeCell ref="B56:C56"/>
    <mergeCell ref="C57:K57"/>
    <mergeCell ref="F58:F60"/>
    <mergeCell ref="G58:G60"/>
    <mergeCell ref="H58:H60"/>
    <mergeCell ref="O48:O50"/>
    <mergeCell ref="B51:C51"/>
    <mergeCell ref="C52:K52"/>
    <mergeCell ref="F53:F55"/>
    <mergeCell ref="G53:G55"/>
    <mergeCell ref="H53:H55"/>
    <mergeCell ref="O53:O55"/>
    <mergeCell ref="F48:F50"/>
    <mergeCell ref="G48:G50"/>
    <mergeCell ref="H48:H50"/>
    <mergeCell ref="O36:O38"/>
    <mergeCell ref="B39:C39"/>
    <mergeCell ref="C40:K40"/>
    <mergeCell ref="F41:F43"/>
    <mergeCell ref="G41:G43"/>
    <mergeCell ref="H41:H43"/>
    <mergeCell ref="O25:O27"/>
    <mergeCell ref="B28:C28"/>
    <mergeCell ref="C29:K29"/>
    <mergeCell ref="F30:F32"/>
    <mergeCell ref="G30:G32"/>
    <mergeCell ref="H30:H32"/>
    <mergeCell ref="O30:O33"/>
    <mergeCell ref="O41:O45"/>
    <mergeCell ref="B46:C46"/>
    <mergeCell ref="C47:K47"/>
    <mergeCell ref="H25:H27"/>
    <mergeCell ref="C19:K19"/>
    <mergeCell ref="F20:F22"/>
    <mergeCell ref="G20:G22"/>
    <mergeCell ref="H20:H22"/>
    <mergeCell ref="C35:K35"/>
    <mergeCell ref="F36:F38"/>
    <mergeCell ref="G36:G38"/>
    <mergeCell ref="H36:H38"/>
    <mergeCell ref="R448:R449"/>
    <mergeCell ref="O382:O385"/>
    <mergeCell ref="O201:O206"/>
    <mergeCell ref="O20:O22"/>
    <mergeCell ref="B18:C18"/>
    <mergeCell ref="O10:O12"/>
    <mergeCell ref="A1:Q1"/>
    <mergeCell ref="G10:G12"/>
    <mergeCell ref="B13:C13"/>
    <mergeCell ref="A2:Q2"/>
    <mergeCell ref="A3:Q3"/>
    <mergeCell ref="H10:H12"/>
    <mergeCell ref="F10:F12"/>
    <mergeCell ref="B5:Q5"/>
    <mergeCell ref="C9:K9"/>
    <mergeCell ref="C14:K14"/>
    <mergeCell ref="F15:F17"/>
    <mergeCell ref="G15:G17"/>
    <mergeCell ref="H15:H17"/>
    <mergeCell ref="O15:O17"/>
    <mergeCell ref="B23:C23"/>
    <mergeCell ref="C24:K24"/>
    <mergeCell ref="F25:F27"/>
    <mergeCell ref="G25:G27"/>
  </mergeCells>
  <conditionalFormatting sqref="P13:Q13">
    <cfRule type="containsText" dxfId="492" priority="1067" operator="containsText" text="NO CUMPLE">
      <formula>NOT(ISERROR(SEARCH("NO CUMPLE",P13)))</formula>
    </cfRule>
    <cfRule type="containsText" dxfId="491" priority="1068" operator="containsText" text="NO CUMPLE ">
      <formula>NOT(ISERROR(SEARCH("NO CUMPLE ",P13)))</formula>
    </cfRule>
  </conditionalFormatting>
  <conditionalFormatting sqref="Q10:Q12 Q384:Q385">
    <cfRule type="cellIs" dxfId="490" priority="346" operator="equal">
      <formula>"NO SE VALIDA"</formula>
    </cfRule>
  </conditionalFormatting>
  <conditionalFormatting sqref="P18:Q18">
    <cfRule type="containsText" dxfId="489" priority="344" operator="containsText" text="NO CUMPLE">
      <formula>NOT(ISERROR(SEARCH("NO CUMPLE",P18)))</formula>
    </cfRule>
    <cfRule type="containsText" dxfId="488" priority="345" operator="containsText" text="NO CUMPLE ">
      <formula>NOT(ISERROR(SEARCH("NO CUMPLE ",P18)))</formula>
    </cfRule>
  </conditionalFormatting>
  <conditionalFormatting sqref="Q15:Q17">
    <cfRule type="cellIs" dxfId="487" priority="343" operator="equal">
      <formula>"NO SE VALIDA"</formula>
    </cfRule>
  </conditionalFormatting>
  <conditionalFormatting sqref="P23:Q23">
    <cfRule type="containsText" dxfId="486" priority="341" operator="containsText" text="NO CUMPLE">
      <formula>NOT(ISERROR(SEARCH("NO CUMPLE",P23)))</formula>
    </cfRule>
    <cfRule type="containsText" dxfId="485" priority="342" operator="containsText" text="NO CUMPLE ">
      <formula>NOT(ISERROR(SEARCH("NO CUMPLE ",P23)))</formula>
    </cfRule>
  </conditionalFormatting>
  <conditionalFormatting sqref="Q20:Q22">
    <cfRule type="cellIs" dxfId="484" priority="340" operator="equal">
      <formula>"NO SE VALIDA"</formula>
    </cfRule>
  </conditionalFormatting>
  <conditionalFormatting sqref="Q114:Q116">
    <cfRule type="cellIs" dxfId="483" priority="289" operator="equal">
      <formula>"NO SE VALIDA"</formula>
    </cfRule>
  </conditionalFormatting>
  <conditionalFormatting sqref="P28:Q28">
    <cfRule type="containsText" dxfId="482" priority="338" operator="containsText" text="NO CUMPLE">
      <formula>NOT(ISERROR(SEARCH("NO CUMPLE",P28)))</formula>
    </cfRule>
    <cfRule type="containsText" dxfId="481" priority="339" operator="containsText" text="NO CUMPLE ">
      <formula>NOT(ISERROR(SEARCH("NO CUMPLE ",P28)))</formula>
    </cfRule>
  </conditionalFormatting>
  <conditionalFormatting sqref="Q27">
    <cfRule type="cellIs" dxfId="480" priority="337" operator="equal">
      <formula>"NO SE VALIDA"</formula>
    </cfRule>
  </conditionalFormatting>
  <conditionalFormatting sqref="Q292:Q294">
    <cfRule type="cellIs" dxfId="479" priority="193" operator="equal">
      <formula>"NO SE VALIDA"</formula>
    </cfRule>
  </conditionalFormatting>
  <conditionalFormatting sqref="P34:Q34">
    <cfRule type="containsText" dxfId="478" priority="335" operator="containsText" text="NO CUMPLE">
      <formula>NOT(ISERROR(SEARCH("NO CUMPLE",P34)))</formula>
    </cfRule>
    <cfRule type="containsText" dxfId="477" priority="336" operator="containsText" text="NO CUMPLE ">
      <formula>NOT(ISERROR(SEARCH("NO CUMPLE ",P34)))</formula>
    </cfRule>
  </conditionalFormatting>
  <conditionalFormatting sqref="Q30:Q33">
    <cfRule type="cellIs" dxfId="476" priority="334" operator="equal">
      <formula>"NO SE VALIDA"</formula>
    </cfRule>
  </conditionalFormatting>
  <conditionalFormatting sqref="P39:Q39">
    <cfRule type="containsText" dxfId="475" priority="332" operator="containsText" text="NO CUMPLE">
      <formula>NOT(ISERROR(SEARCH("NO CUMPLE",P39)))</formula>
    </cfRule>
    <cfRule type="containsText" dxfId="474" priority="333" operator="containsText" text="NO CUMPLE ">
      <formula>NOT(ISERROR(SEARCH("NO CUMPLE ",P39)))</formula>
    </cfRule>
  </conditionalFormatting>
  <conditionalFormatting sqref="Q36:Q38">
    <cfRule type="cellIs" dxfId="473" priority="331" operator="equal">
      <formula>"NO SE VALIDA"</formula>
    </cfRule>
  </conditionalFormatting>
  <conditionalFormatting sqref="P46:Q46">
    <cfRule type="containsText" dxfId="472" priority="329" operator="containsText" text="NO CUMPLE">
      <formula>NOT(ISERROR(SEARCH("NO CUMPLE",P46)))</formula>
    </cfRule>
    <cfRule type="containsText" dxfId="471" priority="330" operator="containsText" text="NO CUMPLE ">
      <formula>NOT(ISERROR(SEARCH("NO CUMPLE ",P46)))</formula>
    </cfRule>
  </conditionalFormatting>
  <conditionalFormatting sqref="Q41:Q45">
    <cfRule type="cellIs" dxfId="470" priority="328" operator="equal">
      <formula>"NO SE VALIDA"</formula>
    </cfRule>
  </conditionalFormatting>
  <conditionalFormatting sqref="P51:Q51">
    <cfRule type="containsText" dxfId="469" priority="326" operator="containsText" text="NO CUMPLE">
      <formula>NOT(ISERROR(SEARCH("NO CUMPLE",P51)))</formula>
    </cfRule>
    <cfRule type="containsText" dxfId="468" priority="327" operator="containsText" text="NO CUMPLE ">
      <formula>NOT(ISERROR(SEARCH("NO CUMPLE ",P51)))</formula>
    </cfRule>
  </conditionalFormatting>
  <conditionalFormatting sqref="Q48:Q50">
    <cfRule type="cellIs" dxfId="467" priority="325" operator="equal">
      <formula>"NO SE VALIDA"</formula>
    </cfRule>
  </conditionalFormatting>
  <conditionalFormatting sqref="P56:Q56">
    <cfRule type="containsText" dxfId="466" priority="323" operator="containsText" text="NO CUMPLE">
      <formula>NOT(ISERROR(SEARCH("NO CUMPLE",P56)))</formula>
    </cfRule>
    <cfRule type="containsText" dxfId="465" priority="324" operator="containsText" text="NO CUMPLE ">
      <formula>NOT(ISERROR(SEARCH("NO CUMPLE ",P56)))</formula>
    </cfRule>
  </conditionalFormatting>
  <conditionalFormatting sqref="Q53:Q55">
    <cfRule type="cellIs" dxfId="464" priority="322" operator="equal">
      <formula>"NO SE VALIDA"</formula>
    </cfRule>
  </conditionalFormatting>
  <conditionalFormatting sqref="P61:Q61">
    <cfRule type="containsText" dxfId="463" priority="320" operator="containsText" text="NO CUMPLE">
      <formula>NOT(ISERROR(SEARCH("NO CUMPLE",P61)))</formula>
    </cfRule>
    <cfRule type="containsText" dxfId="462" priority="321" operator="containsText" text="NO CUMPLE ">
      <formula>NOT(ISERROR(SEARCH("NO CUMPLE ",P61)))</formula>
    </cfRule>
  </conditionalFormatting>
  <conditionalFormatting sqref="Q58:Q60">
    <cfRule type="cellIs" dxfId="461" priority="319" operator="equal">
      <formula>"NO SE VALIDA"</formula>
    </cfRule>
  </conditionalFormatting>
  <conditionalFormatting sqref="P66:Q66">
    <cfRule type="containsText" dxfId="460" priority="317" operator="containsText" text="NO CUMPLE">
      <formula>NOT(ISERROR(SEARCH("NO CUMPLE",P66)))</formula>
    </cfRule>
    <cfRule type="containsText" dxfId="459" priority="318" operator="containsText" text="NO CUMPLE ">
      <formula>NOT(ISERROR(SEARCH("NO CUMPLE ",P66)))</formula>
    </cfRule>
  </conditionalFormatting>
  <conditionalFormatting sqref="Q64:Q65">
    <cfRule type="cellIs" dxfId="458" priority="316" operator="equal">
      <formula>"NO SE VALIDA"</formula>
    </cfRule>
  </conditionalFormatting>
  <conditionalFormatting sqref="P71:Q71">
    <cfRule type="containsText" dxfId="457" priority="314" operator="containsText" text="NO CUMPLE">
      <formula>NOT(ISERROR(SEARCH("NO CUMPLE",P71)))</formula>
    </cfRule>
    <cfRule type="containsText" dxfId="456" priority="315" operator="containsText" text="NO CUMPLE ">
      <formula>NOT(ISERROR(SEARCH("NO CUMPLE ",P71)))</formula>
    </cfRule>
  </conditionalFormatting>
  <conditionalFormatting sqref="Q68:Q70">
    <cfRule type="cellIs" dxfId="455" priority="313" operator="equal">
      <formula>"NO SE VALIDA"</formula>
    </cfRule>
  </conditionalFormatting>
  <conditionalFormatting sqref="P76:Q76">
    <cfRule type="containsText" dxfId="454" priority="311" operator="containsText" text="NO CUMPLE">
      <formula>NOT(ISERROR(SEARCH("NO CUMPLE",P76)))</formula>
    </cfRule>
    <cfRule type="containsText" dxfId="453" priority="312" operator="containsText" text="NO CUMPLE ">
      <formula>NOT(ISERROR(SEARCH("NO CUMPLE ",P76)))</formula>
    </cfRule>
  </conditionalFormatting>
  <conditionalFormatting sqref="Q74:Q75">
    <cfRule type="cellIs" dxfId="452" priority="310" operator="equal">
      <formula>"NO SE VALIDA"</formula>
    </cfRule>
  </conditionalFormatting>
  <conditionalFormatting sqref="P81:Q81">
    <cfRule type="containsText" dxfId="451" priority="308" operator="containsText" text="NO CUMPLE">
      <formula>NOT(ISERROR(SEARCH("NO CUMPLE",P81)))</formula>
    </cfRule>
    <cfRule type="containsText" dxfId="450" priority="309" operator="containsText" text="NO CUMPLE ">
      <formula>NOT(ISERROR(SEARCH("NO CUMPLE ",P81)))</formula>
    </cfRule>
  </conditionalFormatting>
  <conditionalFormatting sqref="Q78:Q80">
    <cfRule type="cellIs" dxfId="449" priority="307" operator="equal">
      <formula>"NO SE VALIDA"</formula>
    </cfRule>
  </conditionalFormatting>
  <conditionalFormatting sqref="P86:Q86">
    <cfRule type="containsText" dxfId="448" priority="305" operator="containsText" text="NO CUMPLE">
      <formula>NOT(ISERROR(SEARCH("NO CUMPLE",P86)))</formula>
    </cfRule>
    <cfRule type="containsText" dxfId="447" priority="306" operator="containsText" text="NO CUMPLE ">
      <formula>NOT(ISERROR(SEARCH("NO CUMPLE ",P86)))</formula>
    </cfRule>
  </conditionalFormatting>
  <conditionalFormatting sqref="Q83:Q85">
    <cfRule type="cellIs" dxfId="446" priority="304" operator="equal">
      <formula>"NO SE VALIDA"</formula>
    </cfRule>
  </conditionalFormatting>
  <conditionalFormatting sqref="P94:Q94">
    <cfRule type="containsText" dxfId="445" priority="302" operator="containsText" text="NO CUMPLE">
      <formula>NOT(ISERROR(SEARCH("NO CUMPLE",P94)))</formula>
    </cfRule>
    <cfRule type="containsText" dxfId="444" priority="303" operator="containsText" text="NO CUMPLE ">
      <formula>NOT(ISERROR(SEARCH("NO CUMPLE ",P94)))</formula>
    </cfRule>
  </conditionalFormatting>
  <conditionalFormatting sqref="Q88:Q93">
    <cfRule type="cellIs" dxfId="443" priority="301" operator="equal">
      <formula>"NO SE VALIDA"</formula>
    </cfRule>
  </conditionalFormatting>
  <conditionalFormatting sqref="P101:Q101">
    <cfRule type="containsText" dxfId="442" priority="299" operator="containsText" text="NO CUMPLE">
      <formula>NOT(ISERROR(SEARCH("NO CUMPLE",P101)))</formula>
    </cfRule>
    <cfRule type="containsText" dxfId="441" priority="300" operator="containsText" text="NO CUMPLE ">
      <formula>NOT(ISERROR(SEARCH("NO CUMPLE ",P101)))</formula>
    </cfRule>
  </conditionalFormatting>
  <conditionalFormatting sqref="Q96:Q100">
    <cfRule type="cellIs" dxfId="440" priority="298" operator="equal">
      <formula>"NO SE VALIDA"</formula>
    </cfRule>
  </conditionalFormatting>
  <conditionalFormatting sqref="P106:Q106">
    <cfRule type="containsText" dxfId="439" priority="296" operator="containsText" text="NO CUMPLE">
      <formula>NOT(ISERROR(SEARCH("NO CUMPLE",P106)))</formula>
    </cfRule>
    <cfRule type="containsText" dxfId="438" priority="297" operator="containsText" text="NO CUMPLE ">
      <formula>NOT(ISERROR(SEARCH("NO CUMPLE ",P106)))</formula>
    </cfRule>
  </conditionalFormatting>
  <conditionalFormatting sqref="Q103:Q105">
    <cfRule type="cellIs" dxfId="437" priority="295" operator="equal">
      <formula>"NO SE VALIDA"</formula>
    </cfRule>
  </conditionalFormatting>
  <conditionalFormatting sqref="P112:Q112">
    <cfRule type="containsText" dxfId="436" priority="293" operator="containsText" text="NO CUMPLE">
      <formula>NOT(ISERROR(SEARCH("NO CUMPLE",P112)))</formula>
    </cfRule>
    <cfRule type="containsText" dxfId="435" priority="294" operator="containsText" text="NO CUMPLE ">
      <formula>NOT(ISERROR(SEARCH("NO CUMPLE ",P112)))</formula>
    </cfRule>
  </conditionalFormatting>
  <conditionalFormatting sqref="Q108:Q111">
    <cfRule type="cellIs" dxfId="434" priority="292" operator="equal">
      <formula>"NO SE VALIDA"</formula>
    </cfRule>
  </conditionalFormatting>
  <conditionalFormatting sqref="P117:Q117">
    <cfRule type="containsText" dxfId="433" priority="290" operator="containsText" text="NO CUMPLE">
      <formula>NOT(ISERROR(SEARCH("NO CUMPLE",P117)))</formula>
    </cfRule>
    <cfRule type="containsText" dxfId="432" priority="291" operator="containsText" text="NO CUMPLE ">
      <formula>NOT(ISERROR(SEARCH("NO CUMPLE ",P117)))</formula>
    </cfRule>
  </conditionalFormatting>
  <conditionalFormatting sqref="Q119:Q122">
    <cfRule type="cellIs" dxfId="431" priority="286" operator="equal">
      <formula>"NO SE VALIDA"</formula>
    </cfRule>
  </conditionalFormatting>
  <conditionalFormatting sqref="P123:Q123">
    <cfRule type="containsText" dxfId="430" priority="287" operator="containsText" text="NO CUMPLE">
      <formula>NOT(ISERROR(SEARCH("NO CUMPLE",P123)))</formula>
    </cfRule>
    <cfRule type="containsText" dxfId="429" priority="288" operator="containsText" text="NO CUMPLE ">
      <formula>NOT(ISERROR(SEARCH("NO CUMPLE ",P123)))</formula>
    </cfRule>
  </conditionalFormatting>
  <conditionalFormatting sqref="Q125:Q127">
    <cfRule type="cellIs" dxfId="428" priority="283" operator="equal">
      <formula>"NO SE VALIDA"</formula>
    </cfRule>
  </conditionalFormatting>
  <conditionalFormatting sqref="P128:Q128">
    <cfRule type="containsText" dxfId="427" priority="284" operator="containsText" text="NO CUMPLE">
      <formula>NOT(ISERROR(SEARCH("NO CUMPLE",P128)))</formula>
    </cfRule>
    <cfRule type="containsText" dxfId="426" priority="285" operator="containsText" text="NO CUMPLE ">
      <formula>NOT(ISERROR(SEARCH("NO CUMPLE ",P128)))</formula>
    </cfRule>
  </conditionalFormatting>
  <conditionalFormatting sqref="Q130:Q132">
    <cfRule type="cellIs" dxfId="425" priority="280" operator="equal">
      <formula>"NO SE VALIDA"</formula>
    </cfRule>
  </conditionalFormatting>
  <conditionalFormatting sqref="P133:Q133">
    <cfRule type="containsText" dxfId="424" priority="281" operator="containsText" text="NO CUMPLE">
      <formula>NOT(ISERROR(SEARCH("NO CUMPLE",P133)))</formula>
    </cfRule>
    <cfRule type="containsText" dxfId="423" priority="282" operator="containsText" text="NO CUMPLE ">
      <formula>NOT(ISERROR(SEARCH("NO CUMPLE ",P133)))</formula>
    </cfRule>
  </conditionalFormatting>
  <conditionalFormatting sqref="Q135:Q139">
    <cfRule type="cellIs" dxfId="422" priority="277" operator="equal">
      <formula>"NO SE VALIDA"</formula>
    </cfRule>
  </conditionalFormatting>
  <conditionalFormatting sqref="P140:Q140">
    <cfRule type="containsText" dxfId="421" priority="278" operator="containsText" text="NO CUMPLE">
      <formula>NOT(ISERROR(SEARCH("NO CUMPLE",P140)))</formula>
    </cfRule>
    <cfRule type="containsText" dxfId="420" priority="279" operator="containsText" text="NO CUMPLE ">
      <formula>NOT(ISERROR(SEARCH("NO CUMPLE ",P140)))</formula>
    </cfRule>
  </conditionalFormatting>
  <conditionalFormatting sqref="Q142:Q144">
    <cfRule type="cellIs" dxfId="419" priority="274" operator="equal">
      <formula>"NO SE VALIDA"</formula>
    </cfRule>
  </conditionalFormatting>
  <conditionalFormatting sqref="P145:Q145">
    <cfRule type="containsText" dxfId="418" priority="275" operator="containsText" text="NO CUMPLE">
      <formula>NOT(ISERROR(SEARCH("NO CUMPLE",P145)))</formula>
    </cfRule>
    <cfRule type="containsText" dxfId="417" priority="276" operator="containsText" text="NO CUMPLE ">
      <formula>NOT(ISERROR(SEARCH("NO CUMPLE ",P145)))</formula>
    </cfRule>
  </conditionalFormatting>
  <conditionalFormatting sqref="Q148:Q149">
    <cfRule type="cellIs" dxfId="416" priority="271" operator="equal">
      <formula>"NO SE VALIDA"</formula>
    </cfRule>
  </conditionalFormatting>
  <conditionalFormatting sqref="P150:Q150">
    <cfRule type="containsText" dxfId="415" priority="272" operator="containsText" text="NO CUMPLE">
      <formula>NOT(ISERROR(SEARCH("NO CUMPLE",P150)))</formula>
    </cfRule>
    <cfRule type="containsText" dxfId="414" priority="273" operator="containsText" text="NO CUMPLE ">
      <formula>NOT(ISERROR(SEARCH("NO CUMPLE ",P150)))</formula>
    </cfRule>
  </conditionalFormatting>
  <conditionalFormatting sqref="Q154">
    <cfRule type="cellIs" dxfId="413" priority="268" operator="equal">
      <formula>"NO SE VALIDA"</formula>
    </cfRule>
  </conditionalFormatting>
  <conditionalFormatting sqref="P155:Q155">
    <cfRule type="containsText" dxfId="412" priority="269" operator="containsText" text="NO CUMPLE">
      <formula>NOT(ISERROR(SEARCH("NO CUMPLE",P155)))</formula>
    </cfRule>
    <cfRule type="containsText" dxfId="411" priority="270" operator="containsText" text="NO CUMPLE ">
      <formula>NOT(ISERROR(SEARCH("NO CUMPLE ",P155)))</formula>
    </cfRule>
  </conditionalFormatting>
  <conditionalFormatting sqref="Q159">
    <cfRule type="cellIs" dxfId="410" priority="265" operator="equal">
      <formula>"NO SE VALIDA"</formula>
    </cfRule>
  </conditionalFormatting>
  <conditionalFormatting sqref="P160">
    <cfRule type="containsText" dxfId="409" priority="266" operator="containsText" text="NO CUMPLE">
      <formula>NOT(ISERROR(SEARCH("NO CUMPLE",P160)))</formula>
    </cfRule>
    <cfRule type="containsText" dxfId="408" priority="267" operator="containsText" text="NO CUMPLE ">
      <formula>NOT(ISERROR(SEARCH("NO CUMPLE ",P160)))</formula>
    </cfRule>
  </conditionalFormatting>
  <conditionalFormatting sqref="P166:Q166">
    <cfRule type="containsText" dxfId="407" priority="263" operator="containsText" text="NO CUMPLE">
      <formula>NOT(ISERROR(SEARCH("NO CUMPLE",P166)))</formula>
    </cfRule>
    <cfRule type="containsText" dxfId="406" priority="264" operator="containsText" text="NO CUMPLE ">
      <formula>NOT(ISERROR(SEARCH("NO CUMPLE ",P166)))</formula>
    </cfRule>
  </conditionalFormatting>
  <conditionalFormatting sqref="Q168:Q171">
    <cfRule type="cellIs" dxfId="405" priority="259" operator="equal">
      <formula>"NO SE VALIDA"</formula>
    </cfRule>
  </conditionalFormatting>
  <conditionalFormatting sqref="P172:Q172">
    <cfRule type="containsText" dxfId="404" priority="260" operator="containsText" text="NO CUMPLE">
      <formula>NOT(ISERROR(SEARCH("NO CUMPLE",P172)))</formula>
    </cfRule>
    <cfRule type="containsText" dxfId="403" priority="261" operator="containsText" text="NO CUMPLE ">
      <formula>NOT(ISERROR(SEARCH("NO CUMPLE ",P172)))</formula>
    </cfRule>
  </conditionalFormatting>
  <conditionalFormatting sqref="Q174:Q176">
    <cfRule type="cellIs" dxfId="402" priority="256" operator="equal">
      <formula>"NO SE VALIDA"</formula>
    </cfRule>
  </conditionalFormatting>
  <conditionalFormatting sqref="P177:Q177">
    <cfRule type="containsText" dxfId="401" priority="257" operator="containsText" text="NO CUMPLE">
      <formula>NOT(ISERROR(SEARCH("NO CUMPLE",P177)))</formula>
    </cfRule>
    <cfRule type="containsText" dxfId="400" priority="258" operator="containsText" text="NO CUMPLE ">
      <formula>NOT(ISERROR(SEARCH("NO CUMPLE ",P177)))</formula>
    </cfRule>
  </conditionalFormatting>
  <conditionalFormatting sqref="Q181">
    <cfRule type="cellIs" dxfId="399" priority="253" operator="equal">
      <formula>"NO SE VALIDA"</formula>
    </cfRule>
  </conditionalFormatting>
  <conditionalFormatting sqref="P182:Q182">
    <cfRule type="containsText" dxfId="398" priority="254" operator="containsText" text="NO CUMPLE">
      <formula>NOT(ISERROR(SEARCH("NO CUMPLE",P182)))</formula>
    </cfRule>
    <cfRule type="containsText" dxfId="397" priority="255" operator="containsText" text="NO CUMPLE ">
      <formula>NOT(ISERROR(SEARCH("NO CUMPLE ",P182)))</formula>
    </cfRule>
  </conditionalFormatting>
  <conditionalFormatting sqref="Q184:Q188">
    <cfRule type="cellIs" dxfId="396" priority="250" operator="equal">
      <formula>"NO SE VALIDA"</formula>
    </cfRule>
  </conditionalFormatting>
  <conditionalFormatting sqref="P189:Q189">
    <cfRule type="containsText" dxfId="395" priority="251" operator="containsText" text="NO CUMPLE">
      <formula>NOT(ISERROR(SEARCH("NO CUMPLE",P189)))</formula>
    </cfRule>
    <cfRule type="containsText" dxfId="394" priority="252" operator="containsText" text="NO CUMPLE ">
      <formula>NOT(ISERROR(SEARCH("NO CUMPLE ",P189)))</formula>
    </cfRule>
  </conditionalFormatting>
  <conditionalFormatting sqref="Q191:Q193">
    <cfRule type="cellIs" dxfId="393" priority="247" operator="equal">
      <formula>"NO SE VALIDA"</formula>
    </cfRule>
  </conditionalFormatting>
  <conditionalFormatting sqref="P194:Q194">
    <cfRule type="containsText" dxfId="392" priority="248" operator="containsText" text="NO CUMPLE">
      <formula>NOT(ISERROR(SEARCH("NO CUMPLE",P194)))</formula>
    </cfRule>
    <cfRule type="containsText" dxfId="391" priority="249" operator="containsText" text="NO CUMPLE ">
      <formula>NOT(ISERROR(SEARCH("NO CUMPLE ",P194)))</formula>
    </cfRule>
  </conditionalFormatting>
  <conditionalFormatting sqref="Q196:Q198">
    <cfRule type="cellIs" dxfId="390" priority="244" operator="equal">
      <formula>"NO SE VALIDA"</formula>
    </cfRule>
  </conditionalFormatting>
  <conditionalFormatting sqref="P199:Q199">
    <cfRule type="containsText" dxfId="389" priority="245" operator="containsText" text="NO CUMPLE">
      <formula>NOT(ISERROR(SEARCH("NO CUMPLE",P199)))</formula>
    </cfRule>
    <cfRule type="containsText" dxfId="388" priority="246" operator="containsText" text="NO CUMPLE ">
      <formula>NOT(ISERROR(SEARCH("NO CUMPLE ",P199)))</formula>
    </cfRule>
  </conditionalFormatting>
  <conditionalFormatting sqref="Q201:Q206">
    <cfRule type="cellIs" dxfId="387" priority="241" operator="equal">
      <formula>"NO SE VALIDA"</formula>
    </cfRule>
  </conditionalFormatting>
  <conditionalFormatting sqref="P207:Q207">
    <cfRule type="containsText" dxfId="386" priority="242" operator="containsText" text="NO CUMPLE">
      <formula>NOT(ISERROR(SEARCH("NO CUMPLE",P207)))</formula>
    </cfRule>
    <cfRule type="containsText" dxfId="385" priority="243" operator="containsText" text="NO CUMPLE ">
      <formula>NOT(ISERROR(SEARCH("NO CUMPLE ",P207)))</formula>
    </cfRule>
  </conditionalFormatting>
  <conditionalFormatting sqref="Q209:Q212">
    <cfRule type="cellIs" dxfId="384" priority="238" operator="equal">
      <formula>"NO SE VALIDA"</formula>
    </cfRule>
  </conditionalFormatting>
  <conditionalFormatting sqref="P213:Q213">
    <cfRule type="containsText" dxfId="383" priority="239" operator="containsText" text="NO CUMPLE">
      <formula>NOT(ISERROR(SEARCH("NO CUMPLE",P213)))</formula>
    </cfRule>
    <cfRule type="containsText" dxfId="382" priority="240" operator="containsText" text="NO CUMPLE ">
      <formula>NOT(ISERROR(SEARCH("NO CUMPLE ",P213)))</formula>
    </cfRule>
  </conditionalFormatting>
  <conditionalFormatting sqref="Q215:Q217">
    <cfRule type="cellIs" dxfId="381" priority="235" operator="equal">
      <formula>"NO SE VALIDA"</formula>
    </cfRule>
  </conditionalFormatting>
  <conditionalFormatting sqref="P218:Q218">
    <cfRule type="containsText" dxfId="380" priority="236" operator="containsText" text="NO CUMPLE">
      <formula>NOT(ISERROR(SEARCH("NO CUMPLE",P218)))</formula>
    </cfRule>
    <cfRule type="containsText" dxfId="379" priority="237" operator="containsText" text="NO CUMPLE ">
      <formula>NOT(ISERROR(SEARCH("NO CUMPLE ",P218)))</formula>
    </cfRule>
  </conditionalFormatting>
  <conditionalFormatting sqref="Q220:Q225">
    <cfRule type="cellIs" dxfId="378" priority="232" operator="equal">
      <formula>"NO SE VALIDA"</formula>
    </cfRule>
  </conditionalFormatting>
  <conditionalFormatting sqref="P226:Q226">
    <cfRule type="containsText" dxfId="377" priority="233" operator="containsText" text="NO CUMPLE">
      <formula>NOT(ISERROR(SEARCH("NO CUMPLE",P226)))</formula>
    </cfRule>
    <cfRule type="containsText" dxfId="376" priority="234" operator="containsText" text="NO CUMPLE ">
      <formula>NOT(ISERROR(SEARCH("NO CUMPLE ",P226)))</formula>
    </cfRule>
  </conditionalFormatting>
  <conditionalFormatting sqref="Q228:Q230">
    <cfRule type="cellIs" dxfId="375" priority="229" operator="equal">
      <formula>"NO SE VALIDA"</formula>
    </cfRule>
  </conditionalFormatting>
  <conditionalFormatting sqref="P231:Q231">
    <cfRule type="containsText" dxfId="374" priority="230" operator="containsText" text="NO CUMPLE">
      <formula>NOT(ISERROR(SEARCH("NO CUMPLE",P231)))</formula>
    </cfRule>
    <cfRule type="containsText" dxfId="373" priority="231" operator="containsText" text="NO CUMPLE ">
      <formula>NOT(ISERROR(SEARCH("NO CUMPLE ",P231)))</formula>
    </cfRule>
  </conditionalFormatting>
  <conditionalFormatting sqref="Q233:Q235">
    <cfRule type="cellIs" dxfId="372" priority="226" operator="equal">
      <formula>"NO SE VALIDA"</formula>
    </cfRule>
  </conditionalFormatting>
  <conditionalFormatting sqref="P236:Q236">
    <cfRule type="containsText" dxfId="371" priority="227" operator="containsText" text="NO CUMPLE">
      <formula>NOT(ISERROR(SEARCH("NO CUMPLE",P236)))</formula>
    </cfRule>
    <cfRule type="containsText" dxfId="370" priority="228" operator="containsText" text="NO CUMPLE ">
      <formula>NOT(ISERROR(SEARCH("NO CUMPLE ",P236)))</formula>
    </cfRule>
  </conditionalFormatting>
  <conditionalFormatting sqref="Q238:Q240">
    <cfRule type="cellIs" dxfId="369" priority="223" operator="equal">
      <formula>"NO SE VALIDA"</formula>
    </cfRule>
  </conditionalFormatting>
  <conditionalFormatting sqref="P241:Q241">
    <cfRule type="containsText" dxfId="368" priority="224" operator="containsText" text="NO CUMPLE">
      <formula>NOT(ISERROR(SEARCH("NO CUMPLE",P241)))</formula>
    </cfRule>
    <cfRule type="containsText" dxfId="367" priority="225" operator="containsText" text="NO CUMPLE ">
      <formula>NOT(ISERROR(SEARCH("NO CUMPLE ",P241)))</formula>
    </cfRule>
  </conditionalFormatting>
  <conditionalFormatting sqref="Q243:Q245">
    <cfRule type="cellIs" dxfId="366" priority="220" operator="equal">
      <formula>"NO SE VALIDA"</formula>
    </cfRule>
  </conditionalFormatting>
  <conditionalFormatting sqref="P246:Q246">
    <cfRule type="containsText" dxfId="365" priority="221" operator="containsText" text="NO CUMPLE">
      <formula>NOT(ISERROR(SEARCH("NO CUMPLE",P246)))</formula>
    </cfRule>
    <cfRule type="containsText" dxfId="364" priority="222" operator="containsText" text="NO CUMPLE ">
      <formula>NOT(ISERROR(SEARCH("NO CUMPLE ",P246)))</formula>
    </cfRule>
  </conditionalFormatting>
  <conditionalFormatting sqref="Q248:Q250">
    <cfRule type="cellIs" dxfId="363" priority="217" operator="equal">
      <formula>"NO SE VALIDA"</formula>
    </cfRule>
  </conditionalFormatting>
  <conditionalFormatting sqref="P251:Q251">
    <cfRule type="containsText" dxfId="362" priority="218" operator="containsText" text="NO CUMPLE">
      <formula>NOT(ISERROR(SEARCH("NO CUMPLE",P251)))</formula>
    </cfRule>
    <cfRule type="containsText" dxfId="361" priority="219" operator="containsText" text="NO CUMPLE ">
      <formula>NOT(ISERROR(SEARCH("NO CUMPLE ",P251)))</formula>
    </cfRule>
  </conditionalFormatting>
  <conditionalFormatting sqref="Q253:Q256">
    <cfRule type="cellIs" dxfId="360" priority="214" operator="equal">
      <formula>"NO SE VALIDA"</formula>
    </cfRule>
  </conditionalFormatting>
  <conditionalFormatting sqref="P257:Q257">
    <cfRule type="containsText" dxfId="359" priority="215" operator="containsText" text="NO CUMPLE">
      <formula>NOT(ISERROR(SEARCH("NO CUMPLE",P257)))</formula>
    </cfRule>
    <cfRule type="containsText" dxfId="358" priority="216" operator="containsText" text="NO CUMPLE ">
      <formula>NOT(ISERROR(SEARCH("NO CUMPLE ",P257)))</formula>
    </cfRule>
  </conditionalFormatting>
  <conditionalFormatting sqref="Q260:Q261">
    <cfRule type="cellIs" dxfId="357" priority="211" operator="equal">
      <formula>"NO SE VALIDA"</formula>
    </cfRule>
  </conditionalFormatting>
  <conditionalFormatting sqref="P262:Q262">
    <cfRule type="containsText" dxfId="356" priority="212" operator="containsText" text="NO CUMPLE">
      <formula>NOT(ISERROR(SEARCH("NO CUMPLE",P262)))</formula>
    </cfRule>
    <cfRule type="containsText" dxfId="355" priority="213" operator="containsText" text="NO CUMPLE ">
      <formula>NOT(ISERROR(SEARCH("NO CUMPLE ",P262)))</formula>
    </cfRule>
  </conditionalFormatting>
  <conditionalFormatting sqref="Q264:Q269">
    <cfRule type="cellIs" dxfId="354" priority="208" operator="equal">
      <formula>"NO SE VALIDA"</formula>
    </cfRule>
  </conditionalFormatting>
  <conditionalFormatting sqref="P270:Q270">
    <cfRule type="containsText" dxfId="353" priority="209" operator="containsText" text="NO CUMPLE">
      <formula>NOT(ISERROR(SEARCH("NO CUMPLE",P270)))</formula>
    </cfRule>
    <cfRule type="containsText" dxfId="352" priority="210" operator="containsText" text="NO CUMPLE ">
      <formula>NOT(ISERROR(SEARCH("NO CUMPLE ",P270)))</formula>
    </cfRule>
  </conditionalFormatting>
  <conditionalFormatting sqref="Q272:Q274">
    <cfRule type="cellIs" dxfId="351" priority="205" operator="equal">
      <formula>"NO SE VALIDA"</formula>
    </cfRule>
  </conditionalFormatting>
  <conditionalFormatting sqref="P275:Q275">
    <cfRule type="containsText" dxfId="350" priority="206" operator="containsText" text="NO CUMPLE">
      <formula>NOT(ISERROR(SEARCH("NO CUMPLE",P275)))</formula>
    </cfRule>
    <cfRule type="containsText" dxfId="349" priority="207" operator="containsText" text="NO CUMPLE ">
      <formula>NOT(ISERROR(SEARCH("NO CUMPLE ",P275)))</formula>
    </cfRule>
  </conditionalFormatting>
  <conditionalFormatting sqref="Q277:Q279">
    <cfRule type="cellIs" dxfId="348" priority="202" operator="equal">
      <formula>"NO SE VALIDA"</formula>
    </cfRule>
  </conditionalFormatting>
  <conditionalFormatting sqref="P280:Q280">
    <cfRule type="containsText" dxfId="347" priority="203" operator="containsText" text="NO CUMPLE">
      <formula>NOT(ISERROR(SEARCH("NO CUMPLE",P280)))</formula>
    </cfRule>
    <cfRule type="containsText" dxfId="346" priority="204" operator="containsText" text="NO CUMPLE ">
      <formula>NOT(ISERROR(SEARCH("NO CUMPLE ",P280)))</formula>
    </cfRule>
  </conditionalFormatting>
  <conditionalFormatting sqref="Q282:Q284">
    <cfRule type="cellIs" dxfId="345" priority="199" operator="equal">
      <formula>"NO SE VALIDA"</formula>
    </cfRule>
  </conditionalFormatting>
  <conditionalFormatting sqref="P285:Q285">
    <cfRule type="containsText" dxfId="344" priority="200" operator="containsText" text="NO CUMPLE">
      <formula>NOT(ISERROR(SEARCH("NO CUMPLE",P285)))</formula>
    </cfRule>
    <cfRule type="containsText" dxfId="343" priority="201" operator="containsText" text="NO CUMPLE ">
      <formula>NOT(ISERROR(SEARCH("NO CUMPLE ",P285)))</formula>
    </cfRule>
  </conditionalFormatting>
  <conditionalFormatting sqref="Q287:Q289">
    <cfRule type="cellIs" dxfId="342" priority="196" operator="equal">
      <formula>"NO SE VALIDA"</formula>
    </cfRule>
  </conditionalFormatting>
  <conditionalFormatting sqref="P290:Q290">
    <cfRule type="containsText" dxfId="341" priority="197" operator="containsText" text="NO CUMPLE">
      <formula>NOT(ISERROR(SEARCH("NO CUMPLE",P290)))</formula>
    </cfRule>
    <cfRule type="containsText" dxfId="340" priority="198" operator="containsText" text="NO CUMPLE ">
      <formula>NOT(ISERROR(SEARCH("NO CUMPLE ",P290)))</formula>
    </cfRule>
  </conditionalFormatting>
  <conditionalFormatting sqref="P295:Q295">
    <cfRule type="containsText" dxfId="339" priority="194" operator="containsText" text="NO CUMPLE">
      <formula>NOT(ISERROR(SEARCH("NO CUMPLE",P295)))</formula>
    </cfRule>
    <cfRule type="containsText" dxfId="338" priority="195" operator="containsText" text="NO CUMPLE ">
      <formula>NOT(ISERROR(SEARCH("NO CUMPLE ",P295)))</formula>
    </cfRule>
  </conditionalFormatting>
  <conditionalFormatting sqref="Q303:Q305">
    <cfRule type="cellIs" dxfId="337" priority="187" operator="equal">
      <formula>"NO SE VALIDA"</formula>
    </cfRule>
  </conditionalFormatting>
  <conditionalFormatting sqref="Q297:Q299">
    <cfRule type="cellIs" dxfId="336" priority="190" operator="equal">
      <formula>"NO SE VALIDA"</formula>
    </cfRule>
  </conditionalFormatting>
  <conditionalFormatting sqref="P300:Q300">
    <cfRule type="containsText" dxfId="335" priority="191" operator="containsText" text="NO CUMPLE">
      <formula>NOT(ISERROR(SEARCH("NO CUMPLE",P300)))</formula>
    </cfRule>
    <cfRule type="containsText" dxfId="334" priority="192" operator="containsText" text="NO CUMPLE ">
      <formula>NOT(ISERROR(SEARCH("NO CUMPLE ",P300)))</formula>
    </cfRule>
  </conditionalFormatting>
  <conditionalFormatting sqref="P306:Q306">
    <cfRule type="containsText" dxfId="333" priority="188" operator="containsText" text="NO CUMPLE">
      <formula>NOT(ISERROR(SEARCH("NO CUMPLE",P306)))</formula>
    </cfRule>
    <cfRule type="containsText" dxfId="332" priority="189" operator="containsText" text="NO CUMPLE ">
      <formula>NOT(ISERROR(SEARCH("NO CUMPLE ",P306)))</formula>
    </cfRule>
  </conditionalFormatting>
  <conditionalFormatting sqref="Q316:Q317">
    <cfRule type="cellIs" dxfId="331" priority="181" operator="equal">
      <formula>"NO SE VALIDA"</formula>
    </cfRule>
  </conditionalFormatting>
  <conditionalFormatting sqref="Q308:Q312">
    <cfRule type="cellIs" dxfId="330" priority="184" operator="equal">
      <formula>"NO SE VALIDA"</formula>
    </cfRule>
  </conditionalFormatting>
  <conditionalFormatting sqref="P313:Q313">
    <cfRule type="containsText" dxfId="329" priority="185" operator="containsText" text="NO CUMPLE">
      <formula>NOT(ISERROR(SEARCH("NO CUMPLE",P313)))</formula>
    </cfRule>
    <cfRule type="containsText" dxfId="328" priority="186" operator="containsText" text="NO CUMPLE ">
      <formula>NOT(ISERROR(SEARCH("NO CUMPLE ",P313)))</formula>
    </cfRule>
  </conditionalFormatting>
  <conditionalFormatting sqref="P318:Q318">
    <cfRule type="containsText" dxfId="327" priority="182" operator="containsText" text="NO CUMPLE">
      <formula>NOT(ISERROR(SEARCH("NO CUMPLE",P318)))</formula>
    </cfRule>
    <cfRule type="containsText" dxfId="326" priority="183" operator="containsText" text="NO CUMPLE ">
      <formula>NOT(ISERROR(SEARCH("NO CUMPLE ",P318)))</formula>
    </cfRule>
  </conditionalFormatting>
  <conditionalFormatting sqref="Q325:Q327">
    <cfRule type="cellIs" dxfId="325" priority="175" operator="equal">
      <formula>"NO SE VALIDA"</formula>
    </cfRule>
  </conditionalFormatting>
  <conditionalFormatting sqref="Q320:Q322">
    <cfRule type="cellIs" dxfId="324" priority="178" operator="equal">
      <formula>"NO SE VALIDA"</formula>
    </cfRule>
  </conditionalFormatting>
  <conditionalFormatting sqref="P323:Q323">
    <cfRule type="containsText" dxfId="323" priority="179" operator="containsText" text="NO CUMPLE">
      <formula>NOT(ISERROR(SEARCH("NO CUMPLE",P323)))</formula>
    </cfRule>
    <cfRule type="containsText" dxfId="322" priority="180" operator="containsText" text="NO CUMPLE ">
      <formula>NOT(ISERROR(SEARCH("NO CUMPLE ",P323)))</formula>
    </cfRule>
  </conditionalFormatting>
  <conditionalFormatting sqref="P328:Q328">
    <cfRule type="containsText" dxfId="321" priority="176" operator="containsText" text="NO CUMPLE">
      <formula>NOT(ISERROR(SEARCH("NO CUMPLE",P328)))</formula>
    </cfRule>
    <cfRule type="containsText" dxfId="320" priority="177" operator="containsText" text="NO CUMPLE ">
      <formula>NOT(ISERROR(SEARCH("NO CUMPLE ",P328)))</formula>
    </cfRule>
  </conditionalFormatting>
  <conditionalFormatting sqref="Q337">
    <cfRule type="cellIs" dxfId="319" priority="169" operator="equal">
      <formula>"NO SE VALIDA"</formula>
    </cfRule>
  </conditionalFormatting>
  <conditionalFormatting sqref="Q330:Q332">
    <cfRule type="cellIs" dxfId="318" priority="172" operator="equal">
      <formula>"NO SE VALIDA"</formula>
    </cfRule>
  </conditionalFormatting>
  <conditionalFormatting sqref="P333:Q333">
    <cfRule type="containsText" dxfId="317" priority="173" operator="containsText" text="NO CUMPLE">
      <formula>NOT(ISERROR(SEARCH("NO CUMPLE",P333)))</formula>
    </cfRule>
    <cfRule type="containsText" dxfId="316" priority="174" operator="containsText" text="NO CUMPLE ">
      <formula>NOT(ISERROR(SEARCH("NO CUMPLE ",P333)))</formula>
    </cfRule>
  </conditionalFormatting>
  <conditionalFormatting sqref="P338:Q338">
    <cfRule type="containsText" dxfId="315" priority="170" operator="containsText" text="NO CUMPLE">
      <formula>NOT(ISERROR(SEARCH("NO CUMPLE",P338)))</formula>
    </cfRule>
    <cfRule type="containsText" dxfId="314" priority="171" operator="containsText" text="NO CUMPLE ">
      <formula>NOT(ISERROR(SEARCH("NO CUMPLE ",P338)))</formula>
    </cfRule>
  </conditionalFormatting>
  <conditionalFormatting sqref="Q345:Q349">
    <cfRule type="cellIs" dxfId="313" priority="163" operator="equal">
      <formula>"NO SE VALIDA"</formula>
    </cfRule>
  </conditionalFormatting>
  <conditionalFormatting sqref="Q340:Q342">
    <cfRule type="cellIs" dxfId="312" priority="166" operator="equal">
      <formula>"NO SE VALIDA"</formula>
    </cfRule>
  </conditionalFormatting>
  <conditionalFormatting sqref="P343:Q343">
    <cfRule type="containsText" dxfId="311" priority="167" operator="containsText" text="NO CUMPLE">
      <formula>NOT(ISERROR(SEARCH("NO CUMPLE",P343)))</formula>
    </cfRule>
    <cfRule type="containsText" dxfId="310" priority="168" operator="containsText" text="NO CUMPLE ">
      <formula>NOT(ISERROR(SEARCH("NO CUMPLE ",P343)))</formula>
    </cfRule>
  </conditionalFormatting>
  <conditionalFormatting sqref="P350:Q350">
    <cfRule type="containsText" dxfId="309" priority="164" operator="containsText" text="NO CUMPLE">
      <formula>NOT(ISERROR(SEARCH("NO CUMPLE",P350)))</formula>
    </cfRule>
    <cfRule type="containsText" dxfId="308" priority="165" operator="containsText" text="NO CUMPLE ">
      <formula>NOT(ISERROR(SEARCH("NO CUMPLE ",P350)))</formula>
    </cfRule>
  </conditionalFormatting>
  <conditionalFormatting sqref="Q358:Q360">
    <cfRule type="cellIs" dxfId="307" priority="157" operator="equal">
      <formula>"NO SE VALIDA"</formula>
    </cfRule>
  </conditionalFormatting>
  <conditionalFormatting sqref="Q352:Q355">
    <cfRule type="cellIs" dxfId="306" priority="160" operator="equal">
      <formula>"NO SE VALIDA"</formula>
    </cfRule>
  </conditionalFormatting>
  <conditionalFormatting sqref="P356:Q356">
    <cfRule type="containsText" dxfId="305" priority="161" operator="containsText" text="NO CUMPLE">
      <formula>NOT(ISERROR(SEARCH("NO CUMPLE",P356)))</formula>
    </cfRule>
    <cfRule type="containsText" dxfId="304" priority="162" operator="containsText" text="NO CUMPLE ">
      <formula>NOT(ISERROR(SEARCH("NO CUMPLE ",P356)))</formula>
    </cfRule>
  </conditionalFormatting>
  <conditionalFormatting sqref="P361:Q361">
    <cfRule type="containsText" dxfId="303" priority="158" operator="containsText" text="NO CUMPLE">
      <formula>NOT(ISERROR(SEARCH("NO CUMPLE",P361)))</formula>
    </cfRule>
    <cfRule type="containsText" dxfId="302" priority="159" operator="containsText" text="NO CUMPLE ">
      <formula>NOT(ISERROR(SEARCH("NO CUMPLE ",P361)))</formula>
    </cfRule>
  </conditionalFormatting>
  <conditionalFormatting sqref="Q369:Q373">
    <cfRule type="cellIs" dxfId="301" priority="151" operator="equal">
      <formula>"NO SE VALIDA"</formula>
    </cfRule>
  </conditionalFormatting>
  <conditionalFormatting sqref="Q363:Q366">
    <cfRule type="cellIs" dxfId="300" priority="154" operator="equal">
      <formula>"NO SE VALIDA"</formula>
    </cfRule>
  </conditionalFormatting>
  <conditionalFormatting sqref="P367:Q367">
    <cfRule type="containsText" dxfId="299" priority="155" operator="containsText" text="NO CUMPLE">
      <formula>NOT(ISERROR(SEARCH("NO CUMPLE",P367)))</formula>
    </cfRule>
    <cfRule type="containsText" dxfId="298" priority="156" operator="containsText" text="NO CUMPLE ">
      <formula>NOT(ISERROR(SEARCH("NO CUMPLE ",P367)))</formula>
    </cfRule>
  </conditionalFormatting>
  <conditionalFormatting sqref="P374:Q374">
    <cfRule type="containsText" dxfId="297" priority="152" operator="containsText" text="NO CUMPLE">
      <formula>NOT(ISERROR(SEARCH("NO CUMPLE",P374)))</formula>
    </cfRule>
    <cfRule type="containsText" dxfId="296" priority="153" operator="containsText" text="NO CUMPLE ">
      <formula>NOT(ISERROR(SEARCH("NO CUMPLE ",P374)))</formula>
    </cfRule>
  </conditionalFormatting>
  <conditionalFormatting sqref="Q376:Q379">
    <cfRule type="cellIs" dxfId="295" priority="148" operator="equal">
      <formula>"NO SE VALIDA"</formula>
    </cfRule>
  </conditionalFormatting>
  <conditionalFormatting sqref="P380:Q380">
    <cfRule type="containsText" dxfId="294" priority="149" operator="containsText" text="NO CUMPLE">
      <formula>NOT(ISERROR(SEARCH("NO CUMPLE",P380)))</formula>
    </cfRule>
    <cfRule type="containsText" dxfId="293" priority="150" operator="containsText" text="NO CUMPLE ">
      <formula>NOT(ISERROR(SEARCH("NO CUMPLE ",P380)))</formula>
    </cfRule>
  </conditionalFormatting>
  <conditionalFormatting sqref="P386:Q386">
    <cfRule type="containsText" dxfId="292" priority="146" operator="containsText" text="NO CUMPLE">
      <formula>NOT(ISERROR(SEARCH("NO CUMPLE",P386)))</formula>
    </cfRule>
    <cfRule type="containsText" dxfId="291" priority="147" operator="containsText" text="NO CUMPLE ">
      <formula>NOT(ISERROR(SEARCH("NO CUMPLE ",P386)))</formula>
    </cfRule>
  </conditionalFormatting>
  <conditionalFormatting sqref="Q393:Q395">
    <cfRule type="cellIs" dxfId="290" priority="139" operator="equal">
      <formula>"NO SE VALIDA"</formula>
    </cfRule>
  </conditionalFormatting>
  <conditionalFormatting sqref="Q388:Q390">
    <cfRule type="cellIs" dxfId="289" priority="142" operator="equal">
      <formula>"NO SE VALIDA"</formula>
    </cfRule>
  </conditionalFormatting>
  <conditionalFormatting sqref="P391">
    <cfRule type="containsText" dxfId="288" priority="143" operator="containsText" text="NO CUMPLE">
      <formula>NOT(ISERROR(SEARCH("NO CUMPLE",P391)))</formula>
    </cfRule>
    <cfRule type="containsText" dxfId="287" priority="144" operator="containsText" text="NO CUMPLE ">
      <formula>NOT(ISERROR(SEARCH("NO CUMPLE ",P391)))</formula>
    </cfRule>
  </conditionalFormatting>
  <conditionalFormatting sqref="P396:Q396">
    <cfRule type="containsText" dxfId="286" priority="140" operator="containsText" text="NO CUMPLE">
      <formula>NOT(ISERROR(SEARCH("NO CUMPLE",P396)))</formula>
    </cfRule>
    <cfRule type="containsText" dxfId="285" priority="141" operator="containsText" text="NO CUMPLE ">
      <formula>NOT(ISERROR(SEARCH("NO CUMPLE ",P396)))</formula>
    </cfRule>
  </conditionalFormatting>
  <conditionalFormatting sqref="Q403:Q407">
    <cfRule type="cellIs" dxfId="284" priority="133" operator="equal">
      <formula>"NO SE VALIDA"</formula>
    </cfRule>
  </conditionalFormatting>
  <conditionalFormatting sqref="Q398:Q400">
    <cfRule type="cellIs" dxfId="283" priority="136" operator="equal">
      <formula>"NO SE VALIDA"</formula>
    </cfRule>
  </conditionalFormatting>
  <conditionalFormatting sqref="P401:Q401">
    <cfRule type="containsText" dxfId="282" priority="137" operator="containsText" text="NO CUMPLE">
      <formula>NOT(ISERROR(SEARCH("NO CUMPLE",P401)))</formula>
    </cfRule>
    <cfRule type="containsText" dxfId="281" priority="138" operator="containsText" text="NO CUMPLE ">
      <formula>NOT(ISERROR(SEARCH("NO CUMPLE ",P401)))</formula>
    </cfRule>
  </conditionalFormatting>
  <conditionalFormatting sqref="P408:Q408">
    <cfRule type="containsText" dxfId="280" priority="134" operator="containsText" text="NO CUMPLE">
      <formula>NOT(ISERROR(SEARCH("NO CUMPLE",P408)))</formula>
    </cfRule>
    <cfRule type="containsText" dxfId="279" priority="135" operator="containsText" text="NO CUMPLE ">
      <formula>NOT(ISERROR(SEARCH("NO CUMPLE ",P408)))</formula>
    </cfRule>
  </conditionalFormatting>
  <conditionalFormatting sqref="Q415:Q417">
    <cfRule type="cellIs" dxfId="278" priority="127" operator="equal">
      <formula>"NO SE VALIDA"</formula>
    </cfRule>
  </conditionalFormatting>
  <conditionalFormatting sqref="Q410:Q412">
    <cfRule type="cellIs" dxfId="277" priority="130" operator="equal">
      <formula>"NO SE VALIDA"</formula>
    </cfRule>
  </conditionalFormatting>
  <conditionalFormatting sqref="P413:Q413">
    <cfRule type="containsText" dxfId="276" priority="131" operator="containsText" text="NO CUMPLE">
      <formula>NOT(ISERROR(SEARCH("NO CUMPLE",P413)))</formula>
    </cfRule>
    <cfRule type="containsText" dxfId="275" priority="132" operator="containsText" text="NO CUMPLE ">
      <formula>NOT(ISERROR(SEARCH("NO CUMPLE ",P413)))</formula>
    </cfRule>
  </conditionalFormatting>
  <conditionalFormatting sqref="P418:Q418">
    <cfRule type="containsText" dxfId="274" priority="128" operator="containsText" text="NO CUMPLE">
      <formula>NOT(ISERROR(SEARCH("NO CUMPLE",P418)))</formula>
    </cfRule>
    <cfRule type="containsText" dxfId="273" priority="129" operator="containsText" text="NO CUMPLE ">
      <formula>NOT(ISERROR(SEARCH("NO CUMPLE ",P418)))</formula>
    </cfRule>
  </conditionalFormatting>
  <conditionalFormatting sqref="Q425:Q427">
    <cfRule type="cellIs" dxfId="272" priority="121" operator="equal">
      <formula>"NO SE VALIDA"</formula>
    </cfRule>
  </conditionalFormatting>
  <conditionalFormatting sqref="Q422">
    <cfRule type="cellIs" dxfId="271" priority="124" operator="equal">
      <formula>"NO SE VALIDA"</formula>
    </cfRule>
  </conditionalFormatting>
  <conditionalFormatting sqref="P423:Q423">
    <cfRule type="containsText" dxfId="270" priority="125" operator="containsText" text="NO CUMPLE">
      <formula>NOT(ISERROR(SEARCH("NO CUMPLE",P423)))</formula>
    </cfRule>
    <cfRule type="containsText" dxfId="269" priority="126" operator="containsText" text="NO CUMPLE ">
      <formula>NOT(ISERROR(SEARCH("NO CUMPLE ",P423)))</formula>
    </cfRule>
  </conditionalFormatting>
  <conditionalFormatting sqref="P428:Q428">
    <cfRule type="containsText" dxfId="268" priority="122" operator="containsText" text="NO CUMPLE">
      <formula>NOT(ISERROR(SEARCH("NO CUMPLE",P428)))</formula>
    </cfRule>
    <cfRule type="containsText" dxfId="267" priority="123" operator="containsText" text="NO CUMPLE ">
      <formula>NOT(ISERROR(SEARCH("NO CUMPLE ",P428)))</formula>
    </cfRule>
  </conditionalFormatting>
  <conditionalFormatting sqref="Q436:Q440">
    <cfRule type="cellIs" dxfId="266" priority="115" operator="equal">
      <formula>"NO SE VALIDA"</formula>
    </cfRule>
  </conditionalFormatting>
  <conditionalFormatting sqref="Q430:Q433">
    <cfRule type="cellIs" dxfId="265" priority="118" operator="equal">
      <formula>"NO SE VALIDA"</formula>
    </cfRule>
  </conditionalFormatting>
  <conditionalFormatting sqref="P434:Q434">
    <cfRule type="containsText" dxfId="264" priority="119" operator="containsText" text="NO CUMPLE">
      <formula>NOT(ISERROR(SEARCH("NO CUMPLE",P434)))</formula>
    </cfRule>
    <cfRule type="containsText" dxfId="263" priority="120" operator="containsText" text="NO CUMPLE ">
      <formula>NOT(ISERROR(SEARCH("NO CUMPLE ",P434)))</formula>
    </cfRule>
  </conditionalFormatting>
  <conditionalFormatting sqref="P441:Q441">
    <cfRule type="containsText" dxfId="262" priority="116" operator="containsText" text="NO CUMPLE">
      <formula>NOT(ISERROR(SEARCH("NO CUMPLE",P441)))</formula>
    </cfRule>
    <cfRule type="containsText" dxfId="261" priority="117" operator="containsText" text="NO CUMPLE ">
      <formula>NOT(ISERROR(SEARCH("NO CUMPLE ",P441)))</formula>
    </cfRule>
  </conditionalFormatting>
  <conditionalFormatting sqref="Q448:Q450">
    <cfRule type="cellIs" dxfId="260" priority="109" operator="equal">
      <formula>"NO SE VALIDA"</formula>
    </cfRule>
  </conditionalFormatting>
  <conditionalFormatting sqref="Q443:Q445">
    <cfRule type="cellIs" dxfId="259" priority="112" operator="equal">
      <formula>"NO SE VALIDA"</formula>
    </cfRule>
  </conditionalFormatting>
  <conditionalFormatting sqref="P446:Q446">
    <cfRule type="containsText" dxfId="258" priority="113" operator="containsText" text="NO CUMPLE">
      <formula>NOT(ISERROR(SEARCH("NO CUMPLE",P446)))</formula>
    </cfRule>
    <cfRule type="containsText" dxfId="257" priority="114" operator="containsText" text="NO CUMPLE ">
      <formula>NOT(ISERROR(SEARCH("NO CUMPLE ",P446)))</formula>
    </cfRule>
  </conditionalFormatting>
  <conditionalFormatting sqref="P451:Q451">
    <cfRule type="containsText" dxfId="256" priority="110" operator="containsText" text="NO CUMPLE">
      <formula>NOT(ISERROR(SEARCH("NO CUMPLE",P451)))</formula>
    </cfRule>
    <cfRule type="containsText" dxfId="255" priority="111" operator="containsText" text="NO CUMPLE ">
      <formula>NOT(ISERROR(SEARCH("NO CUMPLE ",P451)))</formula>
    </cfRule>
  </conditionalFormatting>
  <conditionalFormatting sqref="Q460:Q462">
    <cfRule type="cellIs" dxfId="254" priority="103" operator="equal">
      <formula>"NO SE VALIDA"</formula>
    </cfRule>
  </conditionalFormatting>
  <conditionalFormatting sqref="Q453:Q457">
    <cfRule type="cellIs" dxfId="253" priority="106" operator="equal">
      <formula>"NO SE VALIDA"</formula>
    </cfRule>
  </conditionalFormatting>
  <conditionalFormatting sqref="P458:Q458">
    <cfRule type="containsText" dxfId="252" priority="107" operator="containsText" text="NO CUMPLE">
      <formula>NOT(ISERROR(SEARCH("NO CUMPLE",P458)))</formula>
    </cfRule>
    <cfRule type="containsText" dxfId="251" priority="108" operator="containsText" text="NO CUMPLE ">
      <formula>NOT(ISERROR(SEARCH("NO CUMPLE ",P458)))</formula>
    </cfRule>
  </conditionalFormatting>
  <conditionalFormatting sqref="P463:Q463">
    <cfRule type="containsText" dxfId="250" priority="104" operator="containsText" text="NO CUMPLE">
      <formula>NOT(ISERROR(SEARCH("NO CUMPLE",P463)))</formula>
    </cfRule>
    <cfRule type="containsText" dxfId="249" priority="105" operator="containsText" text="NO CUMPLE ">
      <formula>NOT(ISERROR(SEARCH("NO CUMPLE ",P463)))</formula>
    </cfRule>
  </conditionalFormatting>
  <conditionalFormatting sqref="Q470:Q473">
    <cfRule type="cellIs" dxfId="248" priority="97" operator="equal">
      <formula>"NO SE VALIDA"</formula>
    </cfRule>
  </conditionalFormatting>
  <conditionalFormatting sqref="Q465:Q467">
    <cfRule type="cellIs" dxfId="247" priority="100" operator="equal">
      <formula>"NO SE VALIDA"</formula>
    </cfRule>
  </conditionalFormatting>
  <conditionalFormatting sqref="P468:Q468">
    <cfRule type="containsText" dxfId="246" priority="101" operator="containsText" text="NO CUMPLE">
      <formula>NOT(ISERROR(SEARCH("NO CUMPLE",P468)))</formula>
    </cfRule>
    <cfRule type="containsText" dxfId="245" priority="102" operator="containsText" text="NO CUMPLE ">
      <formula>NOT(ISERROR(SEARCH("NO CUMPLE ",P468)))</formula>
    </cfRule>
  </conditionalFormatting>
  <conditionalFormatting sqref="P474:Q474">
    <cfRule type="containsText" dxfId="244" priority="98" operator="containsText" text="NO CUMPLE">
      <formula>NOT(ISERROR(SEARCH("NO CUMPLE",P474)))</formula>
    </cfRule>
    <cfRule type="containsText" dxfId="243" priority="99" operator="containsText" text="NO CUMPLE ">
      <formula>NOT(ISERROR(SEARCH("NO CUMPLE ",P474)))</formula>
    </cfRule>
  </conditionalFormatting>
  <conditionalFormatting sqref="Q481:Q483">
    <cfRule type="cellIs" dxfId="242" priority="91" operator="equal">
      <formula>"NO SE VALIDA"</formula>
    </cfRule>
  </conditionalFormatting>
  <conditionalFormatting sqref="Q476:Q478">
    <cfRule type="cellIs" dxfId="241" priority="94" operator="equal">
      <formula>"NO SE VALIDA"</formula>
    </cfRule>
  </conditionalFormatting>
  <conditionalFormatting sqref="P479:Q479">
    <cfRule type="containsText" dxfId="240" priority="95" operator="containsText" text="NO CUMPLE">
      <formula>NOT(ISERROR(SEARCH("NO CUMPLE",P479)))</formula>
    </cfRule>
    <cfRule type="containsText" dxfId="239" priority="96" operator="containsText" text="NO CUMPLE ">
      <formula>NOT(ISERROR(SEARCH("NO CUMPLE ",P479)))</formula>
    </cfRule>
  </conditionalFormatting>
  <conditionalFormatting sqref="P484:Q484">
    <cfRule type="containsText" dxfId="238" priority="92" operator="containsText" text="NO CUMPLE">
      <formula>NOT(ISERROR(SEARCH("NO CUMPLE",P484)))</formula>
    </cfRule>
    <cfRule type="containsText" dxfId="237" priority="93" operator="containsText" text="NO CUMPLE ">
      <formula>NOT(ISERROR(SEARCH("NO CUMPLE ",P484)))</formula>
    </cfRule>
  </conditionalFormatting>
  <conditionalFormatting sqref="Q491:Q493">
    <cfRule type="cellIs" dxfId="236" priority="85" operator="equal">
      <formula>"NO SE VALIDA"</formula>
    </cfRule>
  </conditionalFormatting>
  <conditionalFormatting sqref="Q486:Q488">
    <cfRule type="cellIs" dxfId="235" priority="88" operator="equal">
      <formula>"NO SE VALIDA"</formula>
    </cfRule>
  </conditionalFormatting>
  <conditionalFormatting sqref="P489:Q489">
    <cfRule type="containsText" dxfId="234" priority="89" operator="containsText" text="NO CUMPLE">
      <formula>NOT(ISERROR(SEARCH("NO CUMPLE",P489)))</formula>
    </cfRule>
    <cfRule type="containsText" dxfId="233" priority="90" operator="containsText" text="NO CUMPLE ">
      <formula>NOT(ISERROR(SEARCH("NO CUMPLE ",P489)))</formula>
    </cfRule>
  </conditionalFormatting>
  <conditionalFormatting sqref="P494:Q494">
    <cfRule type="containsText" dxfId="232" priority="86" operator="containsText" text="NO CUMPLE">
      <formula>NOT(ISERROR(SEARCH("NO CUMPLE",P494)))</formula>
    </cfRule>
    <cfRule type="containsText" dxfId="231" priority="87" operator="containsText" text="NO CUMPLE ">
      <formula>NOT(ISERROR(SEARCH("NO CUMPLE ",P494)))</formula>
    </cfRule>
  </conditionalFormatting>
  <conditionalFormatting sqref="Q502:Q504">
    <cfRule type="cellIs" dxfId="230" priority="79" operator="equal">
      <formula>"NO SE VALIDA"</formula>
    </cfRule>
  </conditionalFormatting>
  <conditionalFormatting sqref="Q496:Q499">
    <cfRule type="cellIs" dxfId="229" priority="82" operator="equal">
      <formula>"NO SE VALIDA"</formula>
    </cfRule>
  </conditionalFormatting>
  <conditionalFormatting sqref="P500:Q500">
    <cfRule type="containsText" dxfId="228" priority="83" operator="containsText" text="NO CUMPLE">
      <formula>NOT(ISERROR(SEARCH("NO CUMPLE",P500)))</formula>
    </cfRule>
    <cfRule type="containsText" dxfId="227" priority="84" operator="containsText" text="NO CUMPLE ">
      <formula>NOT(ISERROR(SEARCH("NO CUMPLE ",P500)))</formula>
    </cfRule>
  </conditionalFormatting>
  <conditionalFormatting sqref="P505:Q505">
    <cfRule type="containsText" dxfId="226" priority="80" operator="containsText" text="NO CUMPLE">
      <formula>NOT(ISERROR(SEARCH("NO CUMPLE",P505)))</formula>
    </cfRule>
    <cfRule type="containsText" dxfId="225" priority="81" operator="containsText" text="NO CUMPLE ">
      <formula>NOT(ISERROR(SEARCH("NO CUMPLE ",P505)))</formula>
    </cfRule>
  </conditionalFormatting>
  <conditionalFormatting sqref="Q514:Q516">
    <cfRule type="cellIs" dxfId="224" priority="73" operator="equal">
      <formula>"NO SE VALIDA"</formula>
    </cfRule>
  </conditionalFormatting>
  <conditionalFormatting sqref="Q507:Q511">
    <cfRule type="cellIs" dxfId="223" priority="76" operator="equal">
      <formula>"NO SE VALIDA"</formula>
    </cfRule>
  </conditionalFormatting>
  <conditionalFormatting sqref="P512:Q512">
    <cfRule type="containsText" dxfId="222" priority="77" operator="containsText" text="NO CUMPLE">
      <formula>NOT(ISERROR(SEARCH("NO CUMPLE",P512)))</formula>
    </cfRule>
    <cfRule type="containsText" dxfId="221" priority="78" operator="containsText" text="NO CUMPLE ">
      <formula>NOT(ISERROR(SEARCH("NO CUMPLE ",P512)))</formula>
    </cfRule>
  </conditionalFormatting>
  <conditionalFormatting sqref="P517:Q517">
    <cfRule type="containsText" dxfId="220" priority="74" operator="containsText" text="NO CUMPLE">
      <formula>NOT(ISERROR(SEARCH("NO CUMPLE",P517)))</formula>
    </cfRule>
    <cfRule type="containsText" dxfId="219" priority="75" operator="containsText" text="NO CUMPLE ">
      <formula>NOT(ISERROR(SEARCH("NO CUMPLE ",P517)))</formula>
    </cfRule>
  </conditionalFormatting>
  <conditionalFormatting sqref="Q524:Q526">
    <cfRule type="cellIs" dxfId="218" priority="67" operator="equal">
      <formula>"NO SE VALIDA"</formula>
    </cfRule>
  </conditionalFormatting>
  <conditionalFormatting sqref="Q519:Q521">
    <cfRule type="cellIs" dxfId="217" priority="70" operator="equal">
      <formula>"NO SE VALIDA"</formula>
    </cfRule>
  </conditionalFormatting>
  <conditionalFormatting sqref="P522:Q522">
    <cfRule type="containsText" dxfId="216" priority="71" operator="containsText" text="NO CUMPLE">
      <formula>NOT(ISERROR(SEARCH("NO CUMPLE",P522)))</formula>
    </cfRule>
    <cfRule type="containsText" dxfId="215" priority="72" operator="containsText" text="NO CUMPLE ">
      <formula>NOT(ISERROR(SEARCH("NO CUMPLE ",P522)))</formula>
    </cfRule>
  </conditionalFormatting>
  <conditionalFormatting sqref="P527:Q527">
    <cfRule type="containsText" dxfId="214" priority="68" operator="containsText" text="NO CUMPLE">
      <formula>NOT(ISERROR(SEARCH("NO CUMPLE",P527)))</formula>
    </cfRule>
    <cfRule type="containsText" dxfId="213" priority="69" operator="containsText" text="NO CUMPLE ">
      <formula>NOT(ISERROR(SEARCH("NO CUMPLE ",P527)))</formula>
    </cfRule>
  </conditionalFormatting>
  <conditionalFormatting sqref="Q529:Q531">
    <cfRule type="cellIs" dxfId="212" priority="64" operator="equal">
      <formula>"NO SE VALIDA"</formula>
    </cfRule>
  </conditionalFormatting>
  <conditionalFormatting sqref="P532:Q532">
    <cfRule type="containsText" dxfId="211" priority="65" operator="containsText" text="NO CUMPLE">
      <formula>NOT(ISERROR(SEARCH("NO CUMPLE",P532)))</formula>
    </cfRule>
    <cfRule type="containsText" dxfId="210" priority="66" operator="containsText" text="NO CUMPLE ">
      <formula>NOT(ISERROR(SEARCH("NO CUMPLE ",P532)))</formula>
    </cfRule>
  </conditionalFormatting>
  <conditionalFormatting sqref="P538:Q538">
    <cfRule type="containsText" dxfId="209" priority="62" operator="containsText" text="NO CUMPLE">
      <formula>NOT(ISERROR(SEARCH("NO CUMPLE",P538)))</formula>
    </cfRule>
    <cfRule type="containsText" dxfId="208" priority="63" operator="containsText" text="NO CUMPLE ">
      <formula>NOT(ISERROR(SEARCH("NO CUMPLE ",P538)))</formula>
    </cfRule>
  </conditionalFormatting>
  <conditionalFormatting sqref="Q537">
    <cfRule type="cellIs" dxfId="207" priority="30" operator="equal">
      <formula>"NO SE VALIDA"</formula>
    </cfRule>
  </conditionalFormatting>
  <conditionalFormatting sqref="Q534:Q535">
    <cfRule type="cellIs" dxfId="206" priority="29" operator="equal">
      <formula>"NO SE VALIDA"</formula>
    </cfRule>
  </conditionalFormatting>
  <conditionalFormatting sqref="Q179:Q180">
    <cfRule type="cellIs" dxfId="205" priority="27" operator="equal">
      <formula>"NO SE VALIDA"</formula>
    </cfRule>
  </conditionalFormatting>
  <conditionalFormatting sqref="Q25">
    <cfRule type="cellIs" dxfId="204" priority="26" operator="equal">
      <formula>"NO SE VALIDA"</formula>
    </cfRule>
  </conditionalFormatting>
  <conditionalFormatting sqref="Q26">
    <cfRule type="cellIs" dxfId="203" priority="25" operator="equal">
      <formula>"NO SE VALIDA"</formula>
    </cfRule>
  </conditionalFormatting>
  <conditionalFormatting sqref="Q147">
    <cfRule type="cellIs" dxfId="202" priority="23" operator="equal">
      <formula>"NO SE VALIDA"</formula>
    </cfRule>
  </conditionalFormatting>
  <conditionalFormatting sqref="Q152:Q153">
    <cfRule type="cellIs" dxfId="201" priority="22" operator="equal">
      <formula>"NO SE VALIDA"</formula>
    </cfRule>
  </conditionalFormatting>
  <conditionalFormatting sqref="Q259">
    <cfRule type="cellIs" dxfId="200" priority="20" operator="equal">
      <formula>"NO SE VALIDA"</formula>
    </cfRule>
  </conditionalFormatting>
  <conditionalFormatting sqref="Q302">
    <cfRule type="cellIs" dxfId="199" priority="19" operator="equal">
      <formula>"NO SE VALIDA"</formula>
    </cfRule>
  </conditionalFormatting>
  <conditionalFormatting sqref="Q315">
    <cfRule type="cellIs" dxfId="198" priority="18" operator="equal">
      <formula>"NO SE VALIDA"</formula>
    </cfRule>
  </conditionalFormatting>
  <conditionalFormatting sqref="Q420:Q421">
    <cfRule type="cellIs" dxfId="197" priority="17" operator="equal">
      <formula>"NO SE VALIDA"</formula>
    </cfRule>
  </conditionalFormatting>
  <conditionalFormatting sqref="Q382:Q383">
    <cfRule type="cellIs" dxfId="196" priority="16" operator="equal">
      <formula>"NO SE VALIDA"</formula>
    </cfRule>
  </conditionalFormatting>
  <conditionalFormatting sqref="Q73">
    <cfRule type="cellIs" dxfId="195" priority="14" operator="equal">
      <formula>"NO SE VALIDA"</formula>
    </cfRule>
  </conditionalFormatting>
  <conditionalFormatting sqref="Q162:Q165">
    <cfRule type="cellIs" dxfId="194" priority="13" operator="equal">
      <formula>"NO SE VALIDA"</formula>
    </cfRule>
  </conditionalFormatting>
  <conditionalFormatting sqref="Q536">
    <cfRule type="cellIs" dxfId="193" priority="12" operator="equal">
      <formula>"NO SE VALIDA"</formula>
    </cfRule>
  </conditionalFormatting>
  <conditionalFormatting sqref="H1:H440 H442:H1048576">
    <cfRule type="cellIs" dxfId="192" priority="11" operator="equal">
      <formula>"NO CUMPLE"</formula>
    </cfRule>
  </conditionalFormatting>
  <conditionalFormatting sqref="L1:L1048576">
    <cfRule type="cellIs" dxfId="191" priority="10" operator="equal">
      <formula>"NO CUMPLE"</formula>
    </cfRule>
  </conditionalFormatting>
  <conditionalFormatting sqref="Q63">
    <cfRule type="cellIs" dxfId="190" priority="9" operator="equal">
      <formula>"NO SE VALIDA"</formula>
    </cfRule>
  </conditionalFormatting>
  <conditionalFormatting sqref="Q335">
    <cfRule type="cellIs" dxfId="189" priority="8" operator="equal">
      <formula>"NO SE VALIDA"</formula>
    </cfRule>
  </conditionalFormatting>
  <conditionalFormatting sqref="Q336">
    <cfRule type="cellIs" dxfId="188" priority="7" operator="equal">
      <formula>"NO SE VALIDA"</formula>
    </cfRule>
  </conditionalFormatting>
  <conditionalFormatting sqref="Q391">
    <cfRule type="containsText" dxfId="187" priority="5" operator="containsText" text="NO CUMPLE">
      <formula>NOT(ISERROR(SEARCH("NO CUMPLE",Q391)))</formula>
    </cfRule>
    <cfRule type="containsText" dxfId="186" priority="6" operator="containsText" text="NO CUMPLE ">
      <formula>NOT(ISERROR(SEARCH("NO CUMPLE ",Q391)))</formula>
    </cfRule>
  </conditionalFormatting>
  <conditionalFormatting sqref="Q157:Q158">
    <cfRule type="cellIs" dxfId="185" priority="4" operator="equal">
      <formula>"NO SE VALIDA"</formula>
    </cfRule>
  </conditionalFormatting>
  <conditionalFormatting sqref="Q160">
    <cfRule type="containsText" dxfId="184" priority="2" operator="containsText" text="NO CUMPLE">
      <formula>NOT(ISERROR(SEARCH("NO CUMPLE",Q160)))</formula>
    </cfRule>
    <cfRule type="containsText" dxfId="183" priority="3" operator="containsText" text="NO CUMPLE ">
      <formula>NOT(ISERROR(SEARCH("NO CUMPLE ",Q160)))</formula>
    </cfRule>
  </conditionalFormatting>
  <pageMargins left="0.7" right="0.7" top="0.75" bottom="0.75" header="0.51180555555555496" footer="0.51180555555555496"/>
  <pageSetup scale="10" firstPageNumber="0" orientation="landscape" r:id="rId1"/>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rgb="FFFFFF00"/>
  </sheetPr>
  <dimension ref="A1:AI628"/>
  <sheetViews>
    <sheetView view="pageBreakPreview" zoomScale="50" zoomScaleNormal="60" zoomScaleSheetLayoutView="50" workbookViewId="0">
      <selection activeCell="A2" sqref="A2:G2"/>
    </sheetView>
  </sheetViews>
  <sheetFormatPr baseColWidth="10" defaultColWidth="9.140625" defaultRowHeight="15" x14ac:dyDescent="0.25"/>
  <cols>
    <col min="1" max="1" width="103.28515625" style="19" customWidth="1"/>
    <col min="2" max="2" width="44" style="19" customWidth="1"/>
    <col min="3" max="3" width="33.28515625" style="19" customWidth="1"/>
    <col min="4" max="4" width="53.7109375" style="19" customWidth="1"/>
    <col min="5" max="5" width="31.42578125" style="19" customWidth="1"/>
    <col min="6" max="6" width="36.5703125" style="19" customWidth="1"/>
    <col min="7" max="7" width="77.140625" style="19" customWidth="1"/>
    <col min="8" max="8" width="9.140625" style="19"/>
    <col min="9" max="9" width="33.28515625" style="19" customWidth="1"/>
    <col min="10" max="10" width="36.28515625" style="19" customWidth="1"/>
    <col min="11" max="11" width="14.42578125" style="19" customWidth="1"/>
    <col min="12" max="12" width="9.140625" style="19"/>
    <col min="13" max="13" width="6.85546875" style="19" customWidth="1"/>
    <col min="14" max="14" width="11.5703125" style="19" customWidth="1"/>
    <col min="15" max="16384" width="9.140625" style="19"/>
  </cols>
  <sheetData>
    <row r="1" spans="1:35" s="18" customFormat="1" ht="26.25" x14ac:dyDescent="0.25">
      <c r="A1" s="268" t="s">
        <v>0</v>
      </c>
      <c r="B1" s="269"/>
      <c r="C1" s="269"/>
      <c r="D1" s="269"/>
      <c r="E1" s="269"/>
      <c r="F1" s="269"/>
      <c r="G1" s="270"/>
    </row>
    <row r="2" spans="1:35" ht="18.75" x14ac:dyDescent="0.25">
      <c r="A2" s="271" t="e">
        <f>+#REF!</f>
        <v>#REF!</v>
      </c>
      <c r="B2" s="271"/>
      <c r="C2" s="271"/>
      <c r="D2" s="271"/>
      <c r="E2" s="271"/>
      <c r="F2" s="271"/>
      <c r="G2" s="271"/>
    </row>
    <row r="3" spans="1:35" ht="33.75" x14ac:dyDescent="0.25">
      <c r="A3" s="272" t="s">
        <v>36</v>
      </c>
      <c r="B3" s="272"/>
      <c r="C3" s="272"/>
      <c r="D3" s="272"/>
      <c r="E3" s="272"/>
      <c r="F3" s="272"/>
      <c r="G3" s="272"/>
    </row>
    <row r="4" spans="1:35" s="20" customFormat="1" ht="15.75" x14ac:dyDescent="0.25">
      <c r="A4" s="273"/>
      <c r="B4" s="273"/>
      <c r="C4" s="273"/>
      <c r="D4" s="273"/>
      <c r="E4" s="273"/>
      <c r="F4" s="273"/>
      <c r="G4" s="273"/>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row>
    <row r="5" spans="1:35" ht="15.75" x14ac:dyDescent="0.25">
      <c r="A5" s="21"/>
      <c r="B5" s="21"/>
      <c r="C5" s="21"/>
      <c r="D5" s="21"/>
      <c r="E5" s="21"/>
      <c r="F5" s="21"/>
      <c r="G5" s="23"/>
      <c r="H5" s="24"/>
      <c r="I5" s="24"/>
      <c r="J5" s="24"/>
    </row>
    <row r="6" spans="1:35" ht="33.75" x14ac:dyDescent="0.25">
      <c r="A6" s="263" t="e">
        <f>+#REF!</f>
        <v>#REF!</v>
      </c>
      <c r="B6" s="263"/>
      <c r="C6" s="263"/>
      <c r="D6" s="264" t="e">
        <f>+#REF!</f>
        <v>#REF!</v>
      </c>
      <c r="E6" s="264"/>
      <c r="F6" s="264"/>
      <c r="G6" s="264"/>
    </row>
    <row r="7" spans="1:35" ht="15.75" x14ac:dyDescent="0.25">
      <c r="A7" s="256" t="s">
        <v>5</v>
      </c>
      <c r="B7" s="256"/>
      <c r="C7" s="256"/>
      <c r="D7" s="265" t="s">
        <v>37</v>
      </c>
      <c r="E7" s="266"/>
      <c r="F7" s="54" t="s">
        <v>38</v>
      </c>
      <c r="G7" s="267" t="s">
        <v>6</v>
      </c>
    </row>
    <row r="8" spans="1:35" ht="71.25" customHeight="1" x14ac:dyDescent="0.25">
      <c r="A8" s="25" t="s">
        <v>39</v>
      </c>
      <c r="B8" s="25" t="s">
        <v>40</v>
      </c>
      <c r="C8" s="25" t="s">
        <v>41</v>
      </c>
      <c r="D8" s="26" t="s">
        <v>42</v>
      </c>
      <c r="E8" s="25" t="s">
        <v>43</v>
      </c>
      <c r="F8" s="25" t="s">
        <v>44</v>
      </c>
      <c r="G8" s="267"/>
    </row>
    <row r="9" spans="1:35" ht="15.75" x14ac:dyDescent="0.25">
      <c r="A9" s="253"/>
      <c r="B9" s="254"/>
      <c r="C9" s="254"/>
      <c r="D9" s="254"/>
      <c r="E9" s="254"/>
      <c r="F9" s="254"/>
      <c r="G9" s="255"/>
    </row>
    <row r="10" spans="1:35" s="27" customFormat="1" ht="15.75" x14ac:dyDescent="0.25">
      <c r="A10" s="52"/>
      <c r="B10" s="48"/>
      <c r="C10" s="49"/>
      <c r="D10" s="45"/>
      <c r="E10" s="45"/>
      <c r="F10" s="259"/>
      <c r="G10" s="52"/>
    </row>
    <row r="11" spans="1:35" s="27" customFormat="1" ht="15.75" x14ac:dyDescent="0.25">
      <c r="A11" s="52"/>
      <c r="B11" s="48"/>
      <c r="C11" s="49"/>
      <c r="D11" s="45"/>
      <c r="E11" s="45"/>
      <c r="F11" s="260"/>
      <c r="G11" s="52"/>
    </row>
    <row r="12" spans="1:35" s="27" customFormat="1" ht="15.75" x14ac:dyDescent="0.25">
      <c r="A12" s="52"/>
      <c r="B12" s="48"/>
      <c r="C12" s="49"/>
      <c r="D12" s="45"/>
      <c r="E12" s="45"/>
      <c r="F12" s="260"/>
      <c r="G12" s="52"/>
    </row>
    <row r="13" spans="1:35" s="27" customFormat="1" ht="15.75" x14ac:dyDescent="0.25">
      <c r="A13" s="52"/>
      <c r="B13" s="48"/>
      <c r="C13" s="49"/>
      <c r="D13" s="45"/>
      <c r="E13" s="45"/>
      <c r="F13" s="260"/>
      <c r="G13" s="52"/>
    </row>
    <row r="14" spans="1:35" s="27" customFormat="1" ht="15.75" x14ac:dyDescent="0.25">
      <c r="A14" s="52"/>
      <c r="B14" s="48"/>
      <c r="C14" s="49"/>
      <c r="D14" s="45"/>
      <c r="E14" s="45"/>
      <c r="F14" s="260"/>
      <c r="G14" s="52"/>
    </row>
    <row r="15" spans="1:35" s="27" customFormat="1" ht="15.75" x14ac:dyDescent="0.25">
      <c r="A15" s="52"/>
      <c r="B15" s="48"/>
      <c r="C15" s="49"/>
      <c r="D15" s="55"/>
      <c r="E15" s="55"/>
      <c r="F15" s="261"/>
      <c r="G15" s="52"/>
    </row>
    <row r="16" spans="1:35" ht="15.75" x14ac:dyDescent="0.25">
      <c r="A16" s="257" t="s">
        <v>45</v>
      </c>
      <c r="B16" s="258"/>
      <c r="C16" s="258"/>
      <c r="D16" s="40" t="s">
        <v>2</v>
      </c>
      <c r="E16" s="40" t="s">
        <v>2</v>
      </c>
      <c r="F16" s="40" t="s">
        <v>46</v>
      </c>
      <c r="G16" s="40" t="s">
        <v>2</v>
      </c>
      <c r="I16" s="28"/>
    </row>
    <row r="17" spans="1:9" s="27" customFormat="1" ht="15.75" x14ac:dyDescent="0.25">
      <c r="A17" s="253"/>
      <c r="B17" s="254"/>
      <c r="C17" s="254"/>
      <c r="D17" s="254"/>
      <c r="E17" s="254"/>
      <c r="F17" s="254"/>
      <c r="G17" s="255"/>
    </row>
    <row r="18" spans="1:9" s="27" customFormat="1" ht="15.75" x14ac:dyDescent="0.25">
      <c r="A18" s="47"/>
      <c r="B18" s="48"/>
      <c r="C18" s="49"/>
      <c r="D18" s="259"/>
      <c r="E18" s="259"/>
      <c r="F18" s="45"/>
      <c r="G18" s="50"/>
    </row>
    <row r="19" spans="1:9" s="27" customFormat="1" ht="15.75" x14ac:dyDescent="0.25">
      <c r="A19" s="51"/>
      <c r="B19" s="48"/>
      <c r="C19" s="49"/>
      <c r="D19" s="260"/>
      <c r="E19" s="260"/>
      <c r="F19" s="45"/>
      <c r="G19" s="50"/>
    </row>
    <row r="20" spans="1:9" s="27" customFormat="1" ht="15.75" x14ac:dyDescent="0.25">
      <c r="A20" s="51"/>
      <c r="B20" s="48"/>
      <c r="C20" s="49"/>
      <c r="D20" s="260"/>
      <c r="E20" s="260"/>
      <c r="F20" s="45"/>
      <c r="G20" s="50"/>
    </row>
    <row r="21" spans="1:9" s="27" customFormat="1" ht="15.75" x14ac:dyDescent="0.25">
      <c r="A21" s="51"/>
      <c r="B21" s="48"/>
      <c r="C21" s="49"/>
      <c r="D21" s="260"/>
      <c r="E21" s="260"/>
      <c r="F21" s="45"/>
      <c r="G21" s="50"/>
    </row>
    <row r="22" spans="1:9" s="27" customFormat="1" ht="15.75" x14ac:dyDescent="0.25">
      <c r="A22" s="51"/>
      <c r="B22" s="48"/>
      <c r="C22" s="49"/>
      <c r="D22" s="261"/>
      <c r="E22" s="261"/>
      <c r="F22" s="45"/>
      <c r="G22" s="50"/>
    </row>
    <row r="23" spans="1:9" ht="15.75" x14ac:dyDescent="0.25">
      <c r="A23" s="257" t="s">
        <v>47</v>
      </c>
      <c r="B23" s="258"/>
      <c r="C23" s="258"/>
      <c r="D23" s="46" t="s">
        <v>46</v>
      </c>
      <c r="E23" s="46" t="s">
        <v>46</v>
      </c>
      <c r="F23" s="46" t="s">
        <v>2</v>
      </c>
      <c r="G23" s="46" t="s">
        <v>2</v>
      </c>
      <c r="I23" s="28"/>
    </row>
    <row r="24" spans="1:9" s="27" customFormat="1" ht="15.75" x14ac:dyDescent="0.25">
      <c r="A24" s="253"/>
      <c r="B24" s="254"/>
      <c r="C24" s="254"/>
      <c r="D24" s="254"/>
      <c r="E24" s="254"/>
      <c r="F24" s="254"/>
      <c r="G24" s="255"/>
    </row>
    <row r="25" spans="1:9" s="27" customFormat="1" ht="15.75" x14ac:dyDescent="0.25">
      <c r="A25" s="47"/>
      <c r="B25" s="48"/>
      <c r="C25" s="49"/>
      <c r="D25" s="259"/>
      <c r="E25" s="259"/>
      <c r="F25" s="45"/>
      <c r="G25" s="50"/>
    </row>
    <row r="26" spans="1:9" s="27" customFormat="1" ht="15.75" x14ac:dyDescent="0.25">
      <c r="A26" s="51"/>
      <c r="B26" s="48"/>
      <c r="C26" s="49"/>
      <c r="D26" s="260"/>
      <c r="E26" s="260"/>
      <c r="F26" s="45"/>
      <c r="G26" s="50"/>
    </row>
    <row r="27" spans="1:9" s="27" customFormat="1" ht="15.75" x14ac:dyDescent="0.25">
      <c r="A27" s="51"/>
      <c r="B27" s="48"/>
      <c r="C27" s="49"/>
      <c r="D27" s="260"/>
      <c r="E27" s="260"/>
      <c r="F27" s="45"/>
      <c r="G27" s="50"/>
    </row>
    <row r="28" spans="1:9" s="27" customFormat="1" ht="15.75" x14ac:dyDescent="0.25">
      <c r="A28" s="51"/>
      <c r="B28" s="48"/>
      <c r="C28" s="49"/>
      <c r="D28" s="260"/>
      <c r="E28" s="260"/>
      <c r="F28" s="45"/>
      <c r="G28" s="50"/>
    </row>
    <row r="29" spans="1:9" s="27" customFormat="1" ht="15.75" x14ac:dyDescent="0.25">
      <c r="A29" s="51"/>
      <c r="B29" s="48"/>
      <c r="C29" s="49"/>
      <c r="D29" s="261"/>
      <c r="E29" s="261"/>
      <c r="F29" s="45"/>
      <c r="G29" s="50"/>
    </row>
    <row r="30" spans="1:9" ht="15.75" x14ac:dyDescent="0.25">
      <c r="A30" s="262" t="s">
        <v>48</v>
      </c>
      <c r="B30" s="262"/>
      <c r="C30" s="262"/>
      <c r="D30" s="40" t="s">
        <v>46</v>
      </c>
      <c r="E30" s="46" t="s">
        <v>46</v>
      </c>
      <c r="F30" s="40" t="s">
        <v>2</v>
      </c>
      <c r="G30" s="40" t="s">
        <v>2</v>
      </c>
      <c r="I30" s="28"/>
    </row>
    <row r="31" spans="1:9" ht="15.75" x14ac:dyDescent="0.25">
      <c r="A31" s="41"/>
      <c r="B31" s="41"/>
      <c r="C31" s="41"/>
      <c r="D31" s="42"/>
      <c r="E31" s="42"/>
      <c r="F31" s="42"/>
      <c r="G31" s="43"/>
    </row>
    <row r="32" spans="1:9" ht="33.75" x14ac:dyDescent="0.25">
      <c r="A32" s="263" t="e">
        <f>+#REF!</f>
        <v>#REF!</v>
      </c>
      <c r="B32" s="263"/>
      <c r="C32" s="263"/>
      <c r="D32" s="264" t="e">
        <f>+#REF!</f>
        <v>#REF!</v>
      </c>
      <c r="E32" s="264"/>
      <c r="F32" s="264"/>
      <c r="G32" s="264"/>
    </row>
    <row r="33" spans="1:9" ht="15.75" x14ac:dyDescent="0.25">
      <c r="A33" s="256" t="s">
        <v>5</v>
      </c>
      <c r="B33" s="256"/>
      <c r="C33" s="256"/>
      <c r="D33" s="265" t="s">
        <v>37</v>
      </c>
      <c r="E33" s="266"/>
      <c r="F33" s="54" t="s">
        <v>38</v>
      </c>
      <c r="G33" s="267" t="s">
        <v>6</v>
      </c>
    </row>
    <row r="34" spans="1:9" ht="71.25" customHeight="1" x14ac:dyDescent="0.25">
      <c r="A34" s="25" t="s">
        <v>39</v>
      </c>
      <c r="B34" s="25" t="s">
        <v>40</v>
      </c>
      <c r="C34" s="25" t="s">
        <v>41</v>
      </c>
      <c r="D34" s="26" t="s">
        <v>42</v>
      </c>
      <c r="E34" s="25" t="s">
        <v>43</v>
      </c>
      <c r="F34" s="25" t="s">
        <v>44</v>
      </c>
      <c r="G34" s="267"/>
    </row>
    <row r="35" spans="1:9" ht="15.75" x14ac:dyDescent="0.25">
      <c r="A35" s="253"/>
      <c r="B35" s="254"/>
      <c r="C35" s="254"/>
      <c r="D35" s="254"/>
      <c r="E35" s="254"/>
      <c r="F35" s="254"/>
      <c r="G35" s="255"/>
    </row>
    <row r="36" spans="1:9" s="27" customFormat="1" ht="15.75" x14ac:dyDescent="0.25">
      <c r="A36" s="52"/>
      <c r="B36" s="48"/>
      <c r="C36" s="49"/>
      <c r="D36" s="45"/>
      <c r="E36" s="45"/>
      <c r="F36" s="259"/>
      <c r="G36" s="52"/>
    </row>
    <row r="37" spans="1:9" s="27" customFormat="1" ht="15.75" x14ac:dyDescent="0.25">
      <c r="A37" s="52"/>
      <c r="B37" s="48"/>
      <c r="C37" s="49"/>
      <c r="D37" s="45"/>
      <c r="E37" s="45"/>
      <c r="F37" s="260"/>
      <c r="G37" s="52"/>
    </row>
    <row r="38" spans="1:9" s="27" customFormat="1" ht="15.75" x14ac:dyDescent="0.25">
      <c r="A38" s="52"/>
      <c r="B38" s="48"/>
      <c r="C38" s="49"/>
      <c r="D38" s="45"/>
      <c r="E38" s="45"/>
      <c r="F38" s="260"/>
      <c r="G38" s="52"/>
    </row>
    <row r="39" spans="1:9" s="27" customFormat="1" ht="15.75" x14ac:dyDescent="0.25">
      <c r="A39" s="52"/>
      <c r="B39" s="48"/>
      <c r="C39" s="49"/>
      <c r="D39" s="45"/>
      <c r="E39" s="45"/>
      <c r="F39" s="260"/>
      <c r="G39" s="52"/>
    </row>
    <row r="40" spans="1:9" s="27" customFormat="1" ht="15.75" x14ac:dyDescent="0.25">
      <c r="A40" s="52"/>
      <c r="B40" s="48"/>
      <c r="C40" s="49"/>
      <c r="D40" s="45"/>
      <c r="E40" s="45"/>
      <c r="F40" s="260"/>
      <c r="G40" s="52"/>
    </row>
    <row r="41" spans="1:9" s="27" customFormat="1" ht="15.75" x14ac:dyDescent="0.25">
      <c r="A41" s="52"/>
      <c r="B41" s="48"/>
      <c r="C41" s="49"/>
      <c r="D41" s="55"/>
      <c r="E41" s="55"/>
      <c r="F41" s="261"/>
      <c r="G41" s="52"/>
    </row>
    <row r="42" spans="1:9" ht="15.75" x14ac:dyDescent="0.25">
      <c r="A42" s="257" t="s">
        <v>45</v>
      </c>
      <c r="B42" s="258"/>
      <c r="C42" s="258"/>
      <c r="D42" s="40" t="s">
        <v>2</v>
      </c>
      <c r="E42" s="40" t="s">
        <v>2</v>
      </c>
      <c r="F42" s="40" t="s">
        <v>46</v>
      </c>
      <c r="G42" s="40" t="s">
        <v>2</v>
      </c>
      <c r="I42" s="28"/>
    </row>
    <row r="43" spans="1:9" s="27" customFormat="1" ht="15.75" x14ac:dyDescent="0.25">
      <c r="A43" s="253"/>
      <c r="B43" s="254"/>
      <c r="C43" s="254"/>
      <c r="D43" s="254"/>
      <c r="E43" s="254"/>
      <c r="F43" s="254"/>
      <c r="G43" s="255"/>
    </row>
    <row r="44" spans="1:9" s="27" customFormat="1" ht="15.75" x14ac:dyDescent="0.25">
      <c r="A44" s="47"/>
      <c r="B44" s="48"/>
      <c r="C44" s="49"/>
      <c r="D44" s="259"/>
      <c r="E44" s="259"/>
      <c r="F44" s="45"/>
      <c r="G44" s="50"/>
    </row>
    <row r="45" spans="1:9" s="27" customFormat="1" ht="15.75" x14ac:dyDescent="0.25">
      <c r="A45" s="51"/>
      <c r="B45" s="48"/>
      <c r="C45" s="49"/>
      <c r="D45" s="260"/>
      <c r="E45" s="260"/>
      <c r="F45" s="45"/>
      <c r="G45" s="50"/>
    </row>
    <row r="46" spans="1:9" s="27" customFormat="1" ht="15.75" x14ac:dyDescent="0.25">
      <c r="A46" s="51"/>
      <c r="B46" s="48"/>
      <c r="C46" s="49"/>
      <c r="D46" s="260"/>
      <c r="E46" s="260"/>
      <c r="F46" s="45"/>
      <c r="G46" s="50"/>
    </row>
    <row r="47" spans="1:9" s="27" customFormat="1" ht="15.75" x14ac:dyDescent="0.25">
      <c r="A47" s="51"/>
      <c r="B47" s="48"/>
      <c r="C47" s="49"/>
      <c r="D47" s="260"/>
      <c r="E47" s="260"/>
      <c r="F47" s="45"/>
      <c r="G47" s="50"/>
    </row>
    <row r="48" spans="1:9" s="27" customFormat="1" ht="15.75" x14ac:dyDescent="0.25">
      <c r="A48" s="51"/>
      <c r="B48" s="48"/>
      <c r="C48" s="49"/>
      <c r="D48" s="261"/>
      <c r="E48" s="261"/>
      <c r="F48" s="45"/>
      <c r="G48" s="50"/>
    </row>
    <row r="49" spans="1:9" ht="15.75" x14ac:dyDescent="0.25">
      <c r="A49" s="257" t="s">
        <v>47</v>
      </c>
      <c r="B49" s="258"/>
      <c r="C49" s="258"/>
      <c r="D49" s="46" t="s">
        <v>46</v>
      </c>
      <c r="E49" s="46" t="s">
        <v>46</v>
      </c>
      <c r="F49" s="46" t="s">
        <v>2</v>
      </c>
      <c r="G49" s="46" t="s">
        <v>2</v>
      </c>
      <c r="I49" s="28"/>
    </row>
    <row r="50" spans="1:9" s="27" customFormat="1" ht="15.75" x14ac:dyDescent="0.25">
      <c r="A50" s="253"/>
      <c r="B50" s="254"/>
      <c r="C50" s="254"/>
      <c r="D50" s="254"/>
      <c r="E50" s="254"/>
      <c r="F50" s="254"/>
      <c r="G50" s="255"/>
    </row>
    <row r="51" spans="1:9" s="27" customFormat="1" ht="15.75" x14ac:dyDescent="0.25">
      <c r="A51" s="47"/>
      <c r="B51" s="48"/>
      <c r="C51" s="49"/>
      <c r="D51" s="259"/>
      <c r="E51" s="259"/>
      <c r="F51" s="45"/>
      <c r="G51" s="50"/>
    </row>
    <row r="52" spans="1:9" s="27" customFormat="1" ht="15.75" x14ac:dyDescent="0.25">
      <c r="A52" s="51"/>
      <c r="B52" s="48"/>
      <c r="C52" s="49"/>
      <c r="D52" s="260"/>
      <c r="E52" s="260"/>
      <c r="F52" s="45"/>
      <c r="G52" s="50"/>
    </row>
    <row r="53" spans="1:9" s="27" customFormat="1" ht="15.75" x14ac:dyDescent="0.25">
      <c r="A53" s="51"/>
      <c r="B53" s="48"/>
      <c r="C53" s="49"/>
      <c r="D53" s="260"/>
      <c r="E53" s="260"/>
      <c r="F53" s="45"/>
      <c r="G53" s="50"/>
    </row>
    <row r="54" spans="1:9" s="27" customFormat="1" ht="15.75" x14ac:dyDescent="0.25">
      <c r="A54" s="51"/>
      <c r="B54" s="48"/>
      <c r="C54" s="49"/>
      <c r="D54" s="260"/>
      <c r="E54" s="260"/>
      <c r="F54" s="45"/>
      <c r="G54" s="50"/>
    </row>
    <row r="55" spans="1:9" s="27" customFormat="1" ht="15.75" x14ac:dyDescent="0.25">
      <c r="A55" s="51"/>
      <c r="B55" s="48"/>
      <c r="C55" s="49"/>
      <c r="D55" s="261"/>
      <c r="E55" s="261"/>
      <c r="F55" s="45"/>
      <c r="G55" s="50"/>
    </row>
    <row r="56" spans="1:9" ht="15.75" x14ac:dyDescent="0.25">
      <c r="A56" s="262" t="s">
        <v>48</v>
      </c>
      <c r="B56" s="262"/>
      <c r="C56" s="262"/>
      <c r="D56" s="40" t="s">
        <v>46</v>
      </c>
      <c r="E56" s="46" t="s">
        <v>46</v>
      </c>
      <c r="F56" s="40" t="s">
        <v>2</v>
      </c>
      <c r="G56" s="40" t="s">
        <v>2</v>
      </c>
      <c r="I56" s="28"/>
    </row>
    <row r="58" spans="1:9" ht="33.75" x14ac:dyDescent="0.25">
      <c r="A58" s="263" t="e">
        <f>+#REF!</f>
        <v>#REF!</v>
      </c>
      <c r="B58" s="263"/>
      <c r="C58" s="263"/>
      <c r="D58" s="264" t="e">
        <f>+#REF!</f>
        <v>#REF!</v>
      </c>
      <c r="E58" s="264"/>
      <c r="F58" s="264"/>
      <c r="G58" s="264"/>
    </row>
    <row r="59" spans="1:9" ht="15.75" x14ac:dyDescent="0.25">
      <c r="A59" s="256" t="s">
        <v>5</v>
      </c>
      <c r="B59" s="256"/>
      <c r="C59" s="256"/>
      <c r="D59" s="265" t="s">
        <v>37</v>
      </c>
      <c r="E59" s="266"/>
      <c r="F59" s="54" t="s">
        <v>38</v>
      </c>
      <c r="G59" s="267" t="s">
        <v>6</v>
      </c>
    </row>
    <row r="60" spans="1:9" ht="71.25" customHeight="1" x14ac:dyDescent="0.25">
      <c r="A60" s="25" t="s">
        <v>39</v>
      </c>
      <c r="B60" s="25" t="s">
        <v>40</v>
      </c>
      <c r="C60" s="25" t="s">
        <v>41</v>
      </c>
      <c r="D60" s="26" t="s">
        <v>42</v>
      </c>
      <c r="E60" s="25" t="s">
        <v>43</v>
      </c>
      <c r="F60" s="25" t="s">
        <v>44</v>
      </c>
      <c r="G60" s="267"/>
    </row>
    <row r="61" spans="1:9" ht="15.75" x14ac:dyDescent="0.25">
      <c r="A61" s="253"/>
      <c r="B61" s="254"/>
      <c r="C61" s="254"/>
      <c r="D61" s="254"/>
      <c r="E61" s="254"/>
      <c r="F61" s="254"/>
      <c r="G61" s="255"/>
    </row>
    <row r="62" spans="1:9" s="27" customFormat="1" ht="15.75" x14ac:dyDescent="0.25">
      <c r="A62" s="52"/>
      <c r="B62" s="48"/>
      <c r="C62" s="49"/>
      <c r="D62" s="45"/>
      <c r="E62" s="45"/>
      <c r="F62" s="259"/>
      <c r="G62" s="52"/>
    </row>
    <row r="63" spans="1:9" s="27" customFormat="1" ht="15.75" x14ac:dyDescent="0.25">
      <c r="A63" s="52"/>
      <c r="B63" s="48"/>
      <c r="C63" s="49"/>
      <c r="D63" s="45"/>
      <c r="E63" s="45"/>
      <c r="F63" s="260"/>
      <c r="G63" s="52"/>
    </row>
    <row r="64" spans="1:9" s="27" customFormat="1" ht="15.75" x14ac:dyDescent="0.25">
      <c r="A64" s="52"/>
      <c r="B64" s="48"/>
      <c r="C64" s="49"/>
      <c r="D64" s="45"/>
      <c r="E64" s="45"/>
      <c r="F64" s="260"/>
      <c r="G64" s="52"/>
    </row>
    <row r="65" spans="1:9" s="27" customFormat="1" ht="15.75" x14ac:dyDescent="0.25">
      <c r="A65" s="52"/>
      <c r="B65" s="48"/>
      <c r="C65" s="49"/>
      <c r="D65" s="45"/>
      <c r="E65" s="45"/>
      <c r="F65" s="260"/>
      <c r="G65" s="52"/>
    </row>
    <row r="66" spans="1:9" s="27" customFormat="1" ht="15.75" x14ac:dyDescent="0.25">
      <c r="A66" s="52"/>
      <c r="B66" s="48"/>
      <c r="C66" s="49"/>
      <c r="D66" s="45"/>
      <c r="E66" s="45"/>
      <c r="F66" s="260"/>
      <c r="G66" s="52"/>
    </row>
    <row r="67" spans="1:9" s="27" customFormat="1" ht="15.75" x14ac:dyDescent="0.25">
      <c r="A67" s="52"/>
      <c r="B67" s="48"/>
      <c r="C67" s="49"/>
      <c r="D67" s="55"/>
      <c r="E67" s="55"/>
      <c r="F67" s="261"/>
      <c r="G67" s="52"/>
    </row>
    <row r="68" spans="1:9" ht="15.75" x14ac:dyDescent="0.25">
      <c r="A68" s="257" t="s">
        <v>45</v>
      </c>
      <c r="B68" s="258"/>
      <c r="C68" s="258"/>
      <c r="D68" s="40" t="s">
        <v>2</v>
      </c>
      <c r="E68" s="40" t="s">
        <v>2</v>
      </c>
      <c r="F68" s="40" t="s">
        <v>46</v>
      </c>
      <c r="G68" s="40" t="s">
        <v>2</v>
      </c>
      <c r="I68" s="28"/>
    </row>
    <row r="69" spans="1:9" s="27" customFormat="1" ht="15.75" x14ac:dyDescent="0.25">
      <c r="A69" s="253"/>
      <c r="B69" s="254"/>
      <c r="C69" s="254"/>
      <c r="D69" s="254"/>
      <c r="E69" s="254"/>
      <c r="F69" s="254"/>
      <c r="G69" s="255"/>
    </row>
    <row r="70" spans="1:9" s="27" customFormat="1" ht="15.75" x14ac:dyDescent="0.25">
      <c r="A70" s="47"/>
      <c r="B70" s="48"/>
      <c r="C70" s="49"/>
      <c r="D70" s="259"/>
      <c r="E70" s="259"/>
      <c r="F70" s="45"/>
      <c r="G70" s="50"/>
    </row>
    <row r="71" spans="1:9" s="27" customFormat="1" ht="15.75" x14ac:dyDescent="0.25">
      <c r="A71" s="51"/>
      <c r="B71" s="48"/>
      <c r="C71" s="49"/>
      <c r="D71" s="260"/>
      <c r="E71" s="260"/>
      <c r="F71" s="45"/>
      <c r="G71" s="50"/>
    </row>
    <row r="72" spans="1:9" s="27" customFormat="1" ht="15.75" x14ac:dyDescent="0.25">
      <c r="A72" s="51"/>
      <c r="B72" s="48"/>
      <c r="C72" s="49"/>
      <c r="D72" s="260"/>
      <c r="E72" s="260"/>
      <c r="F72" s="45"/>
      <c r="G72" s="50"/>
    </row>
    <row r="73" spans="1:9" s="27" customFormat="1" ht="15.75" x14ac:dyDescent="0.25">
      <c r="A73" s="51"/>
      <c r="B73" s="48"/>
      <c r="C73" s="49"/>
      <c r="D73" s="260"/>
      <c r="E73" s="260"/>
      <c r="F73" s="45"/>
      <c r="G73" s="50"/>
    </row>
    <row r="74" spans="1:9" s="27" customFormat="1" ht="15.75" x14ac:dyDescent="0.25">
      <c r="A74" s="51"/>
      <c r="B74" s="48"/>
      <c r="C74" s="49"/>
      <c r="D74" s="261"/>
      <c r="E74" s="261"/>
      <c r="F74" s="45"/>
      <c r="G74" s="50"/>
    </row>
    <row r="75" spans="1:9" ht="15.75" x14ac:dyDescent="0.25">
      <c r="A75" s="257" t="s">
        <v>47</v>
      </c>
      <c r="B75" s="258"/>
      <c r="C75" s="258"/>
      <c r="D75" s="46" t="s">
        <v>46</v>
      </c>
      <c r="E75" s="46" t="s">
        <v>46</v>
      </c>
      <c r="F75" s="46" t="s">
        <v>2</v>
      </c>
      <c r="G75" s="46" t="s">
        <v>2</v>
      </c>
      <c r="I75" s="28"/>
    </row>
    <row r="76" spans="1:9" s="27" customFormat="1" ht="15.75" x14ac:dyDescent="0.25">
      <c r="A76" s="253"/>
      <c r="B76" s="254"/>
      <c r="C76" s="254"/>
      <c r="D76" s="254"/>
      <c r="E76" s="254"/>
      <c r="F76" s="254"/>
      <c r="G76" s="255"/>
    </row>
    <row r="77" spans="1:9" s="27" customFormat="1" ht="15.75" x14ac:dyDescent="0.25">
      <c r="A77" s="47"/>
      <c r="B77" s="48"/>
      <c r="C77" s="49"/>
      <c r="D77" s="259"/>
      <c r="E77" s="259"/>
      <c r="F77" s="45"/>
      <c r="G77" s="50"/>
    </row>
    <row r="78" spans="1:9" s="27" customFormat="1" ht="15.75" x14ac:dyDescent="0.25">
      <c r="A78" s="51"/>
      <c r="B78" s="48"/>
      <c r="C78" s="49"/>
      <c r="D78" s="260"/>
      <c r="E78" s="260"/>
      <c r="F78" s="45"/>
      <c r="G78" s="50"/>
    </row>
    <row r="79" spans="1:9" s="27" customFormat="1" ht="15.75" x14ac:dyDescent="0.25">
      <c r="A79" s="51"/>
      <c r="B79" s="48"/>
      <c r="C79" s="49"/>
      <c r="D79" s="260"/>
      <c r="E79" s="260"/>
      <c r="F79" s="45"/>
      <c r="G79" s="50"/>
    </row>
    <row r="80" spans="1:9" s="27" customFormat="1" ht="15.75" x14ac:dyDescent="0.25">
      <c r="A80" s="51"/>
      <c r="B80" s="48"/>
      <c r="C80" s="49"/>
      <c r="D80" s="260"/>
      <c r="E80" s="260"/>
      <c r="F80" s="45"/>
      <c r="G80" s="50"/>
    </row>
    <row r="81" spans="1:9" s="27" customFormat="1" ht="15.75" x14ac:dyDescent="0.25">
      <c r="A81" s="51"/>
      <c r="B81" s="48"/>
      <c r="C81" s="49"/>
      <c r="D81" s="261"/>
      <c r="E81" s="261"/>
      <c r="F81" s="45"/>
      <c r="G81" s="50"/>
    </row>
    <row r="82" spans="1:9" ht="15.75" x14ac:dyDescent="0.25">
      <c r="A82" s="262" t="s">
        <v>48</v>
      </c>
      <c r="B82" s="262"/>
      <c r="C82" s="262"/>
      <c r="D82" s="40" t="s">
        <v>46</v>
      </c>
      <c r="E82" s="46" t="s">
        <v>46</v>
      </c>
      <c r="F82" s="40" t="s">
        <v>2</v>
      </c>
      <c r="G82" s="40" t="s">
        <v>2</v>
      </c>
      <c r="I82" s="28"/>
    </row>
    <row r="83" spans="1:9" ht="15.75" x14ac:dyDescent="0.25">
      <c r="A83" s="41"/>
      <c r="B83" s="41"/>
      <c r="C83" s="41"/>
      <c r="D83" s="42"/>
      <c r="E83" s="42"/>
      <c r="F83" s="42"/>
      <c r="G83" s="43"/>
    </row>
    <row r="84" spans="1:9" ht="33.75" x14ac:dyDescent="0.25">
      <c r="A84" s="263" t="e">
        <f>+#REF!</f>
        <v>#REF!</v>
      </c>
      <c r="B84" s="263"/>
      <c r="C84" s="263"/>
      <c r="D84" s="264" t="e">
        <f>+#REF!</f>
        <v>#REF!</v>
      </c>
      <c r="E84" s="264"/>
      <c r="F84" s="264"/>
      <c r="G84" s="264"/>
    </row>
    <row r="85" spans="1:9" ht="15.75" x14ac:dyDescent="0.25">
      <c r="A85" s="256" t="s">
        <v>5</v>
      </c>
      <c r="B85" s="256"/>
      <c r="C85" s="256"/>
      <c r="D85" s="265" t="s">
        <v>37</v>
      </c>
      <c r="E85" s="266"/>
      <c r="F85" s="54" t="s">
        <v>38</v>
      </c>
      <c r="G85" s="267" t="s">
        <v>6</v>
      </c>
    </row>
    <row r="86" spans="1:9" ht="71.25" customHeight="1" x14ac:dyDescent="0.25">
      <c r="A86" s="25" t="s">
        <v>39</v>
      </c>
      <c r="B86" s="25" t="s">
        <v>40</v>
      </c>
      <c r="C86" s="25" t="s">
        <v>41</v>
      </c>
      <c r="D86" s="26" t="s">
        <v>42</v>
      </c>
      <c r="E86" s="25" t="s">
        <v>43</v>
      </c>
      <c r="F86" s="25" t="s">
        <v>44</v>
      </c>
      <c r="G86" s="267"/>
    </row>
    <row r="87" spans="1:9" ht="15.75" x14ac:dyDescent="0.25">
      <c r="A87" s="253"/>
      <c r="B87" s="254"/>
      <c r="C87" s="254"/>
      <c r="D87" s="254"/>
      <c r="E87" s="254"/>
      <c r="F87" s="254"/>
      <c r="G87" s="255"/>
    </row>
    <row r="88" spans="1:9" s="27" customFormat="1" ht="15.75" x14ac:dyDescent="0.25">
      <c r="A88" s="52"/>
      <c r="B88" s="48"/>
      <c r="C88" s="49"/>
      <c r="D88" s="45"/>
      <c r="E88" s="45"/>
      <c r="F88" s="259"/>
      <c r="G88" s="52"/>
    </row>
    <row r="89" spans="1:9" s="27" customFormat="1" ht="15.75" x14ac:dyDescent="0.25">
      <c r="A89" s="52"/>
      <c r="B89" s="48"/>
      <c r="C89" s="49"/>
      <c r="D89" s="45"/>
      <c r="E89" s="45"/>
      <c r="F89" s="260"/>
      <c r="G89" s="52"/>
    </row>
    <row r="90" spans="1:9" s="27" customFormat="1" ht="15.75" x14ac:dyDescent="0.25">
      <c r="A90" s="52"/>
      <c r="B90" s="48"/>
      <c r="C90" s="49"/>
      <c r="D90" s="45"/>
      <c r="E90" s="45"/>
      <c r="F90" s="260"/>
      <c r="G90" s="52"/>
    </row>
    <row r="91" spans="1:9" s="27" customFormat="1" ht="15.75" x14ac:dyDescent="0.25">
      <c r="A91" s="52"/>
      <c r="B91" s="48"/>
      <c r="C91" s="49"/>
      <c r="D91" s="45"/>
      <c r="E91" s="45"/>
      <c r="F91" s="260"/>
      <c r="G91" s="52"/>
    </row>
    <row r="92" spans="1:9" s="27" customFormat="1" ht="15.75" x14ac:dyDescent="0.25">
      <c r="A92" s="52"/>
      <c r="B92" s="48"/>
      <c r="C92" s="49"/>
      <c r="D92" s="45"/>
      <c r="E92" s="45"/>
      <c r="F92" s="260"/>
      <c r="G92" s="52"/>
    </row>
    <row r="93" spans="1:9" s="27" customFormat="1" ht="15.75" x14ac:dyDescent="0.25">
      <c r="A93" s="52"/>
      <c r="B93" s="48"/>
      <c r="C93" s="49"/>
      <c r="D93" s="55"/>
      <c r="E93" s="55"/>
      <c r="F93" s="261"/>
      <c r="G93" s="52"/>
    </row>
    <row r="94" spans="1:9" ht="15.75" x14ac:dyDescent="0.25">
      <c r="A94" s="257" t="s">
        <v>45</v>
      </c>
      <c r="B94" s="258"/>
      <c r="C94" s="258"/>
      <c r="D94" s="40" t="s">
        <v>2</v>
      </c>
      <c r="E94" s="40" t="s">
        <v>2</v>
      </c>
      <c r="F94" s="40" t="s">
        <v>46</v>
      </c>
      <c r="G94" s="40" t="s">
        <v>2</v>
      </c>
      <c r="I94" s="28"/>
    </row>
    <row r="95" spans="1:9" s="27" customFormat="1" ht="15.75" x14ac:dyDescent="0.25">
      <c r="A95" s="253"/>
      <c r="B95" s="254"/>
      <c r="C95" s="254"/>
      <c r="D95" s="254"/>
      <c r="E95" s="254"/>
      <c r="F95" s="254"/>
      <c r="G95" s="255"/>
    </row>
    <row r="96" spans="1:9" s="27" customFormat="1" ht="15.75" x14ac:dyDescent="0.25">
      <c r="A96" s="47"/>
      <c r="B96" s="48"/>
      <c r="C96" s="49"/>
      <c r="D96" s="259"/>
      <c r="E96" s="259"/>
      <c r="F96" s="45"/>
      <c r="G96" s="50"/>
    </row>
    <row r="97" spans="1:9" s="27" customFormat="1" ht="15.75" x14ac:dyDescent="0.25">
      <c r="A97" s="51"/>
      <c r="B97" s="48"/>
      <c r="C97" s="49"/>
      <c r="D97" s="260"/>
      <c r="E97" s="260"/>
      <c r="F97" s="45"/>
      <c r="G97" s="50"/>
    </row>
    <row r="98" spans="1:9" s="27" customFormat="1" ht="15.75" x14ac:dyDescent="0.25">
      <c r="A98" s="51"/>
      <c r="B98" s="48"/>
      <c r="C98" s="49"/>
      <c r="D98" s="260"/>
      <c r="E98" s="260"/>
      <c r="F98" s="45"/>
      <c r="G98" s="50"/>
    </row>
    <row r="99" spans="1:9" s="27" customFormat="1" ht="15.75" x14ac:dyDescent="0.25">
      <c r="A99" s="51"/>
      <c r="B99" s="48"/>
      <c r="C99" s="49"/>
      <c r="D99" s="260"/>
      <c r="E99" s="260"/>
      <c r="F99" s="45"/>
      <c r="G99" s="50"/>
    </row>
    <row r="100" spans="1:9" s="27" customFormat="1" ht="15.75" x14ac:dyDescent="0.25">
      <c r="A100" s="51"/>
      <c r="B100" s="48"/>
      <c r="C100" s="49"/>
      <c r="D100" s="261"/>
      <c r="E100" s="261"/>
      <c r="F100" s="45"/>
      <c r="G100" s="50"/>
    </row>
    <row r="101" spans="1:9" ht="15.75" x14ac:dyDescent="0.25">
      <c r="A101" s="257" t="s">
        <v>47</v>
      </c>
      <c r="B101" s="258"/>
      <c r="C101" s="258"/>
      <c r="D101" s="46" t="s">
        <v>46</v>
      </c>
      <c r="E101" s="46" t="s">
        <v>46</v>
      </c>
      <c r="F101" s="46" t="s">
        <v>2</v>
      </c>
      <c r="G101" s="46" t="s">
        <v>2</v>
      </c>
      <c r="I101" s="28"/>
    </row>
    <row r="102" spans="1:9" s="27" customFormat="1" ht="15.75" x14ac:dyDescent="0.25">
      <c r="A102" s="253"/>
      <c r="B102" s="254"/>
      <c r="C102" s="254"/>
      <c r="D102" s="254"/>
      <c r="E102" s="254"/>
      <c r="F102" s="254"/>
      <c r="G102" s="255"/>
    </row>
    <row r="103" spans="1:9" s="27" customFormat="1" ht="15.75" x14ac:dyDescent="0.25">
      <c r="A103" s="47"/>
      <c r="B103" s="48"/>
      <c r="C103" s="49"/>
      <c r="D103" s="259"/>
      <c r="E103" s="259"/>
      <c r="F103" s="45"/>
      <c r="G103" s="50"/>
    </row>
    <row r="104" spans="1:9" s="27" customFormat="1" ht="15.75" x14ac:dyDescent="0.25">
      <c r="A104" s="51"/>
      <c r="B104" s="48"/>
      <c r="C104" s="49"/>
      <c r="D104" s="260"/>
      <c r="E104" s="260"/>
      <c r="F104" s="45"/>
      <c r="G104" s="50"/>
    </row>
    <row r="105" spans="1:9" s="27" customFormat="1" ht="15.75" x14ac:dyDescent="0.25">
      <c r="A105" s="51"/>
      <c r="B105" s="48"/>
      <c r="C105" s="49"/>
      <c r="D105" s="260"/>
      <c r="E105" s="260"/>
      <c r="F105" s="45"/>
      <c r="G105" s="50"/>
    </row>
    <row r="106" spans="1:9" s="27" customFormat="1" ht="15.75" x14ac:dyDescent="0.25">
      <c r="A106" s="51"/>
      <c r="B106" s="48"/>
      <c r="C106" s="49"/>
      <c r="D106" s="260"/>
      <c r="E106" s="260"/>
      <c r="F106" s="45"/>
      <c r="G106" s="50"/>
    </row>
    <row r="107" spans="1:9" s="27" customFormat="1" ht="15.75" x14ac:dyDescent="0.25">
      <c r="A107" s="51"/>
      <c r="B107" s="48"/>
      <c r="C107" s="49"/>
      <c r="D107" s="261"/>
      <c r="E107" s="261"/>
      <c r="F107" s="45"/>
      <c r="G107" s="50"/>
    </row>
    <row r="108" spans="1:9" ht="15.75" x14ac:dyDescent="0.25">
      <c r="A108" s="262" t="s">
        <v>48</v>
      </c>
      <c r="B108" s="262"/>
      <c r="C108" s="262"/>
      <c r="D108" s="40" t="s">
        <v>46</v>
      </c>
      <c r="E108" s="46" t="s">
        <v>46</v>
      </c>
      <c r="F108" s="40" t="s">
        <v>2</v>
      </c>
      <c r="G108" s="40" t="s">
        <v>2</v>
      </c>
      <c r="I108" s="28"/>
    </row>
    <row r="110" spans="1:9" ht="33.75" x14ac:dyDescent="0.25">
      <c r="A110" s="263" t="e">
        <f>+#REF!</f>
        <v>#REF!</v>
      </c>
      <c r="B110" s="263"/>
      <c r="C110" s="263"/>
      <c r="D110" s="264" t="e">
        <f>+#REF!</f>
        <v>#REF!</v>
      </c>
      <c r="E110" s="264"/>
      <c r="F110" s="264"/>
      <c r="G110" s="264"/>
    </row>
    <row r="111" spans="1:9" ht="15.75" x14ac:dyDescent="0.25">
      <c r="A111" s="256" t="s">
        <v>5</v>
      </c>
      <c r="B111" s="256"/>
      <c r="C111" s="256"/>
      <c r="D111" s="265" t="s">
        <v>37</v>
      </c>
      <c r="E111" s="266"/>
      <c r="F111" s="54" t="s">
        <v>38</v>
      </c>
      <c r="G111" s="267" t="s">
        <v>6</v>
      </c>
    </row>
    <row r="112" spans="1:9" ht="71.25" customHeight="1" x14ac:dyDescent="0.25">
      <c r="A112" s="25" t="s">
        <v>39</v>
      </c>
      <c r="B112" s="25" t="s">
        <v>40</v>
      </c>
      <c r="C112" s="25" t="s">
        <v>41</v>
      </c>
      <c r="D112" s="26" t="s">
        <v>42</v>
      </c>
      <c r="E112" s="25" t="s">
        <v>43</v>
      </c>
      <c r="F112" s="25" t="s">
        <v>44</v>
      </c>
      <c r="G112" s="267"/>
    </row>
    <row r="113" spans="1:9" ht="15.75" x14ac:dyDescent="0.25">
      <c r="A113" s="253"/>
      <c r="B113" s="254"/>
      <c r="C113" s="254"/>
      <c r="D113" s="254"/>
      <c r="E113" s="254"/>
      <c r="F113" s="254"/>
      <c r="G113" s="255"/>
    </row>
    <row r="114" spans="1:9" s="27" customFormat="1" ht="15.75" x14ac:dyDescent="0.25">
      <c r="A114" s="52"/>
      <c r="B114" s="48"/>
      <c r="C114" s="49"/>
      <c r="D114" s="45"/>
      <c r="E114" s="45"/>
      <c r="F114" s="259"/>
      <c r="G114" s="52"/>
    </row>
    <row r="115" spans="1:9" s="27" customFormat="1" ht="15.75" x14ac:dyDescent="0.25">
      <c r="A115" s="52"/>
      <c r="B115" s="48"/>
      <c r="C115" s="49"/>
      <c r="D115" s="45"/>
      <c r="E115" s="45"/>
      <c r="F115" s="260"/>
      <c r="G115" s="52"/>
    </row>
    <row r="116" spans="1:9" s="27" customFormat="1" ht="15.75" x14ac:dyDescent="0.25">
      <c r="A116" s="52"/>
      <c r="B116" s="48"/>
      <c r="C116" s="49"/>
      <c r="D116" s="45"/>
      <c r="E116" s="45"/>
      <c r="F116" s="260"/>
      <c r="G116" s="52"/>
    </row>
    <row r="117" spans="1:9" s="27" customFormat="1" ht="15.75" x14ac:dyDescent="0.25">
      <c r="A117" s="52"/>
      <c r="B117" s="48"/>
      <c r="C117" s="49"/>
      <c r="D117" s="45"/>
      <c r="E117" s="45"/>
      <c r="F117" s="260"/>
      <c r="G117" s="52"/>
    </row>
    <row r="118" spans="1:9" s="27" customFormat="1" ht="15.75" x14ac:dyDescent="0.25">
      <c r="A118" s="52"/>
      <c r="B118" s="48"/>
      <c r="C118" s="49"/>
      <c r="D118" s="45"/>
      <c r="E118" s="45"/>
      <c r="F118" s="260"/>
      <c r="G118" s="52"/>
    </row>
    <row r="119" spans="1:9" s="27" customFormat="1" ht="15.75" x14ac:dyDescent="0.25">
      <c r="A119" s="52"/>
      <c r="B119" s="48"/>
      <c r="C119" s="49"/>
      <c r="D119" s="55"/>
      <c r="E119" s="55"/>
      <c r="F119" s="261"/>
      <c r="G119" s="52"/>
    </row>
    <row r="120" spans="1:9" ht="15.75" x14ac:dyDescent="0.25">
      <c r="A120" s="257" t="s">
        <v>45</v>
      </c>
      <c r="B120" s="258"/>
      <c r="C120" s="258"/>
      <c r="D120" s="40" t="s">
        <v>2</v>
      </c>
      <c r="E120" s="40" t="s">
        <v>2</v>
      </c>
      <c r="F120" s="40" t="s">
        <v>46</v>
      </c>
      <c r="G120" s="40" t="s">
        <v>2</v>
      </c>
      <c r="I120" s="28"/>
    </row>
    <row r="121" spans="1:9" s="27" customFormat="1" ht="15.75" x14ac:dyDescent="0.25">
      <c r="A121" s="253"/>
      <c r="B121" s="254"/>
      <c r="C121" s="254"/>
      <c r="D121" s="254"/>
      <c r="E121" s="254"/>
      <c r="F121" s="254"/>
      <c r="G121" s="255"/>
    </row>
    <row r="122" spans="1:9" s="27" customFormat="1" ht="15.75" x14ac:dyDescent="0.25">
      <c r="A122" s="47"/>
      <c r="B122" s="48"/>
      <c r="C122" s="49"/>
      <c r="D122" s="259"/>
      <c r="E122" s="259"/>
      <c r="F122" s="45"/>
      <c r="G122" s="50"/>
    </row>
    <row r="123" spans="1:9" s="27" customFormat="1" ht="15.75" x14ac:dyDescent="0.25">
      <c r="A123" s="51"/>
      <c r="B123" s="48"/>
      <c r="C123" s="49"/>
      <c r="D123" s="260"/>
      <c r="E123" s="260"/>
      <c r="F123" s="45"/>
      <c r="G123" s="50"/>
    </row>
    <row r="124" spans="1:9" s="27" customFormat="1" ht="15.75" x14ac:dyDescent="0.25">
      <c r="A124" s="51"/>
      <c r="B124" s="48"/>
      <c r="C124" s="49"/>
      <c r="D124" s="260"/>
      <c r="E124" s="260"/>
      <c r="F124" s="45"/>
      <c r="G124" s="50"/>
    </row>
    <row r="125" spans="1:9" s="27" customFormat="1" ht="15.75" x14ac:dyDescent="0.25">
      <c r="A125" s="51"/>
      <c r="B125" s="48"/>
      <c r="C125" s="49"/>
      <c r="D125" s="260"/>
      <c r="E125" s="260"/>
      <c r="F125" s="45"/>
      <c r="G125" s="50"/>
    </row>
    <row r="126" spans="1:9" s="27" customFormat="1" ht="15.75" x14ac:dyDescent="0.25">
      <c r="A126" s="51"/>
      <c r="B126" s="48"/>
      <c r="C126" s="49"/>
      <c r="D126" s="261"/>
      <c r="E126" s="261"/>
      <c r="F126" s="45"/>
      <c r="G126" s="50"/>
    </row>
    <row r="127" spans="1:9" ht="15.75" x14ac:dyDescent="0.25">
      <c r="A127" s="257" t="s">
        <v>47</v>
      </c>
      <c r="B127" s="258"/>
      <c r="C127" s="258"/>
      <c r="D127" s="46" t="s">
        <v>46</v>
      </c>
      <c r="E127" s="46" t="s">
        <v>46</v>
      </c>
      <c r="F127" s="46" t="s">
        <v>2</v>
      </c>
      <c r="G127" s="46" t="s">
        <v>2</v>
      </c>
      <c r="I127" s="28"/>
    </row>
    <row r="128" spans="1:9" s="27" customFormat="1" ht="15.75" x14ac:dyDescent="0.25">
      <c r="A128" s="253"/>
      <c r="B128" s="254"/>
      <c r="C128" s="254"/>
      <c r="D128" s="254"/>
      <c r="E128" s="254"/>
      <c r="F128" s="254"/>
      <c r="G128" s="255"/>
    </row>
    <row r="129" spans="1:9" s="27" customFormat="1" ht="15.75" x14ac:dyDescent="0.25">
      <c r="A129" s="47"/>
      <c r="B129" s="48"/>
      <c r="C129" s="49"/>
      <c r="D129" s="259"/>
      <c r="E129" s="259"/>
      <c r="F129" s="45"/>
      <c r="G129" s="50"/>
    </row>
    <row r="130" spans="1:9" s="27" customFormat="1" ht="15.75" x14ac:dyDescent="0.25">
      <c r="A130" s="51"/>
      <c r="B130" s="48"/>
      <c r="C130" s="49"/>
      <c r="D130" s="260"/>
      <c r="E130" s="260"/>
      <c r="F130" s="45"/>
      <c r="G130" s="50"/>
    </row>
    <row r="131" spans="1:9" s="27" customFormat="1" ht="15.75" x14ac:dyDescent="0.25">
      <c r="A131" s="51"/>
      <c r="B131" s="48"/>
      <c r="C131" s="49"/>
      <c r="D131" s="260"/>
      <c r="E131" s="260"/>
      <c r="F131" s="45"/>
      <c r="G131" s="50"/>
    </row>
    <row r="132" spans="1:9" s="27" customFormat="1" ht="15.75" x14ac:dyDescent="0.25">
      <c r="A132" s="51"/>
      <c r="B132" s="48"/>
      <c r="C132" s="49"/>
      <c r="D132" s="260"/>
      <c r="E132" s="260"/>
      <c r="F132" s="45"/>
      <c r="G132" s="50"/>
    </row>
    <row r="133" spans="1:9" s="27" customFormat="1" ht="15.75" x14ac:dyDescent="0.25">
      <c r="A133" s="51"/>
      <c r="B133" s="48"/>
      <c r="C133" s="49"/>
      <c r="D133" s="261"/>
      <c r="E133" s="261"/>
      <c r="F133" s="45"/>
      <c r="G133" s="50"/>
    </row>
    <row r="134" spans="1:9" ht="15.75" x14ac:dyDescent="0.25">
      <c r="A134" s="262" t="s">
        <v>48</v>
      </c>
      <c r="B134" s="262"/>
      <c r="C134" s="262"/>
      <c r="D134" s="40" t="s">
        <v>46</v>
      </c>
      <c r="E134" s="46" t="s">
        <v>46</v>
      </c>
      <c r="F134" s="40" t="s">
        <v>2</v>
      </c>
      <c r="G134" s="40" t="s">
        <v>2</v>
      </c>
      <c r="I134" s="28"/>
    </row>
    <row r="135" spans="1:9" ht="15.75" x14ac:dyDescent="0.25">
      <c r="A135" s="41"/>
      <c r="B135" s="41"/>
      <c r="C135" s="41"/>
      <c r="D135" s="42"/>
      <c r="E135" s="42"/>
      <c r="F135" s="42"/>
      <c r="G135" s="43"/>
    </row>
    <row r="136" spans="1:9" ht="33.75" x14ac:dyDescent="0.25">
      <c r="A136" s="263" t="e">
        <f>+#REF!</f>
        <v>#REF!</v>
      </c>
      <c r="B136" s="263"/>
      <c r="C136" s="263"/>
      <c r="D136" s="264" t="e">
        <f>+#REF!</f>
        <v>#REF!</v>
      </c>
      <c r="E136" s="264"/>
      <c r="F136" s="264"/>
      <c r="G136" s="264"/>
    </row>
    <row r="137" spans="1:9" ht="15.75" x14ac:dyDescent="0.25">
      <c r="A137" s="256" t="s">
        <v>5</v>
      </c>
      <c r="B137" s="256"/>
      <c r="C137" s="256"/>
      <c r="D137" s="265" t="s">
        <v>37</v>
      </c>
      <c r="E137" s="266"/>
      <c r="F137" s="54" t="s">
        <v>38</v>
      </c>
      <c r="G137" s="267" t="s">
        <v>6</v>
      </c>
    </row>
    <row r="138" spans="1:9" ht="71.25" customHeight="1" x14ac:dyDescent="0.25">
      <c r="A138" s="25" t="s">
        <v>39</v>
      </c>
      <c r="B138" s="25" t="s">
        <v>40</v>
      </c>
      <c r="C138" s="25" t="s">
        <v>41</v>
      </c>
      <c r="D138" s="26" t="s">
        <v>42</v>
      </c>
      <c r="E138" s="25" t="s">
        <v>43</v>
      </c>
      <c r="F138" s="25" t="s">
        <v>44</v>
      </c>
      <c r="G138" s="267"/>
    </row>
    <row r="139" spans="1:9" ht="15.75" x14ac:dyDescent="0.25">
      <c r="A139" s="253"/>
      <c r="B139" s="254"/>
      <c r="C139" s="254"/>
      <c r="D139" s="254"/>
      <c r="E139" s="254"/>
      <c r="F139" s="254"/>
      <c r="G139" s="255"/>
    </row>
    <row r="140" spans="1:9" s="27" customFormat="1" ht="15.75" x14ac:dyDescent="0.25">
      <c r="A140" s="52"/>
      <c r="B140" s="48"/>
      <c r="C140" s="49"/>
      <c r="D140" s="45"/>
      <c r="E140" s="45"/>
      <c r="F140" s="259"/>
      <c r="G140" s="52"/>
    </row>
    <row r="141" spans="1:9" s="27" customFormat="1" ht="15.75" x14ac:dyDescent="0.25">
      <c r="A141" s="52"/>
      <c r="B141" s="48"/>
      <c r="C141" s="49"/>
      <c r="D141" s="45"/>
      <c r="E141" s="45"/>
      <c r="F141" s="260"/>
      <c r="G141" s="52"/>
    </row>
    <row r="142" spans="1:9" s="27" customFormat="1" ht="15.75" x14ac:dyDescent="0.25">
      <c r="A142" s="52"/>
      <c r="B142" s="48"/>
      <c r="C142" s="49"/>
      <c r="D142" s="45"/>
      <c r="E142" s="45"/>
      <c r="F142" s="260"/>
      <c r="G142" s="52"/>
    </row>
    <row r="143" spans="1:9" s="27" customFormat="1" ht="15.75" x14ac:dyDescent="0.25">
      <c r="A143" s="52"/>
      <c r="B143" s="48"/>
      <c r="C143" s="49"/>
      <c r="D143" s="45"/>
      <c r="E143" s="45"/>
      <c r="F143" s="260"/>
      <c r="G143" s="52"/>
    </row>
    <row r="144" spans="1:9" s="27" customFormat="1" ht="15.75" x14ac:dyDescent="0.25">
      <c r="A144" s="52"/>
      <c r="B144" s="48"/>
      <c r="C144" s="49"/>
      <c r="D144" s="45"/>
      <c r="E144" s="45"/>
      <c r="F144" s="260"/>
      <c r="G144" s="52"/>
    </row>
    <row r="145" spans="1:9" s="27" customFormat="1" ht="15.75" x14ac:dyDescent="0.25">
      <c r="A145" s="52"/>
      <c r="B145" s="48"/>
      <c r="C145" s="49"/>
      <c r="D145" s="55"/>
      <c r="E145" s="55"/>
      <c r="F145" s="261"/>
      <c r="G145" s="52"/>
    </row>
    <row r="146" spans="1:9" ht="15.75" x14ac:dyDescent="0.25">
      <c r="A146" s="257" t="s">
        <v>45</v>
      </c>
      <c r="B146" s="258"/>
      <c r="C146" s="258"/>
      <c r="D146" s="40" t="s">
        <v>2</v>
      </c>
      <c r="E146" s="40" t="s">
        <v>2</v>
      </c>
      <c r="F146" s="40" t="s">
        <v>46</v>
      </c>
      <c r="G146" s="40" t="s">
        <v>2</v>
      </c>
      <c r="I146" s="28"/>
    </row>
    <row r="147" spans="1:9" s="27" customFormat="1" ht="15.75" x14ac:dyDescent="0.25">
      <c r="A147" s="253"/>
      <c r="B147" s="254"/>
      <c r="C147" s="254"/>
      <c r="D147" s="254"/>
      <c r="E147" s="254"/>
      <c r="F147" s="254"/>
      <c r="G147" s="255"/>
    </row>
    <row r="148" spans="1:9" s="27" customFormat="1" ht="15.75" x14ac:dyDescent="0.25">
      <c r="A148" s="47"/>
      <c r="B148" s="48"/>
      <c r="C148" s="49"/>
      <c r="D148" s="259"/>
      <c r="E148" s="259"/>
      <c r="F148" s="45"/>
      <c r="G148" s="50"/>
    </row>
    <row r="149" spans="1:9" s="27" customFormat="1" ht="15.75" x14ac:dyDescent="0.25">
      <c r="A149" s="51"/>
      <c r="B149" s="48"/>
      <c r="C149" s="49"/>
      <c r="D149" s="260"/>
      <c r="E149" s="260"/>
      <c r="F149" s="45"/>
      <c r="G149" s="50"/>
    </row>
    <row r="150" spans="1:9" s="27" customFormat="1" ht="15.75" x14ac:dyDescent="0.25">
      <c r="A150" s="51"/>
      <c r="B150" s="48"/>
      <c r="C150" s="49"/>
      <c r="D150" s="260"/>
      <c r="E150" s="260"/>
      <c r="F150" s="45"/>
      <c r="G150" s="50"/>
    </row>
    <row r="151" spans="1:9" s="27" customFormat="1" ht="15.75" x14ac:dyDescent="0.25">
      <c r="A151" s="51"/>
      <c r="B151" s="48"/>
      <c r="C151" s="49"/>
      <c r="D151" s="260"/>
      <c r="E151" s="260"/>
      <c r="F151" s="45"/>
      <c r="G151" s="50"/>
    </row>
    <row r="152" spans="1:9" s="27" customFormat="1" ht="15.75" x14ac:dyDescent="0.25">
      <c r="A152" s="51"/>
      <c r="B152" s="48"/>
      <c r="C152" s="49"/>
      <c r="D152" s="261"/>
      <c r="E152" s="261"/>
      <c r="F152" s="45"/>
      <c r="G152" s="50"/>
    </row>
    <row r="153" spans="1:9" ht="15.75" x14ac:dyDescent="0.25">
      <c r="A153" s="257" t="s">
        <v>47</v>
      </c>
      <c r="B153" s="258"/>
      <c r="C153" s="258"/>
      <c r="D153" s="46" t="s">
        <v>46</v>
      </c>
      <c r="E153" s="46" t="s">
        <v>46</v>
      </c>
      <c r="F153" s="46" t="s">
        <v>2</v>
      </c>
      <c r="G153" s="46" t="s">
        <v>2</v>
      </c>
      <c r="I153" s="28"/>
    </row>
    <row r="154" spans="1:9" s="27" customFormat="1" ht="15.75" x14ac:dyDescent="0.25">
      <c r="A154" s="253"/>
      <c r="B154" s="254"/>
      <c r="C154" s="254"/>
      <c r="D154" s="254"/>
      <c r="E154" s="254"/>
      <c r="F154" s="254"/>
      <c r="G154" s="255"/>
    </row>
    <row r="155" spans="1:9" s="27" customFormat="1" ht="15.75" x14ac:dyDescent="0.25">
      <c r="A155" s="47"/>
      <c r="B155" s="48"/>
      <c r="C155" s="49"/>
      <c r="D155" s="259"/>
      <c r="E155" s="259"/>
      <c r="F155" s="45"/>
      <c r="G155" s="50"/>
    </row>
    <row r="156" spans="1:9" s="27" customFormat="1" ht="15.75" x14ac:dyDescent="0.25">
      <c r="A156" s="51"/>
      <c r="B156" s="48"/>
      <c r="C156" s="49"/>
      <c r="D156" s="260"/>
      <c r="E156" s="260"/>
      <c r="F156" s="45"/>
      <c r="G156" s="50"/>
    </row>
    <row r="157" spans="1:9" s="27" customFormat="1" ht="15.75" x14ac:dyDescent="0.25">
      <c r="A157" s="51"/>
      <c r="B157" s="48"/>
      <c r="C157" s="49"/>
      <c r="D157" s="260"/>
      <c r="E157" s="260"/>
      <c r="F157" s="45"/>
      <c r="G157" s="50"/>
    </row>
    <row r="158" spans="1:9" s="27" customFormat="1" ht="15.75" x14ac:dyDescent="0.25">
      <c r="A158" s="51"/>
      <c r="B158" s="48"/>
      <c r="C158" s="49"/>
      <c r="D158" s="260"/>
      <c r="E158" s="260"/>
      <c r="F158" s="45"/>
      <c r="G158" s="50"/>
    </row>
    <row r="159" spans="1:9" s="27" customFormat="1" ht="15.75" x14ac:dyDescent="0.25">
      <c r="A159" s="51"/>
      <c r="B159" s="48"/>
      <c r="C159" s="49"/>
      <c r="D159" s="261"/>
      <c r="E159" s="261"/>
      <c r="F159" s="45"/>
      <c r="G159" s="50"/>
    </row>
    <row r="160" spans="1:9" ht="15.75" x14ac:dyDescent="0.25">
      <c r="A160" s="262" t="s">
        <v>48</v>
      </c>
      <c r="B160" s="262"/>
      <c r="C160" s="262"/>
      <c r="D160" s="40" t="s">
        <v>46</v>
      </c>
      <c r="E160" s="46" t="s">
        <v>46</v>
      </c>
      <c r="F160" s="40" t="s">
        <v>2</v>
      </c>
      <c r="G160" s="40" t="s">
        <v>2</v>
      </c>
      <c r="I160" s="28"/>
    </row>
    <row r="162" spans="1:9" ht="33.75" x14ac:dyDescent="0.25">
      <c r="A162" s="263" t="e">
        <f>+#REF!</f>
        <v>#REF!</v>
      </c>
      <c r="B162" s="263"/>
      <c r="C162" s="263"/>
      <c r="D162" s="264" t="e">
        <f>+#REF!</f>
        <v>#REF!</v>
      </c>
      <c r="E162" s="264"/>
      <c r="F162" s="264"/>
      <c r="G162" s="264"/>
    </row>
    <row r="163" spans="1:9" ht="15.75" x14ac:dyDescent="0.25">
      <c r="A163" s="256" t="s">
        <v>5</v>
      </c>
      <c r="B163" s="256"/>
      <c r="C163" s="256"/>
      <c r="D163" s="265" t="s">
        <v>37</v>
      </c>
      <c r="E163" s="266"/>
      <c r="F163" s="54" t="s">
        <v>38</v>
      </c>
      <c r="G163" s="267" t="s">
        <v>6</v>
      </c>
    </row>
    <row r="164" spans="1:9" ht="71.25" customHeight="1" x14ac:dyDescent="0.25">
      <c r="A164" s="25" t="s">
        <v>39</v>
      </c>
      <c r="B164" s="25" t="s">
        <v>40</v>
      </c>
      <c r="C164" s="25" t="s">
        <v>41</v>
      </c>
      <c r="D164" s="26" t="s">
        <v>42</v>
      </c>
      <c r="E164" s="25" t="s">
        <v>43</v>
      </c>
      <c r="F164" s="25" t="s">
        <v>44</v>
      </c>
      <c r="G164" s="267"/>
    </row>
    <row r="165" spans="1:9" ht="15.75" x14ac:dyDescent="0.25">
      <c r="A165" s="253"/>
      <c r="B165" s="254"/>
      <c r="C165" s="254"/>
      <c r="D165" s="254"/>
      <c r="E165" s="254"/>
      <c r="F165" s="254"/>
      <c r="G165" s="255"/>
    </row>
    <row r="166" spans="1:9" s="27" customFormat="1" ht="15.75" x14ac:dyDescent="0.25">
      <c r="A166" s="52"/>
      <c r="B166" s="48"/>
      <c r="C166" s="49"/>
      <c r="D166" s="45"/>
      <c r="E166" s="45"/>
      <c r="F166" s="259"/>
      <c r="G166" s="52"/>
    </row>
    <row r="167" spans="1:9" s="27" customFormat="1" ht="15.75" x14ac:dyDescent="0.25">
      <c r="A167" s="52"/>
      <c r="B167" s="48"/>
      <c r="C167" s="49"/>
      <c r="D167" s="45"/>
      <c r="E167" s="45"/>
      <c r="F167" s="260"/>
      <c r="G167" s="52"/>
    </row>
    <row r="168" spans="1:9" s="27" customFormat="1" ht="15.75" x14ac:dyDescent="0.25">
      <c r="A168" s="52"/>
      <c r="B168" s="48"/>
      <c r="C168" s="49"/>
      <c r="D168" s="45"/>
      <c r="E168" s="45"/>
      <c r="F168" s="260"/>
      <c r="G168" s="52"/>
    </row>
    <row r="169" spans="1:9" s="27" customFormat="1" ht="15.75" x14ac:dyDescent="0.25">
      <c r="A169" s="52"/>
      <c r="B169" s="48"/>
      <c r="C169" s="49"/>
      <c r="D169" s="45"/>
      <c r="E169" s="45"/>
      <c r="F169" s="260"/>
      <c r="G169" s="52"/>
    </row>
    <row r="170" spans="1:9" s="27" customFormat="1" ht="15.75" x14ac:dyDescent="0.25">
      <c r="A170" s="52"/>
      <c r="B170" s="48"/>
      <c r="C170" s="49"/>
      <c r="D170" s="45"/>
      <c r="E170" s="45"/>
      <c r="F170" s="260"/>
      <c r="G170" s="52"/>
    </row>
    <row r="171" spans="1:9" s="27" customFormat="1" ht="15.75" x14ac:dyDescent="0.25">
      <c r="A171" s="52"/>
      <c r="B171" s="48"/>
      <c r="C171" s="49"/>
      <c r="D171" s="55"/>
      <c r="E171" s="55"/>
      <c r="F171" s="261"/>
      <c r="G171" s="52"/>
    </row>
    <row r="172" spans="1:9" ht="15.75" x14ac:dyDescent="0.25">
      <c r="A172" s="257" t="s">
        <v>45</v>
      </c>
      <c r="B172" s="258"/>
      <c r="C172" s="258"/>
      <c r="D172" s="40" t="s">
        <v>2</v>
      </c>
      <c r="E172" s="40" t="s">
        <v>2</v>
      </c>
      <c r="F172" s="40" t="s">
        <v>46</v>
      </c>
      <c r="G172" s="40" t="s">
        <v>2</v>
      </c>
      <c r="I172" s="28"/>
    </row>
    <row r="173" spans="1:9" s="27" customFormat="1" ht="15.75" x14ac:dyDescent="0.25">
      <c r="A173" s="253"/>
      <c r="B173" s="254"/>
      <c r="C173" s="254"/>
      <c r="D173" s="254"/>
      <c r="E173" s="254"/>
      <c r="F173" s="254"/>
      <c r="G173" s="255"/>
    </row>
    <row r="174" spans="1:9" s="27" customFormat="1" ht="15.75" x14ac:dyDescent="0.25">
      <c r="A174" s="47"/>
      <c r="B174" s="48"/>
      <c r="C174" s="49"/>
      <c r="D174" s="259"/>
      <c r="E174" s="259"/>
      <c r="F174" s="45"/>
      <c r="G174" s="50"/>
    </row>
    <row r="175" spans="1:9" s="27" customFormat="1" ht="15.75" x14ac:dyDescent="0.25">
      <c r="A175" s="51"/>
      <c r="B175" s="48"/>
      <c r="C175" s="49"/>
      <c r="D175" s="260"/>
      <c r="E175" s="260"/>
      <c r="F175" s="45"/>
      <c r="G175" s="50"/>
    </row>
    <row r="176" spans="1:9" s="27" customFormat="1" ht="15.75" x14ac:dyDescent="0.25">
      <c r="A176" s="51"/>
      <c r="B176" s="48"/>
      <c r="C176" s="49"/>
      <c r="D176" s="260"/>
      <c r="E176" s="260"/>
      <c r="F176" s="45"/>
      <c r="G176" s="50"/>
    </row>
    <row r="177" spans="1:9" s="27" customFormat="1" ht="15.75" x14ac:dyDescent="0.25">
      <c r="A177" s="51"/>
      <c r="B177" s="48"/>
      <c r="C177" s="49"/>
      <c r="D177" s="260"/>
      <c r="E177" s="260"/>
      <c r="F177" s="45"/>
      <c r="G177" s="50"/>
    </row>
    <row r="178" spans="1:9" s="27" customFormat="1" ht="15.75" x14ac:dyDescent="0.25">
      <c r="A178" s="51"/>
      <c r="B178" s="48"/>
      <c r="C178" s="49"/>
      <c r="D178" s="261"/>
      <c r="E178" s="261"/>
      <c r="F178" s="45"/>
      <c r="G178" s="50"/>
    </row>
    <row r="179" spans="1:9" ht="15.75" x14ac:dyDescent="0.25">
      <c r="A179" s="257" t="s">
        <v>47</v>
      </c>
      <c r="B179" s="258"/>
      <c r="C179" s="258"/>
      <c r="D179" s="46" t="s">
        <v>46</v>
      </c>
      <c r="E179" s="46" t="s">
        <v>46</v>
      </c>
      <c r="F179" s="46" t="s">
        <v>2</v>
      </c>
      <c r="G179" s="46" t="s">
        <v>2</v>
      </c>
      <c r="I179" s="28"/>
    </row>
    <row r="180" spans="1:9" s="27" customFormat="1" ht="15.75" x14ac:dyDescent="0.25">
      <c r="A180" s="253"/>
      <c r="B180" s="254"/>
      <c r="C180" s="254"/>
      <c r="D180" s="254"/>
      <c r="E180" s="254"/>
      <c r="F180" s="254"/>
      <c r="G180" s="255"/>
    </row>
    <row r="181" spans="1:9" s="27" customFormat="1" ht="15.75" x14ac:dyDescent="0.25">
      <c r="A181" s="47"/>
      <c r="B181" s="48"/>
      <c r="C181" s="49"/>
      <c r="D181" s="259"/>
      <c r="E181" s="259"/>
      <c r="F181" s="45"/>
      <c r="G181" s="50"/>
    </row>
    <row r="182" spans="1:9" s="27" customFormat="1" ht="15.75" x14ac:dyDescent="0.25">
      <c r="A182" s="51"/>
      <c r="B182" s="48"/>
      <c r="C182" s="49"/>
      <c r="D182" s="260"/>
      <c r="E182" s="260"/>
      <c r="F182" s="45"/>
      <c r="G182" s="50"/>
    </row>
    <row r="183" spans="1:9" s="27" customFormat="1" ht="15.75" x14ac:dyDescent="0.25">
      <c r="A183" s="51"/>
      <c r="B183" s="48"/>
      <c r="C183" s="49"/>
      <c r="D183" s="260"/>
      <c r="E183" s="260"/>
      <c r="F183" s="45"/>
      <c r="G183" s="50"/>
    </row>
    <row r="184" spans="1:9" s="27" customFormat="1" ht="15.75" x14ac:dyDescent="0.25">
      <c r="A184" s="51"/>
      <c r="B184" s="48"/>
      <c r="C184" s="49"/>
      <c r="D184" s="260"/>
      <c r="E184" s="260"/>
      <c r="F184" s="45"/>
      <c r="G184" s="50"/>
    </row>
    <row r="185" spans="1:9" s="27" customFormat="1" ht="15.75" x14ac:dyDescent="0.25">
      <c r="A185" s="51"/>
      <c r="B185" s="48"/>
      <c r="C185" s="49"/>
      <c r="D185" s="261"/>
      <c r="E185" s="261"/>
      <c r="F185" s="45"/>
      <c r="G185" s="50"/>
    </row>
    <row r="186" spans="1:9" ht="15.75" x14ac:dyDescent="0.25">
      <c r="A186" s="262" t="s">
        <v>48</v>
      </c>
      <c r="B186" s="262"/>
      <c r="C186" s="262"/>
      <c r="D186" s="40" t="s">
        <v>46</v>
      </c>
      <c r="E186" s="46" t="s">
        <v>46</v>
      </c>
      <c r="F186" s="40" t="s">
        <v>2</v>
      </c>
      <c r="G186" s="40" t="s">
        <v>2</v>
      </c>
      <c r="I186" s="28"/>
    </row>
    <row r="187" spans="1:9" ht="15.75" x14ac:dyDescent="0.25">
      <c r="A187" s="41"/>
      <c r="B187" s="41"/>
      <c r="C187" s="41"/>
      <c r="D187" s="42"/>
      <c r="E187" s="42"/>
      <c r="F187" s="42"/>
      <c r="G187" s="43"/>
    </row>
    <row r="188" spans="1:9" ht="33.75" x14ac:dyDescent="0.25">
      <c r="A188" s="263" t="e">
        <f>+#REF!</f>
        <v>#REF!</v>
      </c>
      <c r="B188" s="263"/>
      <c r="C188" s="263"/>
      <c r="D188" s="264" t="e">
        <f>+#REF!</f>
        <v>#REF!</v>
      </c>
      <c r="E188" s="264"/>
      <c r="F188" s="264"/>
      <c r="G188" s="264"/>
    </row>
    <row r="189" spans="1:9" ht="15.75" x14ac:dyDescent="0.25">
      <c r="A189" s="256" t="s">
        <v>5</v>
      </c>
      <c r="B189" s="256"/>
      <c r="C189" s="256"/>
      <c r="D189" s="265" t="s">
        <v>37</v>
      </c>
      <c r="E189" s="266"/>
      <c r="F189" s="54" t="s">
        <v>38</v>
      </c>
      <c r="G189" s="267" t="s">
        <v>6</v>
      </c>
    </row>
    <row r="190" spans="1:9" ht="71.25" customHeight="1" x14ac:dyDescent="0.25">
      <c r="A190" s="25" t="s">
        <v>39</v>
      </c>
      <c r="B190" s="25" t="s">
        <v>40</v>
      </c>
      <c r="C190" s="25" t="s">
        <v>41</v>
      </c>
      <c r="D190" s="26" t="s">
        <v>42</v>
      </c>
      <c r="E190" s="25" t="s">
        <v>43</v>
      </c>
      <c r="F190" s="25" t="s">
        <v>44</v>
      </c>
      <c r="G190" s="267"/>
    </row>
    <row r="191" spans="1:9" ht="15.75" x14ac:dyDescent="0.25">
      <c r="A191" s="253"/>
      <c r="B191" s="254"/>
      <c r="C191" s="254"/>
      <c r="D191" s="254"/>
      <c r="E191" s="254"/>
      <c r="F191" s="254"/>
      <c r="G191" s="255"/>
    </row>
    <row r="192" spans="1:9" s="27" customFormat="1" ht="15.75" x14ac:dyDescent="0.25">
      <c r="A192" s="52"/>
      <c r="B192" s="48"/>
      <c r="C192" s="49"/>
      <c r="D192" s="45"/>
      <c r="E192" s="45"/>
      <c r="F192" s="259"/>
      <c r="G192" s="52"/>
    </row>
    <row r="193" spans="1:9" s="27" customFormat="1" ht="15.75" x14ac:dyDescent="0.25">
      <c r="A193" s="52"/>
      <c r="B193" s="48"/>
      <c r="C193" s="49"/>
      <c r="D193" s="45"/>
      <c r="E193" s="45"/>
      <c r="F193" s="260"/>
      <c r="G193" s="52"/>
    </row>
    <row r="194" spans="1:9" s="27" customFormat="1" ht="15.75" x14ac:dyDescent="0.25">
      <c r="A194" s="52"/>
      <c r="B194" s="48"/>
      <c r="C194" s="49"/>
      <c r="D194" s="45"/>
      <c r="E194" s="45"/>
      <c r="F194" s="260"/>
      <c r="G194" s="52"/>
    </row>
    <row r="195" spans="1:9" s="27" customFormat="1" ht="15.75" x14ac:dyDescent="0.25">
      <c r="A195" s="52"/>
      <c r="B195" s="48"/>
      <c r="C195" s="49"/>
      <c r="D195" s="45"/>
      <c r="E195" s="45"/>
      <c r="F195" s="260"/>
      <c r="G195" s="52"/>
    </row>
    <row r="196" spans="1:9" s="27" customFormat="1" ht="15.75" x14ac:dyDescent="0.25">
      <c r="A196" s="52"/>
      <c r="B196" s="48"/>
      <c r="C196" s="49"/>
      <c r="D196" s="45"/>
      <c r="E196" s="45"/>
      <c r="F196" s="260"/>
      <c r="G196" s="52"/>
    </row>
    <row r="197" spans="1:9" s="27" customFormat="1" ht="15.75" x14ac:dyDescent="0.25">
      <c r="A197" s="52"/>
      <c r="B197" s="48"/>
      <c r="C197" s="49"/>
      <c r="D197" s="55"/>
      <c r="E197" s="55"/>
      <c r="F197" s="261"/>
      <c r="G197" s="52"/>
    </row>
    <row r="198" spans="1:9" ht="15.75" x14ac:dyDescent="0.25">
      <c r="A198" s="257" t="s">
        <v>45</v>
      </c>
      <c r="B198" s="258"/>
      <c r="C198" s="258"/>
      <c r="D198" s="40" t="s">
        <v>2</v>
      </c>
      <c r="E198" s="40" t="s">
        <v>2</v>
      </c>
      <c r="F198" s="40" t="s">
        <v>46</v>
      </c>
      <c r="G198" s="40" t="s">
        <v>2</v>
      </c>
      <c r="I198" s="28"/>
    </row>
    <row r="199" spans="1:9" s="27" customFormat="1" ht="15.75" x14ac:dyDescent="0.25">
      <c r="A199" s="253"/>
      <c r="B199" s="254"/>
      <c r="C199" s="254"/>
      <c r="D199" s="254"/>
      <c r="E199" s="254"/>
      <c r="F199" s="254"/>
      <c r="G199" s="255"/>
    </row>
    <row r="200" spans="1:9" s="27" customFormat="1" ht="15.75" x14ac:dyDescent="0.25">
      <c r="A200" s="47"/>
      <c r="B200" s="48"/>
      <c r="C200" s="49"/>
      <c r="D200" s="259"/>
      <c r="E200" s="259"/>
      <c r="F200" s="45"/>
      <c r="G200" s="50"/>
    </row>
    <row r="201" spans="1:9" s="27" customFormat="1" ht="15.75" x14ac:dyDescent="0.25">
      <c r="A201" s="51"/>
      <c r="B201" s="48"/>
      <c r="C201" s="49"/>
      <c r="D201" s="260"/>
      <c r="E201" s="260"/>
      <c r="F201" s="45"/>
      <c r="G201" s="50"/>
    </row>
    <row r="202" spans="1:9" s="27" customFormat="1" ht="15.75" x14ac:dyDescent="0.25">
      <c r="A202" s="51"/>
      <c r="B202" s="48"/>
      <c r="C202" s="49"/>
      <c r="D202" s="260"/>
      <c r="E202" s="260"/>
      <c r="F202" s="45"/>
      <c r="G202" s="50"/>
    </row>
    <row r="203" spans="1:9" s="27" customFormat="1" ht="15.75" x14ac:dyDescent="0.25">
      <c r="A203" s="51"/>
      <c r="B203" s="48"/>
      <c r="C203" s="49"/>
      <c r="D203" s="260"/>
      <c r="E203" s="260"/>
      <c r="F203" s="45"/>
      <c r="G203" s="50"/>
    </row>
    <row r="204" spans="1:9" s="27" customFormat="1" ht="15.75" x14ac:dyDescent="0.25">
      <c r="A204" s="51"/>
      <c r="B204" s="48"/>
      <c r="C204" s="49"/>
      <c r="D204" s="261"/>
      <c r="E204" s="261"/>
      <c r="F204" s="45"/>
      <c r="G204" s="50"/>
    </row>
    <row r="205" spans="1:9" ht="15.75" x14ac:dyDescent="0.25">
      <c r="A205" s="257" t="s">
        <v>47</v>
      </c>
      <c r="B205" s="258"/>
      <c r="C205" s="258"/>
      <c r="D205" s="46" t="s">
        <v>46</v>
      </c>
      <c r="E205" s="46" t="s">
        <v>46</v>
      </c>
      <c r="F205" s="46" t="s">
        <v>2</v>
      </c>
      <c r="G205" s="46" t="s">
        <v>2</v>
      </c>
      <c r="I205" s="28"/>
    </row>
    <row r="206" spans="1:9" s="27" customFormat="1" ht="15.75" x14ac:dyDescent="0.25">
      <c r="A206" s="253"/>
      <c r="B206" s="254"/>
      <c r="C206" s="254"/>
      <c r="D206" s="254"/>
      <c r="E206" s="254"/>
      <c r="F206" s="254"/>
      <c r="G206" s="255"/>
    </row>
    <row r="207" spans="1:9" s="27" customFormat="1" ht="15.75" x14ac:dyDescent="0.25">
      <c r="A207" s="47"/>
      <c r="B207" s="48"/>
      <c r="C207" s="49"/>
      <c r="D207" s="259"/>
      <c r="E207" s="259"/>
      <c r="F207" s="45"/>
      <c r="G207" s="50"/>
    </row>
    <row r="208" spans="1:9" s="27" customFormat="1" ht="15.75" x14ac:dyDescent="0.25">
      <c r="A208" s="51"/>
      <c r="B208" s="48"/>
      <c r="C208" s="49"/>
      <c r="D208" s="260"/>
      <c r="E208" s="260"/>
      <c r="F208" s="45"/>
      <c r="G208" s="50"/>
    </row>
    <row r="209" spans="1:9" s="27" customFormat="1" ht="15.75" x14ac:dyDescent="0.25">
      <c r="A209" s="51"/>
      <c r="B209" s="48"/>
      <c r="C209" s="49"/>
      <c r="D209" s="260"/>
      <c r="E209" s="260"/>
      <c r="F209" s="45"/>
      <c r="G209" s="50"/>
    </row>
    <row r="210" spans="1:9" s="27" customFormat="1" ht="15.75" x14ac:dyDescent="0.25">
      <c r="A210" s="51"/>
      <c r="B210" s="48"/>
      <c r="C210" s="49"/>
      <c r="D210" s="260"/>
      <c r="E210" s="260"/>
      <c r="F210" s="45"/>
      <c r="G210" s="50"/>
    </row>
    <row r="211" spans="1:9" s="27" customFormat="1" ht="15.75" x14ac:dyDescent="0.25">
      <c r="A211" s="51"/>
      <c r="B211" s="48"/>
      <c r="C211" s="49"/>
      <c r="D211" s="261"/>
      <c r="E211" s="261"/>
      <c r="F211" s="45"/>
      <c r="G211" s="50"/>
    </row>
    <row r="212" spans="1:9" ht="15.75" x14ac:dyDescent="0.25">
      <c r="A212" s="262" t="s">
        <v>48</v>
      </c>
      <c r="B212" s="262"/>
      <c r="C212" s="262"/>
      <c r="D212" s="40" t="s">
        <v>46</v>
      </c>
      <c r="E212" s="46" t="s">
        <v>46</v>
      </c>
      <c r="F212" s="40" t="s">
        <v>2</v>
      </c>
      <c r="G212" s="40" t="s">
        <v>2</v>
      </c>
      <c r="I212" s="28"/>
    </row>
    <row r="214" spans="1:9" ht="33.75" x14ac:dyDescent="0.25">
      <c r="A214" s="263" t="e">
        <f>+#REF!</f>
        <v>#REF!</v>
      </c>
      <c r="B214" s="263"/>
      <c r="C214" s="263"/>
      <c r="D214" s="264" t="e">
        <f>+#REF!</f>
        <v>#REF!</v>
      </c>
      <c r="E214" s="264"/>
      <c r="F214" s="264"/>
      <c r="G214" s="264"/>
    </row>
    <row r="215" spans="1:9" ht="15.75" x14ac:dyDescent="0.25">
      <c r="A215" s="256" t="s">
        <v>5</v>
      </c>
      <c r="B215" s="256"/>
      <c r="C215" s="256"/>
      <c r="D215" s="265" t="s">
        <v>37</v>
      </c>
      <c r="E215" s="266"/>
      <c r="F215" s="54" t="s">
        <v>38</v>
      </c>
      <c r="G215" s="267" t="s">
        <v>6</v>
      </c>
    </row>
    <row r="216" spans="1:9" ht="71.25" customHeight="1" x14ac:dyDescent="0.25">
      <c r="A216" s="25" t="s">
        <v>39</v>
      </c>
      <c r="B216" s="25" t="s">
        <v>40</v>
      </c>
      <c r="C216" s="25" t="s">
        <v>41</v>
      </c>
      <c r="D216" s="26" t="s">
        <v>42</v>
      </c>
      <c r="E216" s="25" t="s">
        <v>43</v>
      </c>
      <c r="F216" s="25" t="s">
        <v>44</v>
      </c>
      <c r="G216" s="267"/>
    </row>
    <row r="217" spans="1:9" ht="15.75" x14ac:dyDescent="0.25">
      <c r="A217" s="253"/>
      <c r="B217" s="254"/>
      <c r="C217" s="254"/>
      <c r="D217" s="254"/>
      <c r="E217" s="254"/>
      <c r="F217" s="254"/>
      <c r="G217" s="255"/>
    </row>
    <row r="218" spans="1:9" s="27" customFormat="1" ht="15.75" x14ac:dyDescent="0.25">
      <c r="A218" s="52"/>
      <c r="B218" s="48"/>
      <c r="C218" s="49"/>
      <c r="D218" s="45"/>
      <c r="E218" s="45"/>
      <c r="F218" s="259"/>
      <c r="G218" s="52"/>
    </row>
    <row r="219" spans="1:9" s="27" customFormat="1" ht="15.75" x14ac:dyDescent="0.25">
      <c r="A219" s="52"/>
      <c r="B219" s="48"/>
      <c r="C219" s="49"/>
      <c r="D219" s="45"/>
      <c r="E219" s="45"/>
      <c r="F219" s="260"/>
      <c r="G219" s="52"/>
    </row>
    <row r="220" spans="1:9" s="27" customFormat="1" ht="15.75" x14ac:dyDescent="0.25">
      <c r="A220" s="52"/>
      <c r="B220" s="48"/>
      <c r="C220" s="49"/>
      <c r="D220" s="45"/>
      <c r="E220" s="45"/>
      <c r="F220" s="260"/>
      <c r="G220" s="52"/>
    </row>
    <row r="221" spans="1:9" s="27" customFormat="1" ht="15.75" x14ac:dyDescent="0.25">
      <c r="A221" s="52"/>
      <c r="B221" s="48"/>
      <c r="C221" s="49"/>
      <c r="D221" s="45"/>
      <c r="E221" s="45"/>
      <c r="F221" s="260"/>
      <c r="G221" s="52"/>
    </row>
    <row r="222" spans="1:9" s="27" customFormat="1" ht="15.75" x14ac:dyDescent="0.25">
      <c r="A222" s="52"/>
      <c r="B222" s="48"/>
      <c r="C222" s="49"/>
      <c r="D222" s="45"/>
      <c r="E222" s="45"/>
      <c r="F222" s="260"/>
      <c r="G222" s="52"/>
    </row>
    <row r="223" spans="1:9" s="27" customFormat="1" ht="15.75" x14ac:dyDescent="0.25">
      <c r="A223" s="52"/>
      <c r="B223" s="48"/>
      <c r="C223" s="49"/>
      <c r="D223" s="55"/>
      <c r="E223" s="55"/>
      <c r="F223" s="261"/>
      <c r="G223" s="52"/>
    </row>
    <row r="224" spans="1:9" ht="15.75" x14ac:dyDescent="0.25">
      <c r="A224" s="257" t="s">
        <v>45</v>
      </c>
      <c r="B224" s="258"/>
      <c r="C224" s="258"/>
      <c r="D224" s="40" t="s">
        <v>2</v>
      </c>
      <c r="E224" s="40" t="s">
        <v>2</v>
      </c>
      <c r="F224" s="40" t="s">
        <v>46</v>
      </c>
      <c r="G224" s="40" t="s">
        <v>2</v>
      </c>
      <c r="I224" s="28"/>
    </row>
    <row r="225" spans="1:9" s="27" customFormat="1" ht="15.75" x14ac:dyDescent="0.25">
      <c r="A225" s="253"/>
      <c r="B225" s="254"/>
      <c r="C225" s="254"/>
      <c r="D225" s="254"/>
      <c r="E225" s="254"/>
      <c r="F225" s="254"/>
      <c r="G225" s="255"/>
    </row>
    <row r="226" spans="1:9" s="27" customFormat="1" ht="15.75" x14ac:dyDescent="0.25">
      <c r="A226" s="47"/>
      <c r="B226" s="48"/>
      <c r="C226" s="49"/>
      <c r="D226" s="259"/>
      <c r="E226" s="259"/>
      <c r="F226" s="45"/>
      <c r="G226" s="50"/>
    </row>
    <row r="227" spans="1:9" s="27" customFormat="1" ht="15.75" x14ac:dyDescent="0.25">
      <c r="A227" s="51"/>
      <c r="B227" s="48"/>
      <c r="C227" s="49"/>
      <c r="D227" s="260"/>
      <c r="E227" s="260"/>
      <c r="F227" s="45"/>
      <c r="G227" s="50"/>
    </row>
    <row r="228" spans="1:9" s="27" customFormat="1" ht="15.75" x14ac:dyDescent="0.25">
      <c r="A228" s="51"/>
      <c r="B228" s="48"/>
      <c r="C228" s="49"/>
      <c r="D228" s="260"/>
      <c r="E228" s="260"/>
      <c r="F228" s="45"/>
      <c r="G228" s="50"/>
    </row>
    <row r="229" spans="1:9" s="27" customFormat="1" ht="15.75" x14ac:dyDescent="0.25">
      <c r="A229" s="51"/>
      <c r="B229" s="48"/>
      <c r="C229" s="49"/>
      <c r="D229" s="260"/>
      <c r="E229" s="260"/>
      <c r="F229" s="45"/>
      <c r="G229" s="50"/>
    </row>
    <row r="230" spans="1:9" s="27" customFormat="1" ht="15.75" x14ac:dyDescent="0.25">
      <c r="A230" s="51"/>
      <c r="B230" s="48"/>
      <c r="C230" s="49"/>
      <c r="D230" s="261"/>
      <c r="E230" s="261"/>
      <c r="F230" s="45"/>
      <c r="G230" s="50"/>
    </row>
    <row r="231" spans="1:9" ht="15.75" x14ac:dyDescent="0.25">
      <c r="A231" s="257" t="s">
        <v>47</v>
      </c>
      <c r="B231" s="258"/>
      <c r="C231" s="258"/>
      <c r="D231" s="46" t="s">
        <v>46</v>
      </c>
      <c r="E231" s="46" t="s">
        <v>46</v>
      </c>
      <c r="F231" s="46" t="s">
        <v>2</v>
      </c>
      <c r="G231" s="46" t="s">
        <v>2</v>
      </c>
      <c r="I231" s="28"/>
    </row>
    <row r="232" spans="1:9" s="27" customFormat="1" ht="15.75" x14ac:dyDescent="0.25">
      <c r="A232" s="253"/>
      <c r="B232" s="254"/>
      <c r="C232" s="254"/>
      <c r="D232" s="254"/>
      <c r="E232" s="254"/>
      <c r="F232" s="254"/>
      <c r="G232" s="255"/>
    </row>
    <row r="233" spans="1:9" s="27" customFormat="1" ht="15.75" x14ac:dyDescent="0.25">
      <c r="A233" s="47"/>
      <c r="B233" s="48"/>
      <c r="C233" s="49"/>
      <c r="D233" s="259"/>
      <c r="E233" s="259"/>
      <c r="F233" s="45"/>
      <c r="G233" s="50"/>
    </row>
    <row r="234" spans="1:9" s="27" customFormat="1" ht="15.75" x14ac:dyDescent="0.25">
      <c r="A234" s="51"/>
      <c r="B234" s="48"/>
      <c r="C234" s="49"/>
      <c r="D234" s="260"/>
      <c r="E234" s="260"/>
      <c r="F234" s="45"/>
      <c r="G234" s="50"/>
    </row>
    <row r="235" spans="1:9" s="27" customFormat="1" ht="15.75" x14ac:dyDescent="0.25">
      <c r="A235" s="51"/>
      <c r="B235" s="48"/>
      <c r="C235" s="49"/>
      <c r="D235" s="260"/>
      <c r="E235" s="260"/>
      <c r="F235" s="45"/>
      <c r="G235" s="50"/>
    </row>
    <row r="236" spans="1:9" s="27" customFormat="1" ht="15.75" x14ac:dyDescent="0.25">
      <c r="A236" s="51"/>
      <c r="B236" s="48"/>
      <c r="C236" s="49"/>
      <c r="D236" s="260"/>
      <c r="E236" s="260"/>
      <c r="F236" s="45"/>
      <c r="G236" s="50"/>
    </row>
    <row r="237" spans="1:9" s="27" customFormat="1" ht="15.75" x14ac:dyDescent="0.25">
      <c r="A237" s="51"/>
      <c r="B237" s="48"/>
      <c r="C237" s="49"/>
      <c r="D237" s="261"/>
      <c r="E237" s="261"/>
      <c r="F237" s="45"/>
      <c r="G237" s="50"/>
    </row>
    <row r="238" spans="1:9" ht="15.75" x14ac:dyDescent="0.25">
      <c r="A238" s="262" t="s">
        <v>48</v>
      </c>
      <c r="B238" s="262"/>
      <c r="C238" s="262"/>
      <c r="D238" s="40" t="s">
        <v>46</v>
      </c>
      <c r="E238" s="46" t="s">
        <v>46</v>
      </c>
      <c r="F238" s="40" t="s">
        <v>2</v>
      </c>
      <c r="G238" s="40" t="s">
        <v>2</v>
      </c>
      <c r="I238" s="28"/>
    </row>
    <row r="239" spans="1:9" ht="15.75" x14ac:dyDescent="0.25">
      <c r="A239" s="41"/>
      <c r="B239" s="41"/>
      <c r="C239" s="41"/>
      <c r="D239" s="42"/>
      <c r="E239" s="42"/>
      <c r="F239" s="42"/>
      <c r="G239" s="43"/>
    </row>
    <row r="240" spans="1:9" ht="33.75" x14ac:dyDescent="0.25">
      <c r="A240" s="263" t="e">
        <f>+#REF!</f>
        <v>#REF!</v>
      </c>
      <c r="B240" s="263"/>
      <c r="C240" s="263"/>
      <c r="D240" s="264" t="e">
        <f>+#REF!</f>
        <v>#REF!</v>
      </c>
      <c r="E240" s="264"/>
      <c r="F240" s="264"/>
      <c r="G240" s="264"/>
    </row>
    <row r="241" spans="1:9" ht="15.75" x14ac:dyDescent="0.25">
      <c r="A241" s="256" t="s">
        <v>5</v>
      </c>
      <c r="B241" s="256"/>
      <c r="C241" s="256"/>
      <c r="D241" s="265" t="s">
        <v>37</v>
      </c>
      <c r="E241" s="266"/>
      <c r="F241" s="54" t="s">
        <v>38</v>
      </c>
      <c r="G241" s="267" t="s">
        <v>6</v>
      </c>
    </row>
    <row r="242" spans="1:9" ht="71.25" customHeight="1" x14ac:dyDescent="0.25">
      <c r="A242" s="25" t="s">
        <v>39</v>
      </c>
      <c r="B242" s="25" t="s">
        <v>40</v>
      </c>
      <c r="C242" s="25" t="s">
        <v>41</v>
      </c>
      <c r="D242" s="26" t="s">
        <v>42</v>
      </c>
      <c r="E242" s="25" t="s">
        <v>43</v>
      </c>
      <c r="F242" s="25" t="s">
        <v>44</v>
      </c>
      <c r="G242" s="267"/>
    </row>
    <row r="243" spans="1:9" ht="15.75" x14ac:dyDescent="0.25">
      <c r="A243" s="253"/>
      <c r="B243" s="254"/>
      <c r="C243" s="254"/>
      <c r="D243" s="254"/>
      <c r="E243" s="254"/>
      <c r="F243" s="254"/>
      <c r="G243" s="255"/>
    </row>
    <row r="244" spans="1:9" s="27" customFormat="1" ht="15.75" x14ac:dyDescent="0.25">
      <c r="A244" s="52"/>
      <c r="B244" s="48"/>
      <c r="C244" s="49"/>
      <c r="D244" s="45"/>
      <c r="E244" s="45"/>
      <c r="F244" s="259"/>
      <c r="G244" s="52"/>
    </row>
    <row r="245" spans="1:9" s="27" customFormat="1" ht="15.75" x14ac:dyDescent="0.25">
      <c r="A245" s="52"/>
      <c r="B245" s="48"/>
      <c r="C245" s="49"/>
      <c r="D245" s="45"/>
      <c r="E245" s="45"/>
      <c r="F245" s="260"/>
      <c r="G245" s="52"/>
    </row>
    <row r="246" spans="1:9" s="27" customFormat="1" ht="15.75" x14ac:dyDescent="0.25">
      <c r="A246" s="52"/>
      <c r="B246" s="48"/>
      <c r="C246" s="49"/>
      <c r="D246" s="45"/>
      <c r="E246" s="45"/>
      <c r="F246" s="260"/>
      <c r="G246" s="52"/>
    </row>
    <row r="247" spans="1:9" s="27" customFormat="1" ht="15.75" x14ac:dyDescent="0.25">
      <c r="A247" s="52"/>
      <c r="B247" s="48"/>
      <c r="C247" s="49"/>
      <c r="D247" s="45"/>
      <c r="E247" s="45"/>
      <c r="F247" s="260"/>
      <c r="G247" s="52"/>
    </row>
    <row r="248" spans="1:9" s="27" customFormat="1" ht="15.75" x14ac:dyDescent="0.25">
      <c r="A248" s="52"/>
      <c r="B248" s="48"/>
      <c r="C248" s="49"/>
      <c r="D248" s="45"/>
      <c r="E248" s="45"/>
      <c r="F248" s="260"/>
      <c r="G248" s="52"/>
    </row>
    <row r="249" spans="1:9" s="27" customFormat="1" ht="15.75" x14ac:dyDescent="0.25">
      <c r="A249" s="52"/>
      <c r="B249" s="48"/>
      <c r="C249" s="49"/>
      <c r="D249" s="55"/>
      <c r="E249" s="55"/>
      <c r="F249" s="261"/>
      <c r="G249" s="52"/>
    </row>
    <row r="250" spans="1:9" ht="15.75" x14ac:dyDescent="0.25">
      <c r="A250" s="257" t="s">
        <v>45</v>
      </c>
      <c r="B250" s="258"/>
      <c r="C250" s="258"/>
      <c r="D250" s="40" t="s">
        <v>2</v>
      </c>
      <c r="E250" s="40" t="s">
        <v>2</v>
      </c>
      <c r="F250" s="40" t="s">
        <v>46</v>
      </c>
      <c r="G250" s="40" t="s">
        <v>2</v>
      </c>
      <c r="I250" s="28"/>
    </row>
    <row r="251" spans="1:9" s="27" customFormat="1" ht="15.75" x14ac:dyDescent="0.25">
      <c r="A251" s="253"/>
      <c r="B251" s="254"/>
      <c r="C251" s="254"/>
      <c r="D251" s="254"/>
      <c r="E251" s="254"/>
      <c r="F251" s="254"/>
      <c r="G251" s="255"/>
    </row>
    <row r="252" spans="1:9" s="27" customFormat="1" ht="15.75" x14ac:dyDescent="0.25">
      <c r="A252" s="47"/>
      <c r="B252" s="48"/>
      <c r="C252" s="49"/>
      <c r="D252" s="259"/>
      <c r="E252" s="259"/>
      <c r="F252" s="45"/>
      <c r="G252" s="50"/>
    </row>
    <row r="253" spans="1:9" s="27" customFormat="1" ht="15.75" x14ac:dyDescent="0.25">
      <c r="A253" s="51"/>
      <c r="B253" s="48"/>
      <c r="C253" s="49"/>
      <c r="D253" s="260"/>
      <c r="E253" s="260"/>
      <c r="F253" s="45"/>
      <c r="G253" s="50"/>
    </row>
    <row r="254" spans="1:9" s="27" customFormat="1" ht="15.75" x14ac:dyDescent="0.25">
      <c r="A254" s="51"/>
      <c r="B254" s="48"/>
      <c r="C254" s="49"/>
      <c r="D254" s="260"/>
      <c r="E254" s="260"/>
      <c r="F254" s="45"/>
      <c r="G254" s="50"/>
    </row>
    <row r="255" spans="1:9" s="27" customFormat="1" ht="15.75" x14ac:dyDescent="0.25">
      <c r="A255" s="51"/>
      <c r="B255" s="48"/>
      <c r="C255" s="49"/>
      <c r="D255" s="260"/>
      <c r="E255" s="260"/>
      <c r="F255" s="45"/>
      <c r="G255" s="50"/>
    </row>
    <row r="256" spans="1:9" s="27" customFormat="1" ht="15.75" x14ac:dyDescent="0.25">
      <c r="A256" s="51"/>
      <c r="B256" s="48"/>
      <c r="C256" s="49"/>
      <c r="D256" s="261"/>
      <c r="E256" s="261"/>
      <c r="F256" s="45"/>
      <c r="G256" s="50"/>
    </row>
    <row r="257" spans="1:9" ht="15.75" x14ac:dyDescent="0.25">
      <c r="A257" s="257" t="s">
        <v>47</v>
      </c>
      <c r="B257" s="258"/>
      <c r="C257" s="258"/>
      <c r="D257" s="46" t="s">
        <v>46</v>
      </c>
      <c r="E257" s="46" t="s">
        <v>46</v>
      </c>
      <c r="F257" s="46" t="s">
        <v>2</v>
      </c>
      <c r="G257" s="46" t="s">
        <v>2</v>
      </c>
      <c r="I257" s="28"/>
    </row>
    <row r="258" spans="1:9" s="27" customFormat="1" ht="15.75" x14ac:dyDescent="0.25">
      <c r="A258" s="253"/>
      <c r="B258" s="254"/>
      <c r="C258" s="254"/>
      <c r="D258" s="254"/>
      <c r="E258" s="254"/>
      <c r="F258" s="254"/>
      <c r="G258" s="255"/>
    </row>
    <row r="259" spans="1:9" s="27" customFormat="1" ht="15.75" x14ac:dyDescent="0.25">
      <c r="A259" s="47"/>
      <c r="B259" s="48"/>
      <c r="C259" s="49"/>
      <c r="D259" s="259"/>
      <c r="E259" s="259"/>
      <c r="F259" s="45"/>
      <c r="G259" s="50"/>
    </row>
    <row r="260" spans="1:9" s="27" customFormat="1" ht="15.75" x14ac:dyDescent="0.25">
      <c r="A260" s="51"/>
      <c r="B260" s="48"/>
      <c r="C260" s="49"/>
      <c r="D260" s="260"/>
      <c r="E260" s="260"/>
      <c r="F260" s="45"/>
      <c r="G260" s="50"/>
    </row>
    <row r="261" spans="1:9" s="27" customFormat="1" ht="15.75" x14ac:dyDescent="0.25">
      <c r="A261" s="51"/>
      <c r="B261" s="48"/>
      <c r="C261" s="49"/>
      <c r="D261" s="260"/>
      <c r="E261" s="260"/>
      <c r="F261" s="45"/>
      <c r="G261" s="50"/>
    </row>
    <row r="262" spans="1:9" s="27" customFormat="1" ht="15.75" x14ac:dyDescent="0.25">
      <c r="A262" s="51"/>
      <c r="B262" s="48"/>
      <c r="C262" s="49"/>
      <c r="D262" s="260"/>
      <c r="E262" s="260"/>
      <c r="F262" s="45"/>
      <c r="G262" s="50"/>
    </row>
    <row r="263" spans="1:9" s="27" customFormat="1" ht="15.75" x14ac:dyDescent="0.25">
      <c r="A263" s="51"/>
      <c r="B263" s="48"/>
      <c r="C263" s="49"/>
      <c r="D263" s="261"/>
      <c r="E263" s="261"/>
      <c r="F263" s="45"/>
      <c r="G263" s="50"/>
    </row>
    <row r="264" spans="1:9" ht="15.75" x14ac:dyDescent="0.25">
      <c r="A264" s="262" t="s">
        <v>48</v>
      </c>
      <c r="B264" s="262"/>
      <c r="C264" s="262"/>
      <c r="D264" s="40" t="s">
        <v>46</v>
      </c>
      <c r="E264" s="46" t="s">
        <v>46</v>
      </c>
      <c r="F264" s="40" t="s">
        <v>2</v>
      </c>
      <c r="G264" s="40" t="s">
        <v>2</v>
      </c>
      <c r="I264" s="28"/>
    </row>
    <row r="266" spans="1:9" ht="33.75" x14ac:dyDescent="0.25">
      <c r="A266" s="263" t="e">
        <f>+#REF!</f>
        <v>#REF!</v>
      </c>
      <c r="B266" s="263"/>
      <c r="C266" s="263"/>
      <c r="D266" s="264" t="e">
        <f>+#REF!</f>
        <v>#REF!</v>
      </c>
      <c r="E266" s="264"/>
      <c r="F266" s="264"/>
      <c r="G266" s="264"/>
    </row>
    <row r="267" spans="1:9" ht="15.75" x14ac:dyDescent="0.25">
      <c r="A267" s="256" t="s">
        <v>5</v>
      </c>
      <c r="B267" s="256"/>
      <c r="C267" s="256"/>
      <c r="D267" s="265" t="s">
        <v>37</v>
      </c>
      <c r="E267" s="266"/>
      <c r="F267" s="54" t="s">
        <v>38</v>
      </c>
      <c r="G267" s="267" t="s">
        <v>6</v>
      </c>
    </row>
    <row r="268" spans="1:9" ht="71.25" customHeight="1" x14ac:dyDescent="0.25">
      <c r="A268" s="25" t="s">
        <v>39</v>
      </c>
      <c r="B268" s="25" t="s">
        <v>40</v>
      </c>
      <c r="C268" s="25" t="s">
        <v>41</v>
      </c>
      <c r="D268" s="26" t="s">
        <v>42</v>
      </c>
      <c r="E268" s="25" t="s">
        <v>43</v>
      </c>
      <c r="F268" s="25" t="s">
        <v>44</v>
      </c>
      <c r="G268" s="267"/>
    </row>
    <row r="269" spans="1:9" ht="15.75" x14ac:dyDescent="0.25">
      <c r="A269" s="253"/>
      <c r="B269" s="254"/>
      <c r="C269" s="254"/>
      <c r="D269" s="254"/>
      <c r="E269" s="254"/>
      <c r="F269" s="254"/>
      <c r="G269" s="255"/>
    </row>
    <row r="270" spans="1:9" s="27" customFormat="1" ht="15.75" x14ac:dyDescent="0.25">
      <c r="A270" s="52"/>
      <c r="B270" s="48"/>
      <c r="C270" s="49"/>
      <c r="D270" s="45"/>
      <c r="E270" s="45"/>
      <c r="F270" s="259"/>
      <c r="G270" s="52"/>
    </row>
    <row r="271" spans="1:9" s="27" customFormat="1" ht="15.75" x14ac:dyDescent="0.25">
      <c r="A271" s="52"/>
      <c r="B271" s="48"/>
      <c r="C271" s="49"/>
      <c r="D271" s="45"/>
      <c r="E271" s="45"/>
      <c r="F271" s="260"/>
      <c r="G271" s="52"/>
    </row>
    <row r="272" spans="1:9" s="27" customFormat="1" ht="15.75" x14ac:dyDescent="0.25">
      <c r="A272" s="52"/>
      <c r="B272" s="48"/>
      <c r="C272" s="49"/>
      <c r="D272" s="45"/>
      <c r="E272" s="45"/>
      <c r="F272" s="260"/>
      <c r="G272" s="52"/>
    </row>
    <row r="273" spans="1:9" s="27" customFormat="1" ht="15.75" x14ac:dyDescent="0.25">
      <c r="A273" s="52"/>
      <c r="B273" s="48"/>
      <c r="C273" s="49"/>
      <c r="D273" s="45"/>
      <c r="E273" s="45"/>
      <c r="F273" s="260"/>
      <c r="G273" s="52"/>
    </row>
    <row r="274" spans="1:9" s="27" customFormat="1" ht="15.75" x14ac:dyDescent="0.25">
      <c r="A274" s="52"/>
      <c r="B274" s="48"/>
      <c r="C274" s="49"/>
      <c r="D274" s="45"/>
      <c r="E274" s="45"/>
      <c r="F274" s="260"/>
      <c r="G274" s="52"/>
    </row>
    <row r="275" spans="1:9" s="27" customFormat="1" ht="15.75" x14ac:dyDescent="0.25">
      <c r="A275" s="52"/>
      <c r="B275" s="48"/>
      <c r="C275" s="49"/>
      <c r="D275" s="55"/>
      <c r="E275" s="55"/>
      <c r="F275" s="261"/>
      <c r="G275" s="52"/>
    </row>
    <row r="276" spans="1:9" ht="15.75" x14ac:dyDescent="0.25">
      <c r="A276" s="257" t="s">
        <v>45</v>
      </c>
      <c r="B276" s="258"/>
      <c r="C276" s="258"/>
      <c r="D276" s="40" t="s">
        <v>2</v>
      </c>
      <c r="E276" s="40" t="s">
        <v>2</v>
      </c>
      <c r="F276" s="40" t="s">
        <v>46</v>
      </c>
      <c r="G276" s="40" t="s">
        <v>2</v>
      </c>
      <c r="I276" s="28"/>
    </row>
    <row r="277" spans="1:9" s="27" customFormat="1" ht="15.75" x14ac:dyDescent="0.25">
      <c r="A277" s="253"/>
      <c r="B277" s="254"/>
      <c r="C277" s="254"/>
      <c r="D277" s="254"/>
      <c r="E277" s="254"/>
      <c r="F277" s="254"/>
      <c r="G277" s="255"/>
    </row>
    <row r="278" spans="1:9" s="27" customFormat="1" ht="15.75" x14ac:dyDescent="0.25">
      <c r="A278" s="47"/>
      <c r="B278" s="48"/>
      <c r="C278" s="49"/>
      <c r="D278" s="259"/>
      <c r="E278" s="259"/>
      <c r="F278" s="45"/>
      <c r="G278" s="50"/>
    </row>
    <row r="279" spans="1:9" s="27" customFormat="1" ht="15.75" x14ac:dyDescent="0.25">
      <c r="A279" s="51"/>
      <c r="B279" s="48"/>
      <c r="C279" s="49"/>
      <c r="D279" s="260"/>
      <c r="E279" s="260"/>
      <c r="F279" s="45"/>
      <c r="G279" s="50"/>
    </row>
    <row r="280" spans="1:9" s="27" customFormat="1" ht="15.75" x14ac:dyDescent="0.25">
      <c r="A280" s="51"/>
      <c r="B280" s="48"/>
      <c r="C280" s="49"/>
      <c r="D280" s="260"/>
      <c r="E280" s="260"/>
      <c r="F280" s="45"/>
      <c r="G280" s="50"/>
    </row>
    <row r="281" spans="1:9" s="27" customFormat="1" ht="15.75" x14ac:dyDescent="0.25">
      <c r="A281" s="51"/>
      <c r="B281" s="48"/>
      <c r="C281" s="49"/>
      <c r="D281" s="260"/>
      <c r="E281" s="260"/>
      <c r="F281" s="45"/>
      <c r="G281" s="50"/>
    </row>
    <row r="282" spans="1:9" s="27" customFormat="1" ht="15.75" x14ac:dyDescent="0.25">
      <c r="A282" s="51"/>
      <c r="B282" s="48"/>
      <c r="C282" s="49"/>
      <c r="D282" s="261"/>
      <c r="E282" s="261"/>
      <c r="F282" s="45"/>
      <c r="G282" s="50"/>
    </row>
    <row r="283" spans="1:9" ht="15.75" x14ac:dyDescent="0.25">
      <c r="A283" s="257" t="s">
        <v>47</v>
      </c>
      <c r="B283" s="258"/>
      <c r="C283" s="258"/>
      <c r="D283" s="46" t="s">
        <v>46</v>
      </c>
      <c r="E283" s="46" t="s">
        <v>46</v>
      </c>
      <c r="F283" s="46" t="s">
        <v>2</v>
      </c>
      <c r="G283" s="46" t="s">
        <v>2</v>
      </c>
      <c r="I283" s="28"/>
    </row>
    <row r="284" spans="1:9" s="27" customFormat="1" ht="15.75" x14ac:dyDescent="0.25">
      <c r="A284" s="253"/>
      <c r="B284" s="254"/>
      <c r="C284" s="254"/>
      <c r="D284" s="254"/>
      <c r="E284" s="254"/>
      <c r="F284" s="254"/>
      <c r="G284" s="255"/>
    </row>
    <row r="285" spans="1:9" s="27" customFormat="1" ht="15.75" x14ac:dyDescent="0.25">
      <c r="A285" s="47"/>
      <c r="B285" s="48"/>
      <c r="C285" s="49"/>
      <c r="D285" s="259"/>
      <c r="E285" s="259"/>
      <c r="F285" s="45"/>
      <c r="G285" s="50"/>
    </row>
    <row r="286" spans="1:9" s="27" customFormat="1" ht="15.75" x14ac:dyDescent="0.25">
      <c r="A286" s="51"/>
      <c r="B286" s="48"/>
      <c r="C286" s="49"/>
      <c r="D286" s="260"/>
      <c r="E286" s="260"/>
      <c r="F286" s="45"/>
      <c r="G286" s="50"/>
    </row>
    <row r="287" spans="1:9" s="27" customFormat="1" ht="15.75" x14ac:dyDescent="0.25">
      <c r="A287" s="51"/>
      <c r="B287" s="48"/>
      <c r="C287" s="49"/>
      <c r="D287" s="260"/>
      <c r="E287" s="260"/>
      <c r="F287" s="45"/>
      <c r="G287" s="50"/>
    </row>
    <row r="288" spans="1:9" s="27" customFormat="1" ht="15.75" x14ac:dyDescent="0.25">
      <c r="A288" s="51"/>
      <c r="B288" s="48"/>
      <c r="C288" s="49"/>
      <c r="D288" s="260"/>
      <c r="E288" s="260"/>
      <c r="F288" s="45"/>
      <c r="G288" s="50"/>
    </row>
    <row r="289" spans="1:9" s="27" customFormat="1" ht="15.75" x14ac:dyDescent="0.25">
      <c r="A289" s="51"/>
      <c r="B289" s="48"/>
      <c r="C289" s="49"/>
      <c r="D289" s="261"/>
      <c r="E289" s="261"/>
      <c r="F289" s="45"/>
      <c r="G289" s="50"/>
    </row>
    <row r="290" spans="1:9" ht="15.75" x14ac:dyDescent="0.25">
      <c r="A290" s="262" t="s">
        <v>48</v>
      </c>
      <c r="B290" s="262"/>
      <c r="C290" s="262"/>
      <c r="D290" s="40" t="s">
        <v>46</v>
      </c>
      <c r="E290" s="46" t="s">
        <v>46</v>
      </c>
      <c r="F290" s="40" t="s">
        <v>2</v>
      </c>
      <c r="G290" s="40" t="s">
        <v>2</v>
      </c>
      <c r="I290" s="28"/>
    </row>
    <row r="291" spans="1:9" ht="15.75" x14ac:dyDescent="0.25">
      <c r="A291" s="41"/>
      <c r="B291" s="41"/>
      <c r="C291" s="41"/>
      <c r="D291" s="42"/>
      <c r="E291" s="42"/>
      <c r="F291" s="42"/>
      <c r="G291" s="43"/>
    </row>
    <row r="292" spans="1:9" ht="33.75" x14ac:dyDescent="0.25">
      <c r="A292" s="263" t="e">
        <f>+#REF!</f>
        <v>#REF!</v>
      </c>
      <c r="B292" s="263"/>
      <c r="C292" s="263"/>
      <c r="D292" s="264" t="e">
        <f>+#REF!</f>
        <v>#REF!</v>
      </c>
      <c r="E292" s="264"/>
      <c r="F292" s="264"/>
      <c r="G292" s="264"/>
    </row>
    <row r="293" spans="1:9" ht="15.75" x14ac:dyDescent="0.25">
      <c r="A293" s="256" t="s">
        <v>5</v>
      </c>
      <c r="B293" s="256"/>
      <c r="C293" s="256"/>
      <c r="D293" s="265" t="s">
        <v>37</v>
      </c>
      <c r="E293" s="266"/>
      <c r="F293" s="54" t="s">
        <v>38</v>
      </c>
      <c r="G293" s="267" t="s">
        <v>6</v>
      </c>
    </row>
    <row r="294" spans="1:9" ht="71.25" customHeight="1" x14ac:dyDescent="0.25">
      <c r="A294" s="25" t="s">
        <v>39</v>
      </c>
      <c r="B294" s="25" t="s">
        <v>40</v>
      </c>
      <c r="C294" s="25" t="s">
        <v>41</v>
      </c>
      <c r="D294" s="26" t="s">
        <v>42</v>
      </c>
      <c r="E294" s="25" t="s">
        <v>43</v>
      </c>
      <c r="F294" s="25" t="s">
        <v>44</v>
      </c>
      <c r="G294" s="267"/>
    </row>
    <row r="295" spans="1:9" ht="15.75" x14ac:dyDescent="0.25">
      <c r="A295" s="253"/>
      <c r="B295" s="254"/>
      <c r="C295" s="254"/>
      <c r="D295" s="254"/>
      <c r="E295" s="254"/>
      <c r="F295" s="254"/>
      <c r="G295" s="255"/>
    </row>
    <row r="296" spans="1:9" s="27" customFormat="1" ht="15.75" x14ac:dyDescent="0.25">
      <c r="A296" s="52"/>
      <c r="B296" s="48"/>
      <c r="C296" s="49"/>
      <c r="D296" s="45"/>
      <c r="E296" s="45"/>
      <c r="F296" s="259"/>
      <c r="G296" s="52"/>
    </row>
    <row r="297" spans="1:9" s="27" customFormat="1" ht="15.75" x14ac:dyDescent="0.25">
      <c r="A297" s="52"/>
      <c r="B297" s="48"/>
      <c r="C297" s="49"/>
      <c r="D297" s="45"/>
      <c r="E297" s="45"/>
      <c r="F297" s="260"/>
      <c r="G297" s="52"/>
    </row>
    <row r="298" spans="1:9" s="27" customFormat="1" ht="15.75" x14ac:dyDescent="0.25">
      <c r="A298" s="52"/>
      <c r="B298" s="48"/>
      <c r="C298" s="49"/>
      <c r="D298" s="45"/>
      <c r="E298" s="45"/>
      <c r="F298" s="260"/>
      <c r="G298" s="52"/>
    </row>
    <row r="299" spans="1:9" s="27" customFormat="1" ht="15.75" x14ac:dyDescent="0.25">
      <c r="A299" s="52"/>
      <c r="B299" s="48"/>
      <c r="C299" s="49"/>
      <c r="D299" s="45"/>
      <c r="E299" s="45"/>
      <c r="F299" s="260"/>
      <c r="G299" s="52"/>
    </row>
    <row r="300" spans="1:9" s="27" customFormat="1" ht="15.75" x14ac:dyDescent="0.25">
      <c r="A300" s="52"/>
      <c r="B300" s="48"/>
      <c r="C300" s="49"/>
      <c r="D300" s="45"/>
      <c r="E300" s="45"/>
      <c r="F300" s="260"/>
      <c r="G300" s="52"/>
    </row>
    <row r="301" spans="1:9" s="27" customFormat="1" ht="15.75" x14ac:dyDescent="0.25">
      <c r="A301" s="52"/>
      <c r="B301" s="48"/>
      <c r="C301" s="49"/>
      <c r="D301" s="55"/>
      <c r="E301" s="55"/>
      <c r="F301" s="261"/>
      <c r="G301" s="52"/>
    </row>
    <row r="302" spans="1:9" ht="15.75" x14ac:dyDescent="0.25">
      <c r="A302" s="257" t="s">
        <v>45</v>
      </c>
      <c r="B302" s="258"/>
      <c r="C302" s="258"/>
      <c r="D302" s="40" t="s">
        <v>2</v>
      </c>
      <c r="E302" s="40" t="s">
        <v>2</v>
      </c>
      <c r="F302" s="40" t="s">
        <v>46</v>
      </c>
      <c r="G302" s="40" t="s">
        <v>2</v>
      </c>
      <c r="I302" s="28"/>
    </row>
    <row r="303" spans="1:9" s="27" customFormat="1" ht="15.75" x14ac:dyDescent="0.25">
      <c r="A303" s="253"/>
      <c r="B303" s="254"/>
      <c r="C303" s="254"/>
      <c r="D303" s="254"/>
      <c r="E303" s="254"/>
      <c r="F303" s="254"/>
      <c r="G303" s="255"/>
    </row>
    <row r="304" spans="1:9" s="27" customFormat="1" ht="15.75" x14ac:dyDescent="0.25">
      <c r="A304" s="47"/>
      <c r="B304" s="48"/>
      <c r="C304" s="49"/>
      <c r="D304" s="259"/>
      <c r="E304" s="259"/>
      <c r="F304" s="45"/>
      <c r="G304" s="50"/>
    </row>
    <row r="305" spans="1:9" s="27" customFormat="1" ht="15.75" x14ac:dyDescent="0.25">
      <c r="A305" s="51"/>
      <c r="B305" s="48"/>
      <c r="C305" s="49"/>
      <c r="D305" s="260"/>
      <c r="E305" s="260"/>
      <c r="F305" s="45"/>
      <c r="G305" s="50"/>
    </row>
    <row r="306" spans="1:9" s="27" customFormat="1" ht="15.75" x14ac:dyDescent="0.25">
      <c r="A306" s="51"/>
      <c r="B306" s="48"/>
      <c r="C306" s="49"/>
      <c r="D306" s="260"/>
      <c r="E306" s="260"/>
      <c r="F306" s="45"/>
      <c r="G306" s="50"/>
    </row>
    <row r="307" spans="1:9" s="27" customFormat="1" ht="15.75" x14ac:dyDescent="0.25">
      <c r="A307" s="51"/>
      <c r="B307" s="48"/>
      <c r="C307" s="49"/>
      <c r="D307" s="260"/>
      <c r="E307" s="260"/>
      <c r="F307" s="45"/>
      <c r="G307" s="50"/>
    </row>
    <row r="308" spans="1:9" s="27" customFormat="1" ht="15.75" x14ac:dyDescent="0.25">
      <c r="A308" s="51"/>
      <c r="B308" s="48"/>
      <c r="C308" s="49"/>
      <c r="D308" s="261"/>
      <c r="E308" s="261"/>
      <c r="F308" s="45"/>
      <c r="G308" s="50"/>
    </row>
    <row r="309" spans="1:9" ht="15.75" x14ac:dyDescent="0.25">
      <c r="A309" s="257" t="s">
        <v>47</v>
      </c>
      <c r="B309" s="258"/>
      <c r="C309" s="258"/>
      <c r="D309" s="46" t="s">
        <v>46</v>
      </c>
      <c r="E309" s="46" t="s">
        <v>46</v>
      </c>
      <c r="F309" s="46" t="s">
        <v>2</v>
      </c>
      <c r="G309" s="46" t="s">
        <v>2</v>
      </c>
      <c r="I309" s="28"/>
    </row>
    <row r="310" spans="1:9" s="27" customFormat="1" ht="15.75" x14ac:dyDescent="0.25">
      <c r="A310" s="253"/>
      <c r="B310" s="254"/>
      <c r="C310" s="254"/>
      <c r="D310" s="254"/>
      <c r="E310" s="254"/>
      <c r="F310" s="254"/>
      <c r="G310" s="255"/>
    </row>
    <row r="311" spans="1:9" s="27" customFormat="1" ht="15.75" x14ac:dyDescent="0.25">
      <c r="A311" s="47"/>
      <c r="B311" s="48"/>
      <c r="C311" s="49"/>
      <c r="D311" s="259"/>
      <c r="E311" s="259"/>
      <c r="F311" s="45"/>
      <c r="G311" s="50"/>
    </row>
    <row r="312" spans="1:9" s="27" customFormat="1" ht="15.75" x14ac:dyDescent="0.25">
      <c r="A312" s="51"/>
      <c r="B312" s="48"/>
      <c r="C312" s="49"/>
      <c r="D312" s="260"/>
      <c r="E312" s="260"/>
      <c r="F312" s="45"/>
      <c r="G312" s="50"/>
    </row>
    <row r="313" spans="1:9" s="27" customFormat="1" ht="15.75" x14ac:dyDescent="0.25">
      <c r="A313" s="51"/>
      <c r="B313" s="48"/>
      <c r="C313" s="49"/>
      <c r="D313" s="260"/>
      <c r="E313" s="260"/>
      <c r="F313" s="45"/>
      <c r="G313" s="50"/>
    </row>
    <row r="314" spans="1:9" s="27" customFormat="1" ht="15.75" x14ac:dyDescent="0.25">
      <c r="A314" s="51"/>
      <c r="B314" s="48"/>
      <c r="C314" s="49"/>
      <c r="D314" s="260"/>
      <c r="E314" s="260"/>
      <c r="F314" s="45"/>
      <c r="G314" s="50"/>
    </row>
    <row r="315" spans="1:9" s="27" customFormat="1" ht="15.75" x14ac:dyDescent="0.25">
      <c r="A315" s="51"/>
      <c r="B315" s="48"/>
      <c r="C315" s="49"/>
      <c r="D315" s="261"/>
      <c r="E315" s="261"/>
      <c r="F315" s="45"/>
      <c r="G315" s="50"/>
    </row>
    <row r="316" spans="1:9" ht="15.75" x14ac:dyDescent="0.25">
      <c r="A316" s="262" t="s">
        <v>48</v>
      </c>
      <c r="B316" s="262"/>
      <c r="C316" s="262"/>
      <c r="D316" s="40" t="s">
        <v>46</v>
      </c>
      <c r="E316" s="46" t="s">
        <v>46</v>
      </c>
      <c r="F316" s="40" t="s">
        <v>2</v>
      </c>
      <c r="G316" s="40" t="s">
        <v>2</v>
      </c>
      <c r="I316" s="28"/>
    </row>
    <row r="318" spans="1:9" ht="33.75" x14ac:dyDescent="0.25">
      <c r="A318" s="263" t="e">
        <f>+#REF!</f>
        <v>#REF!</v>
      </c>
      <c r="B318" s="263"/>
      <c r="C318" s="263"/>
      <c r="D318" s="264" t="e">
        <f>+#REF!</f>
        <v>#REF!</v>
      </c>
      <c r="E318" s="264"/>
      <c r="F318" s="264"/>
      <c r="G318" s="264"/>
    </row>
    <row r="319" spans="1:9" ht="15.75" x14ac:dyDescent="0.25">
      <c r="A319" s="256" t="s">
        <v>5</v>
      </c>
      <c r="B319" s="256"/>
      <c r="C319" s="256"/>
      <c r="D319" s="265" t="s">
        <v>37</v>
      </c>
      <c r="E319" s="266"/>
      <c r="F319" s="54" t="s">
        <v>38</v>
      </c>
      <c r="G319" s="267" t="s">
        <v>6</v>
      </c>
    </row>
    <row r="320" spans="1:9" ht="71.25" customHeight="1" x14ac:dyDescent="0.25">
      <c r="A320" s="25" t="s">
        <v>39</v>
      </c>
      <c r="B320" s="25" t="s">
        <v>40</v>
      </c>
      <c r="C320" s="25" t="s">
        <v>41</v>
      </c>
      <c r="D320" s="26" t="s">
        <v>42</v>
      </c>
      <c r="E320" s="25" t="s">
        <v>43</v>
      </c>
      <c r="F320" s="25" t="s">
        <v>44</v>
      </c>
      <c r="G320" s="267"/>
    </row>
    <row r="321" spans="1:9" ht="15.75" x14ac:dyDescent="0.25">
      <c r="A321" s="253"/>
      <c r="B321" s="254"/>
      <c r="C321" s="254"/>
      <c r="D321" s="254"/>
      <c r="E321" s="254"/>
      <c r="F321" s="254"/>
      <c r="G321" s="255"/>
    </row>
    <row r="322" spans="1:9" s="27" customFormat="1" ht="15.75" x14ac:dyDescent="0.25">
      <c r="A322" s="52"/>
      <c r="B322" s="48"/>
      <c r="C322" s="49"/>
      <c r="D322" s="45"/>
      <c r="E322" s="45"/>
      <c r="F322" s="259"/>
      <c r="G322" s="52"/>
    </row>
    <row r="323" spans="1:9" s="27" customFormat="1" ht="15.75" x14ac:dyDescent="0.25">
      <c r="A323" s="52"/>
      <c r="B323" s="48"/>
      <c r="C323" s="49"/>
      <c r="D323" s="45"/>
      <c r="E323" s="45"/>
      <c r="F323" s="260"/>
      <c r="G323" s="52"/>
    </row>
    <row r="324" spans="1:9" s="27" customFormat="1" ht="15.75" x14ac:dyDescent="0.25">
      <c r="A324" s="52"/>
      <c r="B324" s="48"/>
      <c r="C324" s="49"/>
      <c r="D324" s="45"/>
      <c r="E324" s="45"/>
      <c r="F324" s="260"/>
      <c r="G324" s="52"/>
    </row>
    <row r="325" spans="1:9" s="27" customFormat="1" ht="15.75" x14ac:dyDescent="0.25">
      <c r="A325" s="52"/>
      <c r="B325" s="48"/>
      <c r="C325" s="49"/>
      <c r="D325" s="45"/>
      <c r="E325" s="45"/>
      <c r="F325" s="260"/>
      <c r="G325" s="52"/>
    </row>
    <row r="326" spans="1:9" s="27" customFormat="1" ht="15.75" x14ac:dyDescent="0.25">
      <c r="A326" s="52"/>
      <c r="B326" s="48"/>
      <c r="C326" s="49"/>
      <c r="D326" s="45"/>
      <c r="E326" s="45"/>
      <c r="F326" s="260"/>
      <c r="G326" s="52"/>
    </row>
    <row r="327" spans="1:9" s="27" customFormat="1" ht="15.75" x14ac:dyDescent="0.25">
      <c r="A327" s="52"/>
      <c r="B327" s="48"/>
      <c r="C327" s="49"/>
      <c r="D327" s="55"/>
      <c r="E327" s="55"/>
      <c r="F327" s="261"/>
      <c r="G327" s="52"/>
    </row>
    <row r="328" spans="1:9" ht="15.75" x14ac:dyDescent="0.25">
      <c r="A328" s="257" t="s">
        <v>45</v>
      </c>
      <c r="B328" s="258"/>
      <c r="C328" s="258"/>
      <c r="D328" s="40" t="s">
        <v>2</v>
      </c>
      <c r="E328" s="40" t="s">
        <v>2</v>
      </c>
      <c r="F328" s="40" t="s">
        <v>46</v>
      </c>
      <c r="G328" s="40" t="s">
        <v>2</v>
      </c>
      <c r="I328" s="28"/>
    </row>
    <row r="329" spans="1:9" s="27" customFormat="1" ht="15.75" x14ac:dyDescent="0.25">
      <c r="A329" s="253"/>
      <c r="B329" s="254"/>
      <c r="C329" s="254"/>
      <c r="D329" s="254"/>
      <c r="E329" s="254"/>
      <c r="F329" s="254"/>
      <c r="G329" s="255"/>
    </row>
    <row r="330" spans="1:9" s="27" customFormat="1" ht="15.75" x14ac:dyDescent="0.25">
      <c r="A330" s="47"/>
      <c r="B330" s="48"/>
      <c r="C330" s="49"/>
      <c r="D330" s="259"/>
      <c r="E330" s="259"/>
      <c r="F330" s="45"/>
      <c r="G330" s="50"/>
    </row>
    <row r="331" spans="1:9" s="27" customFormat="1" ht="15.75" x14ac:dyDescent="0.25">
      <c r="A331" s="51"/>
      <c r="B331" s="48"/>
      <c r="C331" s="49"/>
      <c r="D331" s="260"/>
      <c r="E331" s="260"/>
      <c r="F331" s="45"/>
      <c r="G331" s="50"/>
    </row>
    <row r="332" spans="1:9" s="27" customFormat="1" ht="15.75" x14ac:dyDescent="0.25">
      <c r="A332" s="51"/>
      <c r="B332" s="48"/>
      <c r="C332" s="49"/>
      <c r="D332" s="260"/>
      <c r="E332" s="260"/>
      <c r="F332" s="45"/>
      <c r="G332" s="50"/>
    </row>
    <row r="333" spans="1:9" s="27" customFormat="1" ht="15.75" x14ac:dyDescent="0.25">
      <c r="A333" s="51"/>
      <c r="B333" s="48"/>
      <c r="C333" s="49"/>
      <c r="D333" s="260"/>
      <c r="E333" s="260"/>
      <c r="F333" s="45"/>
      <c r="G333" s="50"/>
    </row>
    <row r="334" spans="1:9" s="27" customFormat="1" ht="15.75" x14ac:dyDescent="0.25">
      <c r="A334" s="51"/>
      <c r="B334" s="48"/>
      <c r="C334" s="49"/>
      <c r="D334" s="261"/>
      <c r="E334" s="261"/>
      <c r="F334" s="45"/>
      <c r="G334" s="50"/>
    </row>
    <row r="335" spans="1:9" ht="15.75" x14ac:dyDescent="0.25">
      <c r="A335" s="257" t="s">
        <v>47</v>
      </c>
      <c r="B335" s="258"/>
      <c r="C335" s="258"/>
      <c r="D335" s="46" t="s">
        <v>46</v>
      </c>
      <c r="E335" s="46" t="s">
        <v>46</v>
      </c>
      <c r="F335" s="46" t="s">
        <v>2</v>
      </c>
      <c r="G335" s="46" t="s">
        <v>2</v>
      </c>
      <c r="I335" s="28"/>
    </row>
    <row r="336" spans="1:9" s="27" customFormat="1" ht="15.75" x14ac:dyDescent="0.25">
      <c r="A336" s="253"/>
      <c r="B336" s="254"/>
      <c r="C336" s="254"/>
      <c r="D336" s="254"/>
      <c r="E336" s="254"/>
      <c r="F336" s="254"/>
      <c r="G336" s="255"/>
    </row>
    <row r="337" spans="1:9" s="27" customFormat="1" ht="15.75" x14ac:dyDescent="0.25">
      <c r="A337" s="47"/>
      <c r="B337" s="48"/>
      <c r="C337" s="49"/>
      <c r="D337" s="259"/>
      <c r="E337" s="259"/>
      <c r="F337" s="45"/>
      <c r="G337" s="50"/>
    </row>
    <row r="338" spans="1:9" s="27" customFormat="1" ht="15.75" x14ac:dyDescent="0.25">
      <c r="A338" s="51"/>
      <c r="B338" s="48"/>
      <c r="C338" s="49"/>
      <c r="D338" s="260"/>
      <c r="E338" s="260"/>
      <c r="F338" s="45"/>
      <c r="G338" s="50"/>
    </row>
    <row r="339" spans="1:9" s="27" customFormat="1" ht="15.75" x14ac:dyDescent="0.25">
      <c r="A339" s="51"/>
      <c r="B339" s="48"/>
      <c r="C339" s="49"/>
      <c r="D339" s="260"/>
      <c r="E339" s="260"/>
      <c r="F339" s="45"/>
      <c r="G339" s="50"/>
    </row>
    <row r="340" spans="1:9" s="27" customFormat="1" ht="15.75" x14ac:dyDescent="0.25">
      <c r="A340" s="51"/>
      <c r="B340" s="48"/>
      <c r="C340" s="49"/>
      <c r="D340" s="260"/>
      <c r="E340" s="260"/>
      <c r="F340" s="45"/>
      <c r="G340" s="50"/>
    </row>
    <row r="341" spans="1:9" s="27" customFormat="1" ht="15.75" x14ac:dyDescent="0.25">
      <c r="A341" s="51"/>
      <c r="B341" s="48"/>
      <c r="C341" s="49"/>
      <c r="D341" s="261"/>
      <c r="E341" s="261"/>
      <c r="F341" s="45"/>
      <c r="G341" s="50"/>
    </row>
    <row r="342" spans="1:9" ht="15.75" x14ac:dyDescent="0.25">
      <c r="A342" s="262" t="s">
        <v>48</v>
      </c>
      <c r="B342" s="262"/>
      <c r="C342" s="262"/>
      <c r="D342" s="40" t="s">
        <v>46</v>
      </c>
      <c r="E342" s="46" t="s">
        <v>46</v>
      </c>
      <c r="F342" s="40" t="s">
        <v>2</v>
      </c>
      <c r="G342" s="40" t="s">
        <v>2</v>
      </c>
      <c r="I342" s="28"/>
    </row>
    <row r="343" spans="1:9" ht="15.75" x14ac:dyDescent="0.25">
      <c r="A343" s="41"/>
      <c r="B343" s="41"/>
      <c r="C343" s="41"/>
      <c r="D343" s="42"/>
      <c r="E343" s="42"/>
      <c r="F343" s="42"/>
      <c r="G343" s="43"/>
    </row>
    <row r="344" spans="1:9" ht="33.75" x14ac:dyDescent="0.25">
      <c r="A344" s="263" t="e">
        <f>+#REF!</f>
        <v>#REF!</v>
      </c>
      <c r="B344" s="263"/>
      <c r="C344" s="263"/>
      <c r="D344" s="264" t="e">
        <f>+#REF!</f>
        <v>#REF!</v>
      </c>
      <c r="E344" s="264"/>
      <c r="F344" s="264"/>
      <c r="G344" s="264"/>
    </row>
    <row r="345" spans="1:9" ht="15.75" x14ac:dyDescent="0.25">
      <c r="A345" s="256" t="s">
        <v>5</v>
      </c>
      <c r="B345" s="256"/>
      <c r="C345" s="256"/>
      <c r="D345" s="265" t="s">
        <v>37</v>
      </c>
      <c r="E345" s="266"/>
      <c r="F345" s="54" t="s">
        <v>38</v>
      </c>
      <c r="G345" s="267" t="s">
        <v>6</v>
      </c>
    </row>
    <row r="346" spans="1:9" ht="71.25" customHeight="1" x14ac:dyDescent="0.25">
      <c r="A346" s="25" t="s">
        <v>39</v>
      </c>
      <c r="B346" s="25" t="s">
        <v>40</v>
      </c>
      <c r="C346" s="25" t="s">
        <v>41</v>
      </c>
      <c r="D346" s="26" t="s">
        <v>42</v>
      </c>
      <c r="E346" s="25" t="s">
        <v>43</v>
      </c>
      <c r="F346" s="25" t="s">
        <v>44</v>
      </c>
      <c r="G346" s="267"/>
    </row>
    <row r="347" spans="1:9" ht="15.75" x14ac:dyDescent="0.25">
      <c r="A347" s="253"/>
      <c r="B347" s="254"/>
      <c r="C347" s="254"/>
      <c r="D347" s="254"/>
      <c r="E347" s="254"/>
      <c r="F347" s="254"/>
      <c r="G347" s="255"/>
    </row>
    <row r="348" spans="1:9" s="27" customFormat="1" ht="15.75" x14ac:dyDescent="0.25">
      <c r="A348" s="52"/>
      <c r="B348" s="48"/>
      <c r="C348" s="49"/>
      <c r="D348" s="45"/>
      <c r="E348" s="45"/>
      <c r="F348" s="259"/>
      <c r="G348" s="52"/>
    </row>
    <row r="349" spans="1:9" s="27" customFormat="1" ht="15.75" x14ac:dyDescent="0.25">
      <c r="A349" s="52"/>
      <c r="B349" s="48"/>
      <c r="C349" s="49"/>
      <c r="D349" s="45"/>
      <c r="E349" s="45"/>
      <c r="F349" s="260"/>
      <c r="G349" s="52"/>
    </row>
    <row r="350" spans="1:9" s="27" customFormat="1" ht="15.75" x14ac:dyDescent="0.25">
      <c r="A350" s="52"/>
      <c r="B350" s="48"/>
      <c r="C350" s="49"/>
      <c r="D350" s="45"/>
      <c r="E350" s="45"/>
      <c r="F350" s="260"/>
      <c r="G350" s="52"/>
    </row>
    <row r="351" spans="1:9" s="27" customFormat="1" ht="15.75" x14ac:dyDescent="0.25">
      <c r="A351" s="52"/>
      <c r="B351" s="48"/>
      <c r="C351" s="49"/>
      <c r="D351" s="45"/>
      <c r="E351" s="45"/>
      <c r="F351" s="260"/>
      <c r="G351" s="52"/>
    </row>
    <row r="352" spans="1:9" s="27" customFormat="1" ht="15.75" x14ac:dyDescent="0.25">
      <c r="A352" s="52"/>
      <c r="B352" s="48"/>
      <c r="C352" s="49"/>
      <c r="D352" s="45"/>
      <c r="E352" s="45"/>
      <c r="F352" s="260"/>
      <c r="G352" s="52"/>
    </row>
    <row r="353" spans="1:9" s="27" customFormat="1" ht="15.75" x14ac:dyDescent="0.25">
      <c r="A353" s="52"/>
      <c r="B353" s="48"/>
      <c r="C353" s="49"/>
      <c r="D353" s="55"/>
      <c r="E353" s="55"/>
      <c r="F353" s="261"/>
      <c r="G353" s="52"/>
    </row>
    <row r="354" spans="1:9" ht="15.75" x14ac:dyDescent="0.25">
      <c r="A354" s="257" t="s">
        <v>45</v>
      </c>
      <c r="B354" s="258"/>
      <c r="C354" s="258"/>
      <c r="D354" s="40" t="s">
        <v>2</v>
      </c>
      <c r="E354" s="40" t="s">
        <v>2</v>
      </c>
      <c r="F354" s="40" t="s">
        <v>46</v>
      </c>
      <c r="G354" s="40" t="s">
        <v>2</v>
      </c>
      <c r="I354" s="28"/>
    </row>
    <row r="355" spans="1:9" s="27" customFormat="1" ht="15.75" x14ac:dyDescent="0.25">
      <c r="A355" s="253"/>
      <c r="B355" s="254"/>
      <c r="C355" s="254"/>
      <c r="D355" s="254"/>
      <c r="E355" s="254"/>
      <c r="F355" s="254"/>
      <c r="G355" s="255"/>
    </row>
    <row r="356" spans="1:9" s="27" customFormat="1" ht="15.75" x14ac:dyDescent="0.25">
      <c r="A356" s="47"/>
      <c r="B356" s="48"/>
      <c r="C356" s="49"/>
      <c r="D356" s="259"/>
      <c r="E356" s="259"/>
      <c r="F356" s="45"/>
      <c r="G356" s="50"/>
    </row>
    <row r="357" spans="1:9" s="27" customFormat="1" ht="15.75" x14ac:dyDescent="0.25">
      <c r="A357" s="51"/>
      <c r="B357" s="48"/>
      <c r="C357" s="49"/>
      <c r="D357" s="260"/>
      <c r="E357" s="260"/>
      <c r="F357" s="45"/>
      <c r="G357" s="50"/>
    </row>
    <row r="358" spans="1:9" s="27" customFormat="1" ht="15.75" x14ac:dyDescent="0.25">
      <c r="A358" s="51"/>
      <c r="B358" s="48"/>
      <c r="C358" s="49"/>
      <c r="D358" s="260"/>
      <c r="E358" s="260"/>
      <c r="F358" s="45"/>
      <c r="G358" s="50"/>
    </row>
    <row r="359" spans="1:9" s="27" customFormat="1" ht="15.75" x14ac:dyDescent="0.25">
      <c r="A359" s="51"/>
      <c r="B359" s="48"/>
      <c r="C359" s="49"/>
      <c r="D359" s="260"/>
      <c r="E359" s="260"/>
      <c r="F359" s="45"/>
      <c r="G359" s="50"/>
    </row>
    <row r="360" spans="1:9" s="27" customFormat="1" ht="15.75" x14ac:dyDescent="0.25">
      <c r="A360" s="51"/>
      <c r="B360" s="48"/>
      <c r="C360" s="49"/>
      <c r="D360" s="261"/>
      <c r="E360" s="261"/>
      <c r="F360" s="45"/>
      <c r="G360" s="50"/>
    </row>
    <row r="361" spans="1:9" ht="15.75" x14ac:dyDescent="0.25">
      <c r="A361" s="257" t="s">
        <v>47</v>
      </c>
      <c r="B361" s="258"/>
      <c r="C361" s="258"/>
      <c r="D361" s="46" t="s">
        <v>46</v>
      </c>
      <c r="E361" s="46" t="s">
        <v>46</v>
      </c>
      <c r="F361" s="46" t="s">
        <v>2</v>
      </c>
      <c r="G361" s="46" t="s">
        <v>2</v>
      </c>
      <c r="I361" s="28"/>
    </row>
    <row r="362" spans="1:9" s="27" customFormat="1" ht="15.75" x14ac:dyDescent="0.25">
      <c r="A362" s="253"/>
      <c r="B362" s="254"/>
      <c r="C362" s="254"/>
      <c r="D362" s="254"/>
      <c r="E362" s="254"/>
      <c r="F362" s="254"/>
      <c r="G362" s="255"/>
    </row>
    <row r="363" spans="1:9" s="27" customFormat="1" ht="15.75" x14ac:dyDescent="0.25">
      <c r="A363" s="47"/>
      <c r="B363" s="48"/>
      <c r="C363" s="49"/>
      <c r="D363" s="259"/>
      <c r="E363" s="259"/>
      <c r="F363" s="45"/>
      <c r="G363" s="50"/>
    </row>
    <row r="364" spans="1:9" s="27" customFormat="1" ht="15.75" x14ac:dyDescent="0.25">
      <c r="A364" s="51"/>
      <c r="B364" s="48"/>
      <c r="C364" s="49"/>
      <c r="D364" s="260"/>
      <c r="E364" s="260"/>
      <c r="F364" s="45"/>
      <c r="G364" s="50"/>
    </row>
    <row r="365" spans="1:9" s="27" customFormat="1" ht="15.75" x14ac:dyDescent="0.25">
      <c r="A365" s="51"/>
      <c r="B365" s="48"/>
      <c r="C365" s="49"/>
      <c r="D365" s="260"/>
      <c r="E365" s="260"/>
      <c r="F365" s="45"/>
      <c r="G365" s="50"/>
    </row>
    <row r="366" spans="1:9" s="27" customFormat="1" ht="15.75" x14ac:dyDescent="0.25">
      <c r="A366" s="51"/>
      <c r="B366" s="48"/>
      <c r="C366" s="49"/>
      <c r="D366" s="260"/>
      <c r="E366" s="260"/>
      <c r="F366" s="45"/>
      <c r="G366" s="50"/>
    </row>
    <row r="367" spans="1:9" s="27" customFormat="1" ht="15.75" x14ac:dyDescent="0.25">
      <c r="A367" s="51"/>
      <c r="B367" s="48"/>
      <c r="C367" s="49"/>
      <c r="D367" s="261"/>
      <c r="E367" s="261"/>
      <c r="F367" s="45"/>
      <c r="G367" s="50"/>
    </row>
    <row r="368" spans="1:9" ht="15.75" x14ac:dyDescent="0.25">
      <c r="A368" s="262" t="s">
        <v>48</v>
      </c>
      <c r="B368" s="262"/>
      <c r="C368" s="262"/>
      <c r="D368" s="40" t="s">
        <v>46</v>
      </c>
      <c r="E368" s="46" t="s">
        <v>46</v>
      </c>
      <c r="F368" s="40" t="s">
        <v>2</v>
      </c>
      <c r="G368" s="40" t="s">
        <v>2</v>
      </c>
      <c r="I368" s="28"/>
    </row>
    <row r="370" spans="1:9" ht="33.75" x14ac:dyDescent="0.25">
      <c r="A370" s="263" t="e">
        <f>+#REF!</f>
        <v>#REF!</v>
      </c>
      <c r="B370" s="263"/>
      <c r="C370" s="263"/>
      <c r="D370" s="264" t="e">
        <f>+#REF!</f>
        <v>#REF!</v>
      </c>
      <c r="E370" s="264"/>
      <c r="F370" s="264"/>
      <c r="G370" s="264"/>
    </row>
    <row r="371" spans="1:9" ht="15.75" x14ac:dyDescent="0.25">
      <c r="A371" s="256" t="s">
        <v>5</v>
      </c>
      <c r="B371" s="256"/>
      <c r="C371" s="256"/>
      <c r="D371" s="265" t="s">
        <v>37</v>
      </c>
      <c r="E371" s="266"/>
      <c r="F371" s="54" t="s">
        <v>38</v>
      </c>
      <c r="G371" s="267" t="s">
        <v>6</v>
      </c>
    </row>
    <row r="372" spans="1:9" ht="71.25" customHeight="1" x14ac:dyDescent="0.25">
      <c r="A372" s="25" t="s">
        <v>39</v>
      </c>
      <c r="B372" s="25" t="s">
        <v>40</v>
      </c>
      <c r="C372" s="25" t="s">
        <v>41</v>
      </c>
      <c r="D372" s="26" t="s">
        <v>42</v>
      </c>
      <c r="E372" s="25" t="s">
        <v>43</v>
      </c>
      <c r="F372" s="25" t="s">
        <v>44</v>
      </c>
      <c r="G372" s="267"/>
    </row>
    <row r="373" spans="1:9" ht="15.75" x14ac:dyDescent="0.25">
      <c r="A373" s="253"/>
      <c r="B373" s="254"/>
      <c r="C373" s="254"/>
      <c r="D373" s="254"/>
      <c r="E373" s="254"/>
      <c r="F373" s="254"/>
      <c r="G373" s="255"/>
    </row>
    <row r="374" spans="1:9" s="27" customFormat="1" ht="15.75" x14ac:dyDescent="0.25">
      <c r="A374" s="52"/>
      <c r="B374" s="48"/>
      <c r="C374" s="49"/>
      <c r="D374" s="45"/>
      <c r="E374" s="45"/>
      <c r="F374" s="259"/>
      <c r="G374" s="52"/>
    </row>
    <row r="375" spans="1:9" s="27" customFormat="1" ht="15.75" x14ac:dyDescent="0.25">
      <c r="A375" s="52"/>
      <c r="B375" s="48"/>
      <c r="C375" s="49"/>
      <c r="D375" s="45"/>
      <c r="E375" s="45"/>
      <c r="F375" s="260"/>
      <c r="G375" s="52"/>
    </row>
    <row r="376" spans="1:9" s="27" customFormat="1" ht="15.75" x14ac:dyDescent="0.25">
      <c r="A376" s="52"/>
      <c r="B376" s="48"/>
      <c r="C376" s="49"/>
      <c r="D376" s="45"/>
      <c r="E376" s="45"/>
      <c r="F376" s="260"/>
      <c r="G376" s="52"/>
    </row>
    <row r="377" spans="1:9" s="27" customFormat="1" ht="15.75" x14ac:dyDescent="0.25">
      <c r="A377" s="52"/>
      <c r="B377" s="48"/>
      <c r="C377" s="49"/>
      <c r="D377" s="45"/>
      <c r="E377" s="45"/>
      <c r="F377" s="260"/>
      <c r="G377" s="52"/>
    </row>
    <row r="378" spans="1:9" s="27" customFormat="1" ht="15.75" x14ac:dyDescent="0.25">
      <c r="A378" s="52"/>
      <c r="B378" s="48"/>
      <c r="C378" s="49"/>
      <c r="D378" s="45"/>
      <c r="E378" s="45"/>
      <c r="F378" s="260"/>
      <c r="G378" s="52"/>
    </row>
    <row r="379" spans="1:9" s="27" customFormat="1" ht="15.75" x14ac:dyDescent="0.25">
      <c r="A379" s="52"/>
      <c r="B379" s="48"/>
      <c r="C379" s="49"/>
      <c r="D379" s="55"/>
      <c r="E379" s="55"/>
      <c r="F379" s="261"/>
      <c r="G379" s="52"/>
    </row>
    <row r="380" spans="1:9" ht="15.75" x14ac:dyDescent="0.25">
      <c r="A380" s="257" t="s">
        <v>45</v>
      </c>
      <c r="B380" s="258"/>
      <c r="C380" s="258"/>
      <c r="D380" s="40" t="s">
        <v>2</v>
      </c>
      <c r="E380" s="40" t="s">
        <v>2</v>
      </c>
      <c r="F380" s="40" t="s">
        <v>46</v>
      </c>
      <c r="G380" s="40" t="s">
        <v>2</v>
      </c>
      <c r="I380" s="28"/>
    </row>
    <row r="381" spans="1:9" s="27" customFormat="1" ht="15.75" x14ac:dyDescent="0.25">
      <c r="A381" s="253"/>
      <c r="B381" s="254"/>
      <c r="C381" s="254"/>
      <c r="D381" s="254"/>
      <c r="E381" s="254"/>
      <c r="F381" s="254"/>
      <c r="G381" s="255"/>
    </row>
    <row r="382" spans="1:9" s="27" customFormat="1" ht="15.75" x14ac:dyDescent="0.25">
      <c r="A382" s="47"/>
      <c r="B382" s="48"/>
      <c r="C382" s="49"/>
      <c r="D382" s="259"/>
      <c r="E382" s="259"/>
      <c r="F382" s="45"/>
      <c r="G382" s="50"/>
    </row>
    <row r="383" spans="1:9" s="27" customFormat="1" ht="15.75" x14ac:dyDescent="0.25">
      <c r="A383" s="51"/>
      <c r="B383" s="48"/>
      <c r="C383" s="49"/>
      <c r="D383" s="260"/>
      <c r="E383" s="260"/>
      <c r="F383" s="45"/>
      <c r="G383" s="50"/>
    </row>
    <row r="384" spans="1:9" s="27" customFormat="1" ht="15.75" x14ac:dyDescent="0.25">
      <c r="A384" s="51"/>
      <c r="B384" s="48"/>
      <c r="C384" s="49"/>
      <c r="D384" s="260"/>
      <c r="E384" s="260"/>
      <c r="F384" s="45"/>
      <c r="G384" s="50"/>
    </row>
    <row r="385" spans="1:9" s="27" customFormat="1" ht="15.75" x14ac:dyDescent="0.25">
      <c r="A385" s="51"/>
      <c r="B385" s="48"/>
      <c r="C385" s="49"/>
      <c r="D385" s="260"/>
      <c r="E385" s="260"/>
      <c r="F385" s="45"/>
      <c r="G385" s="50"/>
    </row>
    <row r="386" spans="1:9" s="27" customFormat="1" ht="15.75" x14ac:dyDescent="0.25">
      <c r="A386" s="51"/>
      <c r="B386" s="48"/>
      <c r="C386" s="49"/>
      <c r="D386" s="261"/>
      <c r="E386" s="261"/>
      <c r="F386" s="45"/>
      <c r="G386" s="50"/>
    </row>
    <row r="387" spans="1:9" ht="15.75" x14ac:dyDescent="0.25">
      <c r="A387" s="257" t="s">
        <v>47</v>
      </c>
      <c r="B387" s="258"/>
      <c r="C387" s="258"/>
      <c r="D387" s="46" t="s">
        <v>46</v>
      </c>
      <c r="E387" s="46" t="s">
        <v>46</v>
      </c>
      <c r="F387" s="46" t="s">
        <v>2</v>
      </c>
      <c r="G387" s="46" t="s">
        <v>2</v>
      </c>
      <c r="I387" s="28"/>
    </row>
    <row r="388" spans="1:9" s="27" customFormat="1" ht="15.75" x14ac:dyDescent="0.25">
      <c r="A388" s="253"/>
      <c r="B388" s="254"/>
      <c r="C388" s="254"/>
      <c r="D388" s="254"/>
      <c r="E388" s="254"/>
      <c r="F388" s="254"/>
      <c r="G388" s="255"/>
    </row>
    <row r="389" spans="1:9" s="27" customFormat="1" ht="15.75" x14ac:dyDescent="0.25">
      <c r="A389" s="47"/>
      <c r="B389" s="48"/>
      <c r="C389" s="49"/>
      <c r="D389" s="259"/>
      <c r="E389" s="259"/>
      <c r="F389" s="45"/>
      <c r="G389" s="50"/>
    </row>
    <row r="390" spans="1:9" s="27" customFormat="1" ht="15.75" x14ac:dyDescent="0.25">
      <c r="A390" s="51"/>
      <c r="B390" s="48"/>
      <c r="C390" s="49"/>
      <c r="D390" s="260"/>
      <c r="E390" s="260"/>
      <c r="F390" s="45"/>
      <c r="G390" s="50"/>
    </row>
    <row r="391" spans="1:9" s="27" customFormat="1" ht="15.75" x14ac:dyDescent="0.25">
      <c r="A391" s="51"/>
      <c r="B391" s="48"/>
      <c r="C391" s="49"/>
      <c r="D391" s="260"/>
      <c r="E391" s="260"/>
      <c r="F391" s="45"/>
      <c r="G391" s="50"/>
    </row>
    <row r="392" spans="1:9" s="27" customFormat="1" ht="15.75" x14ac:dyDescent="0.25">
      <c r="A392" s="51"/>
      <c r="B392" s="48"/>
      <c r="C392" s="49"/>
      <c r="D392" s="260"/>
      <c r="E392" s="260"/>
      <c r="F392" s="45"/>
      <c r="G392" s="50"/>
    </row>
    <row r="393" spans="1:9" s="27" customFormat="1" ht="15.75" x14ac:dyDescent="0.25">
      <c r="A393" s="51"/>
      <c r="B393" s="48"/>
      <c r="C393" s="49"/>
      <c r="D393" s="261"/>
      <c r="E393" s="261"/>
      <c r="F393" s="45"/>
      <c r="G393" s="50"/>
    </row>
    <row r="394" spans="1:9" ht="15.75" x14ac:dyDescent="0.25">
      <c r="A394" s="262" t="s">
        <v>48</v>
      </c>
      <c r="B394" s="262"/>
      <c r="C394" s="262"/>
      <c r="D394" s="40" t="s">
        <v>46</v>
      </c>
      <c r="E394" s="46" t="s">
        <v>46</v>
      </c>
      <c r="F394" s="40" t="s">
        <v>2</v>
      </c>
      <c r="G394" s="40" t="s">
        <v>2</v>
      </c>
      <c r="I394" s="28"/>
    </row>
    <row r="395" spans="1:9" ht="15.75" x14ac:dyDescent="0.25">
      <c r="A395" s="41"/>
      <c r="B395" s="41"/>
      <c r="C395" s="41"/>
      <c r="D395" s="42"/>
      <c r="E395" s="42"/>
      <c r="F395" s="42"/>
      <c r="G395" s="43"/>
    </row>
    <row r="396" spans="1:9" ht="33.75" x14ac:dyDescent="0.25">
      <c r="A396" s="263" t="e">
        <f>+#REF!</f>
        <v>#REF!</v>
      </c>
      <c r="B396" s="263"/>
      <c r="C396" s="263"/>
      <c r="D396" s="264" t="e">
        <f>+#REF!</f>
        <v>#REF!</v>
      </c>
      <c r="E396" s="264"/>
      <c r="F396" s="264"/>
      <c r="G396" s="264"/>
    </row>
    <row r="397" spans="1:9" ht="15.75" x14ac:dyDescent="0.25">
      <c r="A397" s="256" t="s">
        <v>5</v>
      </c>
      <c r="B397" s="256"/>
      <c r="C397" s="256"/>
      <c r="D397" s="265" t="s">
        <v>37</v>
      </c>
      <c r="E397" s="266"/>
      <c r="F397" s="54" t="s">
        <v>38</v>
      </c>
      <c r="G397" s="267" t="s">
        <v>6</v>
      </c>
    </row>
    <row r="398" spans="1:9" ht="71.25" customHeight="1" x14ac:dyDescent="0.25">
      <c r="A398" s="25" t="s">
        <v>39</v>
      </c>
      <c r="B398" s="25" t="s">
        <v>40</v>
      </c>
      <c r="C398" s="25" t="s">
        <v>41</v>
      </c>
      <c r="D398" s="26" t="s">
        <v>42</v>
      </c>
      <c r="E398" s="25" t="s">
        <v>43</v>
      </c>
      <c r="F398" s="25" t="s">
        <v>44</v>
      </c>
      <c r="G398" s="267"/>
    </row>
    <row r="399" spans="1:9" ht="15.75" x14ac:dyDescent="0.25">
      <c r="A399" s="253"/>
      <c r="B399" s="254"/>
      <c r="C399" s="254"/>
      <c r="D399" s="254"/>
      <c r="E399" s="254"/>
      <c r="F399" s="254"/>
      <c r="G399" s="255"/>
    </row>
    <row r="400" spans="1:9" s="27" customFormat="1" ht="15.75" x14ac:dyDescent="0.25">
      <c r="A400" s="52"/>
      <c r="B400" s="48"/>
      <c r="C400" s="49"/>
      <c r="D400" s="45"/>
      <c r="E400" s="45"/>
      <c r="F400" s="259"/>
      <c r="G400" s="52"/>
    </row>
    <row r="401" spans="1:9" s="27" customFormat="1" ht="15.75" x14ac:dyDescent="0.25">
      <c r="A401" s="52"/>
      <c r="B401" s="48"/>
      <c r="C401" s="49"/>
      <c r="D401" s="45"/>
      <c r="E401" s="45"/>
      <c r="F401" s="260"/>
      <c r="G401" s="52"/>
    </row>
    <row r="402" spans="1:9" s="27" customFormat="1" ht="15.75" x14ac:dyDescent="0.25">
      <c r="A402" s="52"/>
      <c r="B402" s="48"/>
      <c r="C402" s="49"/>
      <c r="D402" s="45"/>
      <c r="E402" s="45"/>
      <c r="F402" s="260"/>
      <c r="G402" s="52"/>
    </row>
    <row r="403" spans="1:9" s="27" customFormat="1" ht="15.75" x14ac:dyDescent="0.25">
      <c r="A403" s="52"/>
      <c r="B403" s="48"/>
      <c r="C403" s="49"/>
      <c r="D403" s="45"/>
      <c r="E403" s="45"/>
      <c r="F403" s="260"/>
      <c r="G403" s="52"/>
    </row>
    <row r="404" spans="1:9" s="27" customFormat="1" ht="15.75" x14ac:dyDescent="0.25">
      <c r="A404" s="52"/>
      <c r="B404" s="48"/>
      <c r="C404" s="49"/>
      <c r="D404" s="45"/>
      <c r="E404" s="45"/>
      <c r="F404" s="260"/>
      <c r="G404" s="52"/>
    </row>
    <row r="405" spans="1:9" s="27" customFormat="1" ht="15.75" x14ac:dyDescent="0.25">
      <c r="A405" s="52"/>
      <c r="B405" s="48"/>
      <c r="C405" s="49"/>
      <c r="D405" s="55"/>
      <c r="E405" s="55"/>
      <c r="F405" s="261"/>
      <c r="G405" s="52"/>
    </row>
    <row r="406" spans="1:9" ht="15.75" x14ac:dyDescent="0.25">
      <c r="A406" s="257" t="s">
        <v>45</v>
      </c>
      <c r="B406" s="258"/>
      <c r="C406" s="258"/>
      <c r="D406" s="40" t="s">
        <v>2</v>
      </c>
      <c r="E406" s="40" t="s">
        <v>2</v>
      </c>
      <c r="F406" s="40" t="s">
        <v>46</v>
      </c>
      <c r="G406" s="40" t="s">
        <v>2</v>
      </c>
      <c r="I406" s="28"/>
    </row>
    <row r="407" spans="1:9" s="27" customFormat="1" ht="15.75" x14ac:dyDescent="0.25">
      <c r="A407" s="253"/>
      <c r="B407" s="254"/>
      <c r="C407" s="254"/>
      <c r="D407" s="254"/>
      <c r="E407" s="254"/>
      <c r="F407" s="254"/>
      <c r="G407" s="255"/>
    </row>
    <row r="408" spans="1:9" s="27" customFormat="1" ht="15.75" x14ac:dyDescent="0.25">
      <c r="A408" s="47"/>
      <c r="B408" s="48"/>
      <c r="C408" s="49"/>
      <c r="D408" s="259"/>
      <c r="E408" s="259"/>
      <c r="F408" s="45"/>
      <c r="G408" s="50"/>
    </row>
    <row r="409" spans="1:9" s="27" customFormat="1" ht="15.75" x14ac:dyDescent="0.25">
      <c r="A409" s="51"/>
      <c r="B409" s="48"/>
      <c r="C409" s="49"/>
      <c r="D409" s="260"/>
      <c r="E409" s="260"/>
      <c r="F409" s="45"/>
      <c r="G409" s="50"/>
    </row>
    <row r="410" spans="1:9" s="27" customFormat="1" ht="15.75" x14ac:dyDescent="0.25">
      <c r="A410" s="51"/>
      <c r="B410" s="48"/>
      <c r="C410" s="49"/>
      <c r="D410" s="260"/>
      <c r="E410" s="260"/>
      <c r="F410" s="45"/>
      <c r="G410" s="50"/>
    </row>
    <row r="411" spans="1:9" s="27" customFormat="1" ht="15.75" x14ac:dyDescent="0.25">
      <c r="A411" s="51"/>
      <c r="B411" s="48"/>
      <c r="C411" s="49"/>
      <c r="D411" s="260"/>
      <c r="E411" s="260"/>
      <c r="F411" s="45"/>
      <c r="G411" s="50"/>
    </row>
    <row r="412" spans="1:9" s="27" customFormat="1" ht="15.75" x14ac:dyDescent="0.25">
      <c r="A412" s="51"/>
      <c r="B412" s="48"/>
      <c r="C412" s="49"/>
      <c r="D412" s="261"/>
      <c r="E412" s="261"/>
      <c r="F412" s="45"/>
      <c r="G412" s="50"/>
    </row>
    <row r="413" spans="1:9" ht="15.75" x14ac:dyDescent="0.25">
      <c r="A413" s="257" t="s">
        <v>47</v>
      </c>
      <c r="B413" s="258"/>
      <c r="C413" s="258"/>
      <c r="D413" s="46" t="s">
        <v>46</v>
      </c>
      <c r="E413" s="46" t="s">
        <v>46</v>
      </c>
      <c r="F413" s="46" t="s">
        <v>2</v>
      </c>
      <c r="G413" s="46" t="s">
        <v>2</v>
      </c>
      <c r="I413" s="28"/>
    </row>
    <row r="414" spans="1:9" s="27" customFormat="1" ht="15.75" x14ac:dyDescent="0.25">
      <c r="A414" s="253"/>
      <c r="B414" s="254"/>
      <c r="C414" s="254"/>
      <c r="D414" s="254"/>
      <c r="E414" s="254"/>
      <c r="F414" s="254"/>
      <c r="G414" s="255"/>
    </row>
    <row r="415" spans="1:9" s="27" customFormat="1" ht="15.75" x14ac:dyDescent="0.25">
      <c r="A415" s="47"/>
      <c r="B415" s="48"/>
      <c r="C415" s="49"/>
      <c r="D415" s="259"/>
      <c r="E415" s="259"/>
      <c r="F415" s="45"/>
      <c r="G415" s="50"/>
    </row>
    <row r="416" spans="1:9" s="27" customFormat="1" ht="15.75" x14ac:dyDescent="0.25">
      <c r="A416" s="51"/>
      <c r="B416" s="48"/>
      <c r="C416" s="49"/>
      <c r="D416" s="260"/>
      <c r="E416" s="260"/>
      <c r="F416" s="45"/>
      <c r="G416" s="50"/>
    </row>
    <row r="417" spans="1:9" s="27" customFormat="1" ht="15.75" x14ac:dyDescent="0.25">
      <c r="A417" s="51"/>
      <c r="B417" s="48"/>
      <c r="C417" s="49"/>
      <c r="D417" s="260"/>
      <c r="E417" s="260"/>
      <c r="F417" s="45"/>
      <c r="G417" s="50"/>
    </row>
    <row r="418" spans="1:9" s="27" customFormat="1" ht="15.75" x14ac:dyDescent="0.25">
      <c r="A418" s="51"/>
      <c r="B418" s="48"/>
      <c r="C418" s="49"/>
      <c r="D418" s="260"/>
      <c r="E418" s="260"/>
      <c r="F418" s="45"/>
      <c r="G418" s="50"/>
    </row>
    <row r="419" spans="1:9" s="27" customFormat="1" ht="15.75" x14ac:dyDescent="0.25">
      <c r="A419" s="51"/>
      <c r="B419" s="48"/>
      <c r="C419" s="49"/>
      <c r="D419" s="261"/>
      <c r="E419" s="261"/>
      <c r="F419" s="45"/>
      <c r="G419" s="50"/>
    </row>
    <row r="420" spans="1:9" ht="15.75" x14ac:dyDescent="0.25">
      <c r="A420" s="262" t="s">
        <v>48</v>
      </c>
      <c r="B420" s="262"/>
      <c r="C420" s="262"/>
      <c r="D420" s="40" t="s">
        <v>46</v>
      </c>
      <c r="E420" s="46" t="s">
        <v>46</v>
      </c>
      <c r="F420" s="40" t="s">
        <v>2</v>
      </c>
      <c r="G420" s="40" t="s">
        <v>2</v>
      </c>
      <c r="I420" s="28"/>
    </row>
    <row r="422" spans="1:9" ht="33.75" x14ac:dyDescent="0.25">
      <c r="A422" s="263" t="e">
        <f>+#REF!</f>
        <v>#REF!</v>
      </c>
      <c r="B422" s="263"/>
      <c r="C422" s="263"/>
      <c r="D422" s="264" t="e">
        <f>+#REF!</f>
        <v>#REF!</v>
      </c>
      <c r="E422" s="264"/>
      <c r="F422" s="264"/>
      <c r="G422" s="264"/>
    </row>
    <row r="423" spans="1:9" ht="15.75" x14ac:dyDescent="0.25">
      <c r="A423" s="256" t="s">
        <v>5</v>
      </c>
      <c r="B423" s="256"/>
      <c r="C423" s="256"/>
      <c r="D423" s="265" t="s">
        <v>37</v>
      </c>
      <c r="E423" s="266"/>
      <c r="F423" s="54" t="s">
        <v>38</v>
      </c>
      <c r="G423" s="267" t="s">
        <v>6</v>
      </c>
    </row>
    <row r="424" spans="1:9" ht="71.25" customHeight="1" x14ac:dyDescent="0.25">
      <c r="A424" s="25" t="s">
        <v>39</v>
      </c>
      <c r="B424" s="25" t="s">
        <v>40</v>
      </c>
      <c r="C424" s="25" t="s">
        <v>41</v>
      </c>
      <c r="D424" s="26" t="s">
        <v>42</v>
      </c>
      <c r="E424" s="25" t="s">
        <v>43</v>
      </c>
      <c r="F424" s="25" t="s">
        <v>44</v>
      </c>
      <c r="G424" s="267"/>
    </row>
    <row r="425" spans="1:9" ht="15.75" x14ac:dyDescent="0.25">
      <c r="A425" s="253"/>
      <c r="B425" s="254"/>
      <c r="C425" s="254"/>
      <c r="D425" s="254"/>
      <c r="E425" s="254"/>
      <c r="F425" s="254"/>
      <c r="G425" s="255"/>
    </row>
    <row r="426" spans="1:9" s="27" customFormat="1" ht="15.75" x14ac:dyDescent="0.25">
      <c r="A426" s="52"/>
      <c r="B426" s="48"/>
      <c r="C426" s="49"/>
      <c r="D426" s="45"/>
      <c r="E426" s="45"/>
      <c r="F426" s="259"/>
      <c r="G426" s="52"/>
    </row>
    <row r="427" spans="1:9" s="27" customFormat="1" ht="15.75" x14ac:dyDescent="0.25">
      <c r="A427" s="52"/>
      <c r="B427" s="48"/>
      <c r="C427" s="49"/>
      <c r="D427" s="45"/>
      <c r="E427" s="45"/>
      <c r="F427" s="260"/>
      <c r="G427" s="52"/>
    </row>
    <row r="428" spans="1:9" s="27" customFormat="1" ht="15.75" x14ac:dyDescent="0.25">
      <c r="A428" s="52"/>
      <c r="B428" s="48"/>
      <c r="C428" s="49"/>
      <c r="D428" s="45"/>
      <c r="E428" s="45"/>
      <c r="F428" s="260"/>
      <c r="G428" s="52"/>
    </row>
    <row r="429" spans="1:9" s="27" customFormat="1" ht="15.75" x14ac:dyDescent="0.25">
      <c r="A429" s="52"/>
      <c r="B429" s="48"/>
      <c r="C429" s="49"/>
      <c r="D429" s="45"/>
      <c r="E429" s="45"/>
      <c r="F429" s="260"/>
      <c r="G429" s="52"/>
    </row>
    <row r="430" spans="1:9" s="27" customFormat="1" ht="15.75" x14ac:dyDescent="0.25">
      <c r="A430" s="52"/>
      <c r="B430" s="48"/>
      <c r="C430" s="49"/>
      <c r="D430" s="45"/>
      <c r="E430" s="45"/>
      <c r="F430" s="260"/>
      <c r="G430" s="52"/>
    </row>
    <row r="431" spans="1:9" s="27" customFormat="1" ht="15.75" x14ac:dyDescent="0.25">
      <c r="A431" s="52"/>
      <c r="B431" s="48"/>
      <c r="C431" s="49"/>
      <c r="D431" s="55"/>
      <c r="E431" s="55"/>
      <c r="F431" s="261"/>
      <c r="G431" s="52"/>
    </row>
    <row r="432" spans="1:9" ht="15.75" x14ac:dyDescent="0.25">
      <c r="A432" s="257" t="s">
        <v>45</v>
      </c>
      <c r="B432" s="258"/>
      <c r="C432" s="258"/>
      <c r="D432" s="40" t="s">
        <v>2</v>
      </c>
      <c r="E432" s="40" t="s">
        <v>2</v>
      </c>
      <c r="F432" s="40" t="s">
        <v>46</v>
      </c>
      <c r="G432" s="40" t="s">
        <v>2</v>
      </c>
      <c r="I432" s="28"/>
    </row>
    <row r="433" spans="1:9" s="27" customFormat="1" ht="15.75" x14ac:dyDescent="0.25">
      <c r="A433" s="253"/>
      <c r="B433" s="254"/>
      <c r="C433" s="254"/>
      <c r="D433" s="254"/>
      <c r="E433" s="254"/>
      <c r="F433" s="254"/>
      <c r="G433" s="255"/>
    </row>
    <row r="434" spans="1:9" s="27" customFormat="1" ht="15.75" x14ac:dyDescent="0.25">
      <c r="A434" s="47"/>
      <c r="B434" s="48"/>
      <c r="C434" s="49"/>
      <c r="D434" s="259"/>
      <c r="E434" s="259"/>
      <c r="F434" s="45"/>
      <c r="G434" s="50"/>
    </row>
    <row r="435" spans="1:9" s="27" customFormat="1" ht="15.75" x14ac:dyDescent="0.25">
      <c r="A435" s="51"/>
      <c r="B435" s="48"/>
      <c r="C435" s="49"/>
      <c r="D435" s="260"/>
      <c r="E435" s="260"/>
      <c r="F435" s="45"/>
      <c r="G435" s="50"/>
    </row>
    <row r="436" spans="1:9" s="27" customFormat="1" ht="15.75" x14ac:dyDescent="0.25">
      <c r="A436" s="51"/>
      <c r="B436" s="48"/>
      <c r="C436" s="49"/>
      <c r="D436" s="260"/>
      <c r="E436" s="260"/>
      <c r="F436" s="45"/>
      <c r="G436" s="50"/>
    </row>
    <row r="437" spans="1:9" s="27" customFormat="1" ht="15.75" x14ac:dyDescent="0.25">
      <c r="A437" s="51"/>
      <c r="B437" s="48"/>
      <c r="C437" s="49"/>
      <c r="D437" s="260"/>
      <c r="E437" s="260"/>
      <c r="F437" s="45"/>
      <c r="G437" s="50"/>
    </row>
    <row r="438" spans="1:9" s="27" customFormat="1" ht="15.75" x14ac:dyDescent="0.25">
      <c r="A438" s="51"/>
      <c r="B438" s="48"/>
      <c r="C438" s="49"/>
      <c r="D438" s="261"/>
      <c r="E438" s="261"/>
      <c r="F438" s="45"/>
      <c r="G438" s="50"/>
    </row>
    <row r="439" spans="1:9" ht="15.75" x14ac:dyDescent="0.25">
      <c r="A439" s="257" t="s">
        <v>47</v>
      </c>
      <c r="B439" s="258"/>
      <c r="C439" s="258"/>
      <c r="D439" s="46" t="s">
        <v>46</v>
      </c>
      <c r="E439" s="46" t="s">
        <v>46</v>
      </c>
      <c r="F439" s="46" t="s">
        <v>2</v>
      </c>
      <c r="G439" s="46" t="s">
        <v>2</v>
      </c>
      <c r="I439" s="28"/>
    </row>
    <row r="440" spans="1:9" s="27" customFormat="1" ht="15.75" x14ac:dyDescent="0.25">
      <c r="A440" s="253"/>
      <c r="B440" s="254"/>
      <c r="C440" s="254"/>
      <c r="D440" s="254"/>
      <c r="E440" s="254"/>
      <c r="F440" s="254"/>
      <c r="G440" s="255"/>
    </row>
    <row r="441" spans="1:9" s="27" customFormat="1" ht="15.75" x14ac:dyDescent="0.25">
      <c r="A441" s="47"/>
      <c r="B441" s="48"/>
      <c r="C441" s="49"/>
      <c r="D441" s="259"/>
      <c r="E441" s="259"/>
      <c r="F441" s="45"/>
      <c r="G441" s="50"/>
    </row>
    <row r="442" spans="1:9" s="27" customFormat="1" ht="15.75" x14ac:dyDescent="0.25">
      <c r="A442" s="51"/>
      <c r="B442" s="48"/>
      <c r="C442" s="49"/>
      <c r="D442" s="260"/>
      <c r="E442" s="260"/>
      <c r="F442" s="45"/>
      <c r="G442" s="50"/>
    </row>
    <row r="443" spans="1:9" s="27" customFormat="1" ht="15.75" x14ac:dyDescent="0.25">
      <c r="A443" s="51"/>
      <c r="B443" s="48"/>
      <c r="C443" s="49"/>
      <c r="D443" s="260"/>
      <c r="E443" s="260"/>
      <c r="F443" s="45"/>
      <c r="G443" s="50"/>
    </row>
    <row r="444" spans="1:9" s="27" customFormat="1" ht="15.75" x14ac:dyDescent="0.25">
      <c r="A444" s="51"/>
      <c r="B444" s="48"/>
      <c r="C444" s="49"/>
      <c r="D444" s="260"/>
      <c r="E444" s="260"/>
      <c r="F444" s="45"/>
      <c r="G444" s="50"/>
    </row>
    <row r="445" spans="1:9" s="27" customFormat="1" ht="15.75" x14ac:dyDescent="0.25">
      <c r="A445" s="51"/>
      <c r="B445" s="48"/>
      <c r="C445" s="49"/>
      <c r="D445" s="261"/>
      <c r="E445" s="261"/>
      <c r="F445" s="45"/>
      <c r="G445" s="50"/>
    </row>
    <row r="446" spans="1:9" ht="15.75" x14ac:dyDescent="0.25">
      <c r="A446" s="262" t="s">
        <v>48</v>
      </c>
      <c r="B446" s="262"/>
      <c r="C446" s="262"/>
      <c r="D446" s="40" t="s">
        <v>46</v>
      </c>
      <c r="E446" s="46" t="s">
        <v>46</v>
      </c>
      <c r="F446" s="40" t="s">
        <v>2</v>
      </c>
      <c r="G446" s="40" t="s">
        <v>2</v>
      </c>
      <c r="I446" s="28"/>
    </row>
    <row r="447" spans="1:9" ht="15.75" x14ac:dyDescent="0.25">
      <c r="A447" s="41"/>
      <c r="B447" s="41"/>
      <c r="C447" s="41"/>
      <c r="D447" s="42"/>
      <c r="E447" s="42"/>
      <c r="F447" s="42"/>
      <c r="G447" s="43"/>
    </row>
    <row r="448" spans="1:9" ht="33.75" x14ac:dyDescent="0.25">
      <c r="A448" s="263" t="e">
        <f>+#REF!</f>
        <v>#REF!</v>
      </c>
      <c r="B448" s="263"/>
      <c r="C448" s="263"/>
      <c r="D448" s="264" t="e">
        <f>+#REF!</f>
        <v>#REF!</v>
      </c>
      <c r="E448" s="264"/>
      <c r="F448" s="264"/>
      <c r="G448" s="264"/>
    </row>
    <row r="449" spans="1:9" ht="15.75" x14ac:dyDescent="0.25">
      <c r="A449" s="256" t="s">
        <v>5</v>
      </c>
      <c r="B449" s="256"/>
      <c r="C449" s="256"/>
      <c r="D449" s="265" t="s">
        <v>37</v>
      </c>
      <c r="E449" s="266"/>
      <c r="F449" s="54" t="s">
        <v>38</v>
      </c>
      <c r="G449" s="267" t="s">
        <v>6</v>
      </c>
    </row>
    <row r="450" spans="1:9" ht="71.25" customHeight="1" x14ac:dyDescent="0.25">
      <c r="A450" s="25" t="s">
        <v>39</v>
      </c>
      <c r="B450" s="25" t="s">
        <v>40</v>
      </c>
      <c r="C450" s="25" t="s">
        <v>41</v>
      </c>
      <c r="D450" s="26" t="s">
        <v>42</v>
      </c>
      <c r="E450" s="25" t="s">
        <v>43</v>
      </c>
      <c r="F450" s="25" t="s">
        <v>44</v>
      </c>
      <c r="G450" s="267"/>
    </row>
    <row r="451" spans="1:9" ht="15.75" x14ac:dyDescent="0.25">
      <c r="A451" s="253"/>
      <c r="B451" s="254"/>
      <c r="C451" s="254"/>
      <c r="D451" s="254"/>
      <c r="E451" s="254"/>
      <c r="F451" s="254"/>
      <c r="G451" s="255"/>
    </row>
    <row r="452" spans="1:9" s="27" customFormat="1" ht="15.75" x14ac:dyDescent="0.25">
      <c r="A452" s="52"/>
      <c r="B452" s="48"/>
      <c r="C452" s="49"/>
      <c r="D452" s="45"/>
      <c r="E452" s="45"/>
      <c r="F452" s="259"/>
      <c r="G452" s="52"/>
    </row>
    <row r="453" spans="1:9" s="27" customFormat="1" ht="15.75" x14ac:dyDescent="0.25">
      <c r="A453" s="52"/>
      <c r="B453" s="48"/>
      <c r="C453" s="49"/>
      <c r="D453" s="45"/>
      <c r="E453" s="45"/>
      <c r="F453" s="260"/>
      <c r="G453" s="52"/>
    </row>
    <row r="454" spans="1:9" s="27" customFormat="1" ht="15.75" x14ac:dyDescent="0.25">
      <c r="A454" s="52"/>
      <c r="B454" s="48"/>
      <c r="C454" s="49"/>
      <c r="D454" s="45"/>
      <c r="E454" s="45"/>
      <c r="F454" s="260"/>
      <c r="G454" s="52"/>
    </row>
    <row r="455" spans="1:9" s="27" customFormat="1" ht="15.75" x14ac:dyDescent="0.25">
      <c r="A455" s="52"/>
      <c r="B455" s="48"/>
      <c r="C455" s="49"/>
      <c r="D455" s="45"/>
      <c r="E455" s="45"/>
      <c r="F455" s="260"/>
      <c r="G455" s="52"/>
    </row>
    <row r="456" spans="1:9" s="27" customFormat="1" ht="15.75" x14ac:dyDescent="0.25">
      <c r="A456" s="52"/>
      <c r="B456" s="48"/>
      <c r="C456" s="49"/>
      <c r="D456" s="45"/>
      <c r="E456" s="45"/>
      <c r="F456" s="260"/>
      <c r="G456" s="52"/>
    </row>
    <row r="457" spans="1:9" s="27" customFormat="1" ht="15.75" x14ac:dyDescent="0.25">
      <c r="A457" s="52"/>
      <c r="B457" s="48"/>
      <c r="C457" s="49"/>
      <c r="D457" s="55"/>
      <c r="E457" s="55"/>
      <c r="F457" s="261"/>
      <c r="G457" s="52"/>
    </row>
    <row r="458" spans="1:9" ht="15.75" x14ac:dyDescent="0.25">
      <c r="A458" s="257" t="s">
        <v>45</v>
      </c>
      <c r="B458" s="258"/>
      <c r="C458" s="258"/>
      <c r="D458" s="40" t="s">
        <v>2</v>
      </c>
      <c r="E458" s="40" t="s">
        <v>2</v>
      </c>
      <c r="F458" s="40" t="s">
        <v>46</v>
      </c>
      <c r="G458" s="40" t="s">
        <v>2</v>
      </c>
      <c r="I458" s="28"/>
    </row>
    <row r="459" spans="1:9" s="27" customFormat="1" ht="15.75" x14ac:dyDescent="0.25">
      <c r="A459" s="253"/>
      <c r="B459" s="254"/>
      <c r="C459" s="254"/>
      <c r="D459" s="254"/>
      <c r="E459" s="254"/>
      <c r="F459" s="254"/>
      <c r="G459" s="255"/>
    </row>
    <row r="460" spans="1:9" s="27" customFormat="1" ht="15.75" x14ac:dyDescent="0.25">
      <c r="A460" s="47"/>
      <c r="B460" s="48"/>
      <c r="C460" s="49"/>
      <c r="D460" s="259"/>
      <c r="E460" s="259"/>
      <c r="F460" s="45"/>
      <c r="G460" s="50"/>
    </row>
    <row r="461" spans="1:9" s="27" customFormat="1" ht="15.75" x14ac:dyDescent="0.25">
      <c r="A461" s="51"/>
      <c r="B461" s="48"/>
      <c r="C461" s="49"/>
      <c r="D461" s="260"/>
      <c r="E461" s="260"/>
      <c r="F461" s="45"/>
      <c r="G461" s="50"/>
    </row>
    <row r="462" spans="1:9" s="27" customFormat="1" ht="15.75" x14ac:dyDescent="0.25">
      <c r="A462" s="51"/>
      <c r="B462" s="48"/>
      <c r="C462" s="49"/>
      <c r="D462" s="260"/>
      <c r="E462" s="260"/>
      <c r="F462" s="45"/>
      <c r="G462" s="50"/>
    </row>
    <row r="463" spans="1:9" s="27" customFormat="1" ht="15.75" x14ac:dyDescent="0.25">
      <c r="A463" s="51"/>
      <c r="B463" s="48"/>
      <c r="C463" s="49"/>
      <c r="D463" s="260"/>
      <c r="E463" s="260"/>
      <c r="F463" s="45"/>
      <c r="G463" s="50"/>
    </row>
    <row r="464" spans="1:9" s="27" customFormat="1" ht="15.75" x14ac:dyDescent="0.25">
      <c r="A464" s="51"/>
      <c r="B464" s="48"/>
      <c r="C464" s="49"/>
      <c r="D464" s="261"/>
      <c r="E464" s="261"/>
      <c r="F464" s="45"/>
      <c r="G464" s="50"/>
    </row>
    <row r="465" spans="1:9" ht="15.75" x14ac:dyDescent="0.25">
      <c r="A465" s="257" t="s">
        <v>47</v>
      </c>
      <c r="B465" s="258"/>
      <c r="C465" s="258"/>
      <c r="D465" s="46" t="s">
        <v>46</v>
      </c>
      <c r="E465" s="46" t="s">
        <v>46</v>
      </c>
      <c r="F465" s="46" t="s">
        <v>2</v>
      </c>
      <c r="G465" s="46" t="s">
        <v>2</v>
      </c>
      <c r="I465" s="28"/>
    </row>
    <row r="466" spans="1:9" s="27" customFormat="1" ht="15.75" x14ac:dyDescent="0.25">
      <c r="A466" s="253"/>
      <c r="B466" s="254"/>
      <c r="C466" s="254"/>
      <c r="D466" s="254"/>
      <c r="E466" s="254"/>
      <c r="F466" s="254"/>
      <c r="G466" s="255"/>
    </row>
    <row r="467" spans="1:9" s="27" customFormat="1" ht="15.75" x14ac:dyDescent="0.25">
      <c r="A467" s="47"/>
      <c r="B467" s="48"/>
      <c r="C467" s="49"/>
      <c r="D467" s="259"/>
      <c r="E467" s="259"/>
      <c r="F467" s="45"/>
      <c r="G467" s="50"/>
    </row>
    <row r="468" spans="1:9" s="27" customFormat="1" ht="15.75" x14ac:dyDescent="0.25">
      <c r="A468" s="51"/>
      <c r="B468" s="48"/>
      <c r="C468" s="49"/>
      <c r="D468" s="260"/>
      <c r="E468" s="260"/>
      <c r="F468" s="45"/>
      <c r="G468" s="50"/>
    </row>
    <row r="469" spans="1:9" s="27" customFormat="1" ht="15.75" x14ac:dyDescent="0.25">
      <c r="A469" s="51"/>
      <c r="B469" s="48"/>
      <c r="C469" s="49"/>
      <c r="D469" s="260"/>
      <c r="E469" s="260"/>
      <c r="F469" s="45"/>
      <c r="G469" s="50"/>
    </row>
    <row r="470" spans="1:9" s="27" customFormat="1" ht="15.75" x14ac:dyDescent="0.25">
      <c r="A470" s="51"/>
      <c r="B470" s="48"/>
      <c r="C470" s="49"/>
      <c r="D470" s="260"/>
      <c r="E470" s="260"/>
      <c r="F470" s="45"/>
      <c r="G470" s="50"/>
    </row>
    <row r="471" spans="1:9" s="27" customFormat="1" ht="15.75" x14ac:dyDescent="0.25">
      <c r="A471" s="51"/>
      <c r="B471" s="48"/>
      <c r="C471" s="49"/>
      <c r="D471" s="261"/>
      <c r="E471" s="261"/>
      <c r="F471" s="45"/>
      <c r="G471" s="50"/>
    </row>
    <row r="472" spans="1:9" ht="15.75" x14ac:dyDescent="0.25">
      <c r="A472" s="262" t="s">
        <v>48</v>
      </c>
      <c r="B472" s="262"/>
      <c r="C472" s="262"/>
      <c r="D472" s="40" t="s">
        <v>46</v>
      </c>
      <c r="E472" s="46" t="s">
        <v>46</v>
      </c>
      <c r="F472" s="40" t="s">
        <v>2</v>
      </c>
      <c r="G472" s="40" t="s">
        <v>2</v>
      </c>
      <c r="I472" s="28"/>
    </row>
    <row r="474" spans="1:9" ht="33.75" x14ac:dyDescent="0.25">
      <c r="A474" s="263" t="e">
        <f>+#REF!</f>
        <v>#REF!</v>
      </c>
      <c r="B474" s="263"/>
      <c r="C474" s="263"/>
      <c r="D474" s="264" t="e">
        <f>+#REF!</f>
        <v>#REF!</v>
      </c>
      <c r="E474" s="264"/>
      <c r="F474" s="264"/>
      <c r="G474" s="264"/>
    </row>
    <row r="475" spans="1:9" ht="15.75" x14ac:dyDescent="0.25">
      <c r="A475" s="256" t="s">
        <v>5</v>
      </c>
      <c r="B475" s="256"/>
      <c r="C475" s="256"/>
      <c r="D475" s="265" t="s">
        <v>37</v>
      </c>
      <c r="E475" s="266"/>
      <c r="F475" s="54" t="s">
        <v>38</v>
      </c>
      <c r="G475" s="267" t="s">
        <v>6</v>
      </c>
    </row>
    <row r="476" spans="1:9" ht="71.25" customHeight="1" x14ac:dyDescent="0.25">
      <c r="A476" s="25" t="s">
        <v>39</v>
      </c>
      <c r="B476" s="25" t="s">
        <v>40</v>
      </c>
      <c r="C476" s="25" t="s">
        <v>41</v>
      </c>
      <c r="D476" s="26" t="s">
        <v>42</v>
      </c>
      <c r="E476" s="25" t="s">
        <v>43</v>
      </c>
      <c r="F476" s="25" t="s">
        <v>44</v>
      </c>
      <c r="G476" s="267"/>
    </row>
    <row r="477" spans="1:9" ht="15.75" x14ac:dyDescent="0.25">
      <c r="A477" s="253"/>
      <c r="B477" s="254"/>
      <c r="C477" s="254"/>
      <c r="D477" s="254"/>
      <c r="E477" s="254"/>
      <c r="F477" s="254"/>
      <c r="G477" s="255"/>
    </row>
    <row r="478" spans="1:9" s="27" customFormat="1" ht="15.75" x14ac:dyDescent="0.25">
      <c r="A478" s="52"/>
      <c r="B478" s="48"/>
      <c r="C478" s="49"/>
      <c r="D478" s="45"/>
      <c r="E478" s="45"/>
      <c r="F478" s="259"/>
      <c r="G478" s="52"/>
    </row>
    <row r="479" spans="1:9" s="27" customFormat="1" ht="15.75" x14ac:dyDescent="0.25">
      <c r="A479" s="52"/>
      <c r="B479" s="48"/>
      <c r="C479" s="49"/>
      <c r="D479" s="45"/>
      <c r="E479" s="45"/>
      <c r="F479" s="260"/>
      <c r="G479" s="52"/>
    </row>
    <row r="480" spans="1:9" s="27" customFormat="1" ht="15.75" x14ac:dyDescent="0.25">
      <c r="A480" s="52"/>
      <c r="B480" s="48"/>
      <c r="C480" s="49"/>
      <c r="D480" s="45"/>
      <c r="E480" s="45"/>
      <c r="F480" s="260"/>
      <c r="G480" s="52"/>
    </row>
    <row r="481" spans="1:9" s="27" customFormat="1" ht="15.75" x14ac:dyDescent="0.25">
      <c r="A481" s="52"/>
      <c r="B481" s="48"/>
      <c r="C481" s="49"/>
      <c r="D481" s="45"/>
      <c r="E481" s="45"/>
      <c r="F481" s="260"/>
      <c r="G481" s="52"/>
    </row>
    <row r="482" spans="1:9" s="27" customFormat="1" ht="15.75" x14ac:dyDescent="0.25">
      <c r="A482" s="52"/>
      <c r="B482" s="48"/>
      <c r="C482" s="49"/>
      <c r="D482" s="45"/>
      <c r="E482" s="45"/>
      <c r="F482" s="260"/>
      <c r="G482" s="52"/>
    </row>
    <row r="483" spans="1:9" s="27" customFormat="1" ht="15.75" x14ac:dyDescent="0.25">
      <c r="A483" s="52"/>
      <c r="B483" s="48"/>
      <c r="C483" s="49"/>
      <c r="D483" s="55"/>
      <c r="E483" s="55"/>
      <c r="F483" s="261"/>
      <c r="G483" s="52"/>
    </row>
    <row r="484" spans="1:9" ht="15.75" x14ac:dyDescent="0.25">
      <c r="A484" s="257" t="s">
        <v>45</v>
      </c>
      <c r="B484" s="258"/>
      <c r="C484" s="258"/>
      <c r="D484" s="40" t="s">
        <v>2</v>
      </c>
      <c r="E484" s="40" t="s">
        <v>2</v>
      </c>
      <c r="F484" s="40" t="s">
        <v>46</v>
      </c>
      <c r="G484" s="40" t="s">
        <v>2</v>
      </c>
      <c r="I484" s="28"/>
    </row>
    <row r="485" spans="1:9" s="27" customFormat="1" ht="15.75" x14ac:dyDescent="0.25">
      <c r="A485" s="253"/>
      <c r="B485" s="254"/>
      <c r="C485" s="254"/>
      <c r="D485" s="254"/>
      <c r="E485" s="254"/>
      <c r="F485" s="254"/>
      <c r="G485" s="255"/>
    </row>
    <row r="486" spans="1:9" s="27" customFormat="1" ht="15.75" x14ac:dyDescent="0.25">
      <c r="A486" s="47"/>
      <c r="B486" s="48"/>
      <c r="C486" s="49"/>
      <c r="D486" s="259"/>
      <c r="E486" s="259"/>
      <c r="F486" s="45"/>
      <c r="G486" s="50"/>
    </row>
    <row r="487" spans="1:9" s="27" customFormat="1" ht="15.75" x14ac:dyDescent="0.25">
      <c r="A487" s="51"/>
      <c r="B487" s="48"/>
      <c r="C487" s="49"/>
      <c r="D487" s="260"/>
      <c r="E487" s="260"/>
      <c r="F487" s="45"/>
      <c r="G487" s="50"/>
    </row>
    <row r="488" spans="1:9" s="27" customFormat="1" ht="15.75" x14ac:dyDescent="0.25">
      <c r="A488" s="51"/>
      <c r="B488" s="48"/>
      <c r="C488" s="49"/>
      <c r="D488" s="260"/>
      <c r="E488" s="260"/>
      <c r="F488" s="45"/>
      <c r="G488" s="50"/>
    </row>
    <row r="489" spans="1:9" s="27" customFormat="1" ht="15.75" x14ac:dyDescent="0.25">
      <c r="A489" s="51"/>
      <c r="B489" s="48"/>
      <c r="C489" s="49"/>
      <c r="D489" s="260"/>
      <c r="E489" s="260"/>
      <c r="F489" s="45"/>
      <c r="G489" s="50"/>
    </row>
    <row r="490" spans="1:9" s="27" customFormat="1" ht="15.75" x14ac:dyDescent="0.25">
      <c r="A490" s="51"/>
      <c r="B490" s="48"/>
      <c r="C490" s="49"/>
      <c r="D490" s="261"/>
      <c r="E490" s="261"/>
      <c r="F490" s="45"/>
      <c r="G490" s="50"/>
    </row>
    <row r="491" spans="1:9" ht="15.75" x14ac:dyDescent="0.25">
      <c r="A491" s="257" t="s">
        <v>47</v>
      </c>
      <c r="B491" s="258"/>
      <c r="C491" s="258"/>
      <c r="D491" s="46" t="s">
        <v>46</v>
      </c>
      <c r="E491" s="46" t="s">
        <v>46</v>
      </c>
      <c r="F491" s="46" t="s">
        <v>2</v>
      </c>
      <c r="G491" s="46" t="s">
        <v>2</v>
      </c>
      <c r="I491" s="28"/>
    </row>
    <row r="492" spans="1:9" s="27" customFormat="1" ht="15.75" x14ac:dyDescent="0.25">
      <c r="A492" s="253"/>
      <c r="B492" s="254"/>
      <c r="C492" s="254"/>
      <c r="D492" s="254"/>
      <c r="E492" s="254"/>
      <c r="F492" s="254"/>
      <c r="G492" s="255"/>
    </row>
    <row r="493" spans="1:9" s="27" customFormat="1" ht="15.75" x14ac:dyDescent="0.25">
      <c r="A493" s="47"/>
      <c r="B493" s="48"/>
      <c r="C493" s="49"/>
      <c r="D493" s="259"/>
      <c r="E493" s="259"/>
      <c r="F493" s="45"/>
      <c r="G493" s="50"/>
    </row>
    <row r="494" spans="1:9" s="27" customFormat="1" ht="15.75" x14ac:dyDescent="0.25">
      <c r="A494" s="51"/>
      <c r="B494" s="48"/>
      <c r="C494" s="49"/>
      <c r="D494" s="260"/>
      <c r="E494" s="260"/>
      <c r="F494" s="45"/>
      <c r="G494" s="50"/>
    </row>
    <row r="495" spans="1:9" s="27" customFormat="1" ht="15.75" x14ac:dyDescent="0.25">
      <c r="A495" s="51"/>
      <c r="B495" s="48"/>
      <c r="C495" s="49"/>
      <c r="D495" s="260"/>
      <c r="E495" s="260"/>
      <c r="F495" s="45"/>
      <c r="G495" s="50"/>
    </row>
    <row r="496" spans="1:9" s="27" customFormat="1" ht="15.75" x14ac:dyDescent="0.25">
      <c r="A496" s="51"/>
      <c r="B496" s="48"/>
      <c r="C496" s="49"/>
      <c r="D496" s="260"/>
      <c r="E496" s="260"/>
      <c r="F496" s="45"/>
      <c r="G496" s="50"/>
    </row>
    <row r="497" spans="1:9" s="27" customFormat="1" ht="15.75" x14ac:dyDescent="0.25">
      <c r="A497" s="51"/>
      <c r="B497" s="48"/>
      <c r="C497" s="49"/>
      <c r="D497" s="261"/>
      <c r="E497" s="261"/>
      <c r="F497" s="45"/>
      <c r="G497" s="50"/>
    </row>
    <row r="498" spans="1:9" ht="15.75" x14ac:dyDescent="0.25">
      <c r="A498" s="262" t="s">
        <v>48</v>
      </c>
      <c r="B498" s="262"/>
      <c r="C498" s="262"/>
      <c r="D498" s="40" t="s">
        <v>46</v>
      </c>
      <c r="E498" s="46" t="s">
        <v>46</v>
      </c>
      <c r="F498" s="40" t="s">
        <v>2</v>
      </c>
      <c r="G498" s="40" t="s">
        <v>2</v>
      </c>
      <c r="I498" s="28"/>
    </row>
    <row r="499" spans="1:9" ht="15.75" x14ac:dyDescent="0.25">
      <c r="A499" s="41"/>
      <c r="B499" s="41"/>
      <c r="C499" s="41"/>
      <c r="D499" s="42"/>
      <c r="E499" s="42"/>
      <c r="F499" s="42"/>
      <c r="G499" s="43"/>
    </row>
    <row r="500" spans="1:9" ht="33.75" x14ac:dyDescent="0.25">
      <c r="A500" s="263" t="e">
        <f>+#REF!</f>
        <v>#REF!</v>
      </c>
      <c r="B500" s="263"/>
      <c r="C500" s="263"/>
      <c r="D500" s="264" t="e">
        <f>+#REF!</f>
        <v>#REF!</v>
      </c>
      <c r="E500" s="264"/>
      <c r="F500" s="264"/>
      <c r="G500" s="264"/>
    </row>
    <row r="501" spans="1:9" ht="15.75" x14ac:dyDescent="0.25">
      <c r="A501" s="256" t="s">
        <v>5</v>
      </c>
      <c r="B501" s="256"/>
      <c r="C501" s="256"/>
      <c r="D501" s="265" t="s">
        <v>37</v>
      </c>
      <c r="E501" s="266"/>
      <c r="F501" s="54" t="s">
        <v>38</v>
      </c>
      <c r="G501" s="267" t="s">
        <v>6</v>
      </c>
    </row>
    <row r="502" spans="1:9" ht="71.25" customHeight="1" x14ac:dyDescent="0.25">
      <c r="A502" s="25" t="s">
        <v>39</v>
      </c>
      <c r="B502" s="25" t="s">
        <v>40</v>
      </c>
      <c r="C502" s="25" t="s">
        <v>41</v>
      </c>
      <c r="D502" s="26" t="s">
        <v>42</v>
      </c>
      <c r="E502" s="25" t="s">
        <v>43</v>
      </c>
      <c r="F502" s="25" t="s">
        <v>44</v>
      </c>
      <c r="G502" s="267"/>
    </row>
    <row r="503" spans="1:9" ht="15.75" x14ac:dyDescent="0.25">
      <c r="A503" s="253"/>
      <c r="B503" s="254"/>
      <c r="C503" s="254"/>
      <c r="D503" s="254"/>
      <c r="E503" s="254"/>
      <c r="F503" s="254"/>
      <c r="G503" s="255"/>
    </row>
    <row r="504" spans="1:9" s="27" customFormat="1" ht="15.75" x14ac:dyDescent="0.25">
      <c r="A504" s="52"/>
      <c r="B504" s="48"/>
      <c r="C504" s="49"/>
      <c r="D504" s="45"/>
      <c r="E504" s="45"/>
      <c r="F504" s="259"/>
      <c r="G504" s="52"/>
    </row>
    <row r="505" spans="1:9" s="27" customFormat="1" ht="15.75" x14ac:dyDescent="0.25">
      <c r="A505" s="52"/>
      <c r="B505" s="48"/>
      <c r="C505" s="49"/>
      <c r="D505" s="45"/>
      <c r="E505" s="45"/>
      <c r="F505" s="260"/>
      <c r="G505" s="52"/>
    </row>
    <row r="506" spans="1:9" s="27" customFormat="1" ht="15.75" x14ac:dyDescent="0.25">
      <c r="A506" s="52"/>
      <c r="B506" s="48"/>
      <c r="C506" s="49"/>
      <c r="D506" s="45"/>
      <c r="E506" s="45"/>
      <c r="F506" s="260"/>
      <c r="G506" s="52"/>
    </row>
    <row r="507" spans="1:9" s="27" customFormat="1" ht="15.75" x14ac:dyDescent="0.25">
      <c r="A507" s="52"/>
      <c r="B507" s="48"/>
      <c r="C507" s="49"/>
      <c r="D507" s="45"/>
      <c r="E507" s="45"/>
      <c r="F507" s="260"/>
      <c r="G507" s="52"/>
    </row>
    <row r="508" spans="1:9" s="27" customFormat="1" ht="15.75" x14ac:dyDescent="0.25">
      <c r="A508" s="52"/>
      <c r="B508" s="48"/>
      <c r="C508" s="49"/>
      <c r="D508" s="45"/>
      <c r="E508" s="45"/>
      <c r="F508" s="260"/>
      <c r="G508" s="52"/>
    </row>
    <row r="509" spans="1:9" s="27" customFormat="1" ht="15.75" x14ac:dyDescent="0.25">
      <c r="A509" s="52"/>
      <c r="B509" s="48"/>
      <c r="C509" s="49"/>
      <c r="D509" s="55"/>
      <c r="E509" s="55"/>
      <c r="F509" s="261"/>
      <c r="G509" s="52"/>
    </row>
    <row r="510" spans="1:9" ht="15.75" x14ac:dyDescent="0.25">
      <c r="A510" s="257" t="s">
        <v>45</v>
      </c>
      <c r="B510" s="258"/>
      <c r="C510" s="258"/>
      <c r="D510" s="40" t="s">
        <v>2</v>
      </c>
      <c r="E510" s="40" t="s">
        <v>2</v>
      </c>
      <c r="F510" s="40" t="s">
        <v>46</v>
      </c>
      <c r="G510" s="40" t="s">
        <v>2</v>
      </c>
      <c r="I510" s="28"/>
    </row>
    <row r="511" spans="1:9" s="27" customFormat="1" ht="15.75" x14ac:dyDescent="0.25">
      <c r="A511" s="253"/>
      <c r="B511" s="254"/>
      <c r="C511" s="254"/>
      <c r="D511" s="254"/>
      <c r="E511" s="254"/>
      <c r="F511" s="254"/>
      <c r="G511" s="255"/>
    </row>
    <row r="512" spans="1:9" s="27" customFormat="1" ht="15.75" x14ac:dyDescent="0.25">
      <c r="A512" s="47"/>
      <c r="B512" s="48"/>
      <c r="C512" s="49"/>
      <c r="D512" s="259"/>
      <c r="E512" s="259"/>
      <c r="F512" s="45"/>
      <c r="G512" s="50"/>
    </row>
    <row r="513" spans="1:9" s="27" customFormat="1" ht="15.75" x14ac:dyDescent="0.25">
      <c r="A513" s="51"/>
      <c r="B513" s="48"/>
      <c r="C513" s="49"/>
      <c r="D513" s="260"/>
      <c r="E513" s="260"/>
      <c r="F513" s="45"/>
      <c r="G513" s="50"/>
    </row>
    <row r="514" spans="1:9" s="27" customFormat="1" ht="15.75" x14ac:dyDescent="0.25">
      <c r="A514" s="51"/>
      <c r="B514" s="48"/>
      <c r="C514" s="49"/>
      <c r="D514" s="260"/>
      <c r="E514" s="260"/>
      <c r="F514" s="45"/>
      <c r="G514" s="50"/>
    </row>
    <row r="515" spans="1:9" s="27" customFormat="1" ht="15.75" x14ac:dyDescent="0.25">
      <c r="A515" s="51"/>
      <c r="B515" s="48"/>
      <c r="C515" s="49"/>
      <c r="D515" s="260"/>
      <c r="E515" s="260"/>
      <c r="F515" s="45"/>
      <c r="G515" s="50"/>
    </row>
    <row r="516" spans="1:9" s="27" customFormat="1" ht="15.75" x14ac:dyDescent="0.25">
      <c r="A516" s="51"/>
      <c r="B516" s="48"/>
      <c r="C516" s="49"/>
      <c r="D516" s="261"/>
      <c r="E516" s="261"/>
      <c r="F516" s="45"/>
      <c r="G516" s="50"/>
    </row>
    <row r="517" spans="1:9" ht="15.75" x14ac:dyDescent="0.25">
      <c r="A517" s="257" t="s">
        <v>47</v>
      </c>
      <c r="B517" s="258"/>
      <c r="C517" s="258"/>
      <c r="D517" s="46" t="s">
        <v>46</v>
      </c>
      <c r="E517" s="46" t="s">
        <v>46</v>
      </c>
      <c r="F517" s="46" t="s">
        <v>2</v>
      </c>
      <c r="G517" s="46" t="s">
        <v>2</v>
      </c>
      <c r="I517" s="28"/>
    </row>
    <row r="518" spans="1:9" s="27" customFormat="1" ht="15.75" x14ac:dyDescent="0.25">
      <c r="A518" s="253"/>
      <c r="B518" s="254"/>
      <c r="C518" s="254"/>
      <c r="D518" s="254"/>
      <c r="E518" s="254"/>
      <c r="F518" s="254"/>
      <c r="G518" s="255"/>
    </row>
    <row r="519" spans="1:9" s="27" customFormat="1" ht="15.75" x14ac:dyDescent="0.25">
      <c r="A519" s="47"/>
      <c r="B519" s="48"/>
      <c r="C519" s="49"/>
      <c r="D519" s="259"/>
      <c r="E519" s="259"/>
      <c r="F519" s="45"/>
      <c r="G519" s="50"/>
    </row>
    <row r="520" spans="1:9" s="27" customFormat="1" ht="15.75" x14ac:dyDescent="0.25">
      <c r="A520" s="51"/>
      <c r="B520" s="48"/>
      <c r="C520" s="49"/>
      <c r="D520" s="260"/>
      <c r="E520" s="260"/>
      <c r="F520" s="45"/>
      <c r="G520" s="50"/>
    </row>
    <row r="521" spans="1:9" s="27" customFormat="1" ht="15.75" x14ac:dyDescent="0.25">
      <c r="A521" s="51"/>
      <c r="B521" s="48"/>
      <c r="C521" s="49"/>
      <c r="D521" s="260"/>
      <c r="E521" s="260"/>
      <c r="F521" s="45"/>
      <c r="G521" s="50"/>
    </row>
    <row r="522" spans="1:9" s="27" customFormat="1" ht="15.75" x14ac:dyDescent="0.25">
      <c r="A522" s="51"/>
      <c r="B522" s="48"/>
      <c r="C522" s="49"/>
      <c r="D522" s="260"/>
      <c r="E522" s="260"/>
      <c r="F522" s="45"/>
      <c r="G522" s="50"/>
    </row>
    <row r="523" spans="1:9" s="27" customFormat="1" ht="15.75" x14ac:dyDescent="0.25">
      <c r="A523" s="51"/>
      <c r="B523" s="48"/>
      <c r="C523" s="49"/>
      <c r="D523" s="261"/>
      <c r="E523" s="261"/>
      <c r="F523" s="45"/>
      <c r="G523" s="50"/>
    </row>
    <row r="524" spans="1:9" ht="15.75" x14ac:dyDescent="0.25">
      <c r="A524" s="262" t="s">
        <v>48</v>
      </c>
      <c r="B524" s="262"/>
      <c r="C524" s="262"/>
      <c r="D524" s="40" t="s">
        <v>46</v>
      </c>
      <c r="E524" s="46" t="s">
        <v>46</v>
      </c>
      <c r="F524" s="40" t="s">
        <v>2</v>
      </c>
      <c r="G524" s="40" t="s">
        <v>2</v>
      </c>
      <c r="I524" s="28"/>
    </row>
    <row r="526" spans="1:9" ht="33.75" x14ac:dyDescent="0.25">
      <c r="A526" s="263" t="e">
        <f>+#REF!</f>
        <v>#REF!</v>
      </c>
      <c r="B526" s="263"/>
      <c r="C526" s="263"/>
      <c r="D526" s="264" t="e">
        <f>+#REF!</f>
        <v>#REF!</v>
      </c>
      <c r="E526" s="264"/>
      <c r="F526" s="264"/>
      <c r="G526" s="264"/>
    </row>
    <row r="527" spans="1:9" ht="15.75" x14ac:dyDescent="0.25">
      <c r="A527" s="256" t="s">
        <v>5</v>
      </c>
      <c r="B527" s="256"/>
      <c r="C527" s="256"/>
      <c r="D527" s="265" t="s">
        <v>37</v>
      </c>
      <c r="E527" s="266"/>
      <c r="F527" s="54" t="s">
        <v>38</v>
      </c>
      <c r="G527" s="267" t="s">
        <v>6</v>
      </c>
    </row>
    <row r="528" spans="1:9" ht="71.25" customHeight="1" x14ac:dyDescent="0.25">
      <c r="A528" s="25" t="s">
        <v>39</v>
      </c>
      <c r="B528" s="25" t="s">
        <v>40</v>
      </c>
      <c r="C528" s="25" t="s">
        <v>41</v>
      </c>
      <c r="D528" s="26" t="s">
        <v>42</v>
      </c>
      <c r="E528" s="25" t="s">
        <v>43</v>
      </c>
      <c r="F528" s="25" t="s">
        <v>44</v>
      </c>
      <c r="G528" s="267"/>
    </row>
    <row r="529" spans="1:9" ht="15.75" x14ac:dyDescent="0.25">
      <c r="A529" s="253"/>
      <c r="B529" s="254"/>
      <c r="C529" s="254"/>
      <c r="D529" s="254"/>
      <c r="E529" s="254"/>
      <c r="F529" s="254"/>
      <c r="G529" s="255"/>
    </row>
    <row r="530" spans="1:9" s="27" customFormat="1" ht="15.75" x14ac:dyDescent="0.25">
      <c r="A530" s="52"/>
      <c r="B530" s="48"/>
      <c r="C530" s="49"/>
      <c r="D530" s="45"/>
      <c r="E530" s="45"/>
      <c r="F530" s="259"/>
      <c r="G530" s="52"/>
    </row>
    <row r="531" spans="1:9" s="27" customFormat="1" ht="15.75" x14ac:dyDescent="0.25">
      <c r="A531" s="52"/>
      <c r="B531" s="48"/>
      <c r="C531" s="49"/>
      <c r="D531" s="45"/>
      <c r="E531" s="45"/>
      <c r="F531" s="260"/>
      <c r="G531" s="52"/>
    </row>
    <row r="532" spans="1:9" s="27" customFormat="1" ht="15.75" x14ac:dyDescent="0.25">
      <c r="A532" s="52"/>
      <c r="B532" s="48"/>
      <c r="C532" s="49"/>
      <c r="D532" s="45"/>
      <c r="E532" s="45"/>
      <c r="F532" s="260"/>
      <c r="G532" s="52"/>
    </row>
    <row r="533" spans="1:9" s="27" customFormat="1" ht="15.75" x14ac:dyDescent="0.25">
      <c r="A533" s="52"/>
      <c r="B533" s="48"/>
      <c r="C533" s="49"/>
      <c r="D533" s="45"/>
      <c r="E533" s="45"/>
      <c r="F533" s="260"/>
      <c r="G533" s="52"/>
    </row>
    <row r="534" spans="1:9" s="27" customFormat="1" ht="15.75" x14ac:dyDescent="0.25">
      <c r="A534" s="52"/>
      <c r="B534" s="48"/>
      <c r="C534" s="49"/>
      <c r="D534" s="45"/>
      <c r="E534" s="45"/>
      <c r="F534" s="260"/>
      <c r="G534" s="52"/>
    </row>
    <row r="535" spans="1:9" s="27" customFormat="1" ht="15.75" x14ac:dyDescent="0.25">
      <c r="A535" s="52"/>
      <c r="B535" s="48"/>
      <c r="C535" s="49"/>
      <c r="D535" s="55"/>
      <c r="E535" s="55"/>
      <c r="F535" s="261"/>
      <c r="G535" s="52"/>
    </row>
    <row r="536" spans="1:9" ht="15.75" x14ac:dyDescent="0.25">
      <c r="A536" s="257" t="s">
        <v>45</v>
      </c>
      <c r="B536" s="258"/>
      <c r="C536" s="258"/>
      <c r="D536" s="40" t="s">
        <v>2</v>
      </c>
      <c r="E536" s="40" t="s">
        <v>2</v>
      </c>
      <c r="F536" s="40" t="s">
        <v>46</v>
      </c>
      <c r="G536" s="40" t="s">
        <v>2</v>
      </c>
      <c r="I536" s="28"/>
    </row>
    <row r="537" spans="1:9" s="27" customFormat="1" ht="15.75" x14ac:dyDescent="0.25">
      <c r="A537" s="253"/>
      <c r="B537" s="254"/>
      <c r="C537" s="254"/>
      <c r="D537" s="254"/>
      <c r="E537" s="254"/>
      <c r="F537" s="254"/>
      <c r="G537" s="255"/>
    </row>
    <row r="538" spans="1:9" s="27" customFormat="1" ht="15.75" x14ac:dyDescent="0.25">
      <c r="A538" s="47"/>
      <c r="B538" s="48"/>
      <c r="C538" s="49"/>
      <c r="D538" s="259"/>
      <c r="E538" s="259"/>
      <c r="F538" s="45"/>
      <c r="G538" s="50"/>
    </row>
    <row r="539" spans="1:9" s="27" customFormat="1" ht="15.75" x14ac:dyDescent="0.25">
      <c r="A539" s="51"/>
      <c r="B539" s="48"/>
      <c r="C539" s="49"/>
      <c r="D539" s="260"/>
      <c r="E539" s="260"/>
      <c r="F539" s="45"/>
      <c r="G539" s="50"/>
    </row>
    <row r="540" spans="1:9" s="27" customFormat="1" ht="15.75" x14ac:dyDescent="0.25">
      <c r="A540" s="51"/>
      <c r="B540" s="48"/>
      <c r="C540" s="49"/>
      <c r="D540" s="260"/>
      <c r="E540" s="260"/>
      <c r="F540" s="45"/>
      <c r="G540" s="50"/>
    </row>
    <row r="541" spans="1:9" s="27" customFormat="1" ht="15.75" x14ac:dyDescent="0.25">
      <c r="A541" s="51"/>
      <c r="B541" s="48"/>
      <c r="C541" s="49"/>
      <c r="D541" s="260"/>
      <c r="E541" s="260"/>
      <c r="F541" s="45"/>
      <c r="G541" s="50"/>
    </row>
    <row r="542" spans="1:9" s="27" customFormat="1" ht="15.75" x14ac:dyDescent="0.25">
      <c r="A542" s="51"/>
      <c r="B542" s="48"/>
      <c r="C542" s="49"/>
      <c r="D542" s="261"/>
      <c r="E542" s="261"/>
      <c r="F542" s="45"/>
      <c r="G542" s="50"/>
    </row>
    <row r="543" spans="1:9" ht="15.75" x14ac:dyDescent="0.25">
      <c r="A543" s="257" t="s">
        <v>47</v>
      </c>
      <c r="B543" s="258"/>
      <c r="C543" s="258"/>
      <c r="D543" s="46" t="s">
        <v>46</v>
      </c>
      <c r="E543" s="46" t="s">
        <v>46</v>
      </c>
      <c r="F543" s="46" t="s">
        <v>2</v>
      </c>
      <c r="G543" s="46" t="s">
        <v>2</v>
      </c>
      <c r="I543" s="28"/>
    </row>
    <row r="544" spans="1:9" s="27" customFormat="1" ht="15.75" x14ac:dyDescent="0.25">
      <c r="A544" s="253"/>
      <c r="B544" s="254"/>
      <c r="C544" s="254"/>
      <c r="D544" s="254"/>
      <c r="E544" s="254"/>
      <c r="F544" s="254"/>
      <c r="G544" s="255"/>
    </row>
    <row r="545" spans="1:9" s="27" customFormat="1" ht="15.75" x14ac:dyDescent="0.25">
      <c r="A545" s="47"/>
      <c r="B545" s="48"/>
      <c r="C545" s="49"/>
      <c r="D545" s="259"/>
      <c r="E545" s="259"/>
      <c r="F545" s="45"/>
      <c r="G545" s="50"/>
    </row>
    <row r="546" spans="1:9" s="27" customFormat="1" ht="15.75" x14ac:dyDescent="0.25">
      <c r="A546" s="51"/>
      <c r="B546" s="48"/>
      <c r="C546" s="49"/>
      <c r="D546" s="260"/>
      <c r="E546" s="260"/>
      <c r="F546" s="45"/>
      <c r="G546" s="50"/>
    </row>
    <row r="547" spans="1:9" s="27" customFormat="1" ht="15.75" x14ac:dyDescent="0.25">
      <c r="A547" s="51"/>
      <c r="B547" s="48"/>
      <c r="C547" s="49"/>
      <c r="D547" s="260"/>
      <c r="E547" s="260"/>
      <c r="F547" s="45"/>
      <c r="G547" s="50"/>
    </row>
    <row r="548" spans="1:9" s="27" customFormat="1" ht="15.75" x14ac:dyDescent="0.25">
      <c r="A548" s="51"/>
      <c r="B548" s="48"/>
      <c r="C548" s="49"/>
      <c r="D548" s="260"/>
      <c r="E548" s="260"/>
      <c r="F548" s="45"/>
      <c r="G548" s="50"/>
    </row>
    <row r="549" spans="1:9" s="27" customFormat="1" ht="15.75" x14ac:dyDescent="0.25">
      <c r="A549" s="51"/>
      <c r="B549" s="48"/>
      <c r="C549" s="49"/>
      <c r="D549" s="261"/>
      <c r="E549" s="261"/>
      <c r="F549" s="45"/>
      <c r="G549" s="50"/>
    </row>
    <row r="550" spans="1:9" ht="15.75" x14ac:dyDescent="0.25">
      <c r="A550" s="262" t="s">
        <v>48</v>
      </c>
      <c r="B550" s="262"/>
      <c r="C550" s="262"/>
      <c r="D550" s="40" t="s">
        <v>46</v>
      </c>
      <c r="E550" s="46" t="s">
        <v>46</v>
      </c>
      <c r="F550" s="40" t="s">
        <v>2</v>
      </c>
      <c r="G550" s="40" t="s">
        <v>2</v>
      </c>
      <c r="I550" s="28"/>
    </row>
    <row r="551" spans="1:9" ht="15.75" x14ac:dyDescent="0.25">
      <c r="A551" s="41"/>
      <c r="B551" s="41"/>
      <c r="C551" s="41"/>
      <c r="D551" s="42"/>
      <c r="E551" s="42"/>
      <c r="F551" s="42"/>
      <c r="G551" s="43"/>
    </row>
    <row r="552" spans="1:9" ht="33.75" x14ac:dyDescent="0.25">
      <c r="A552" s="263" t="e">
        <f>+#REF!</f>
        <v>#REF!</v>
      </c>
      <c r="B552" s="263"/>
      <c r="C552" s="263"/>
      <c r="D552" s="264" t="e">
        <f>+#REF!</f>
        <v>#REF!</v>
      </c>
      <c r="E552" s="264"/>
      <c r="F552" s="264"/>
      <c r="G552" s="264"/>
    </row>
    <row r="553" spans="1:9" ht="15.75" x14ac:dyDescent="0.25">
      <c r="A553" s="256" t="s">
        <v>5</v>
      </c>
      <c r="B553" s="256"/>
      <c r="C553" s="256"/>
      <c r="D553" s="265" t="s">
        <v>37</v>
      </c>
      <c r="E553" s="266"/>
      <c r="F553" s="54" t="s">
        <v>38</v>
      </c>
      <c r="G553" s="267" t="s">
        <v>6</v>
      </c>
    </row>
    <row r="554" spans="1:9" ht="71.25" customHeight="1" x14ac:dyDescent="0.25">
      <c r="A554" s="25" t="s">
        <v>39</v>
      </c>
      <c r="B554" s="25" t="s">
        <v>40</v>
      </c>
      <c r="C554" s="25" t="s">
        <v>41</v>
      </c>
      <c r="D554" s="26" t="s">
        <v>42</v>
      </c>
      <c r="E554" s="25" t="s">
        <v>43</v>
      </c>
      <c r="F554" s="25" t="s">
        <v>44</v>
      </c>
      <c r="G554" s="267"/>
    </row>
    <row r="555" spans="1:9" ht="15.75" x14ac:dyDescent="0.25">
      <c r="A555" s="253"/>
      <c r="B555" s="254"/>
      <c r="C555" s="254"/>
      <c r="D555" s="254"/>
      <c r="E555" s="254"/>
      <c r="F555" s="254"/>
      <c r="G555" s="255"/>
    </row>
    <row r="556" spans="1:9" s="27" customFormat="1" ht="15.75" x14ac:dyDescent="0.25">
      <c r="A556" s="52"/>
      <c r="B556" s="48"/>
      <c r="C556" s="49"/>
      <c r="D556" s="45"/>
      <c r="E556" s="45"/>
      <c r="F556" s="259"/>
      <c r="G556" s="52"/>
    </row>
    <row r="557" spans="1:9" s="27" customFormat="1" ht="15.75" x14ac:dyDescent="0.25">
      <c r="A557" s="52"/>
      <c r="B557" s="48"/>
      <c r="C557" s="49"/>
      <c r="D557" s="45"/>
      <c r="E557" s="45"/>
      <c r="F557" s="260"/>
      <c r="G557" s="52"/>
    </row>
    <row r="558" spans="1:9" s="27" customFormat="1" ht="15.75" x14ac:dyDescent="0.25">
      <c r="A558" s="52"/>
      <c r="B558" s="48"/>
      <c r="C558" s="49"/>
      <c r="D558" s="45"/>
      <c r="E558" s="45"/>
      <c r="F558" s="260"/>
      <c r="G558" s="52"/>
    </row>
    <row r="559" spans="1:9" s="27" customFormat="1" ht="15.75" x14ac:dyDescent="0.25">
      <c r="A559" s="52"/>
      <c r="B559" s="48"/>
      <c r="C559" s="49"/>
      <c r="D559" s="45"/>
      <c r="E559" s="45"/>
      <c r="F559" s="260"/>
      <c r="G559" s="52"/>
    </row>
    <row r="560" spans="1:9" s="27" customFormat="1" ht="15.75" x14ac:dyDescent="0.25">
      <c r="A560" s="52"/>
      <c r="B560" s="48"/>
      <c r="C560" s="49"/>
      <c r="D560" s="45"/>
      <c r="E560" s="45"/>
      <c r="F560" s="260"/>
      <c r="G560" s="52"/>
    </row>
    <row r="561" spans="1:9" s="27" customFormat="1" ht="15.75" x14ac:dyDescent="0.25">
      <c r="A561" s="52"/>
      <c r="B561" s="48"/>
      <c r="C561" s="49"/>
      <c r="D561" s="55"/>
      <c r="E561" s="55"/>
      <c r="F561" s="261"/>
      <c r="G561" s="52"/>
    </row>
    <row r="562" spans="1:9" ht="15.75" x14ac:dyDescent="0.25">
      <c r="A562" s="257" t="s">
        <v>45</v>
      </c>
      <c r="B562" s="258"/>
      <c r="C562" s="258"/>
      <c r="D562" s="40" t="s">
        <v>2</v>
      </c>
      <c r="E562" s="40" t="s">
        <v>2</v>
      </c>
      <c r="F562" s="40" t="s">
        <v>46</v>
      </c>
      <c r="G562" s="40" t="s">
        <v>2</v>
      </c>
      <c r="I562" s="28"/>
    </row>
    <row r="563" spans="1:9" s="27" customFormat="1" ht="15.75" x14ac:dyDescent="0.25">
      <c r="A563" s="253"/>
      <c r="B563" s="254"/>
      <c r="C563" s="254"/>
      <c r="D563" s="254"/>
      <c r="E563" s="254"/>
      <c r="F563" s="254"/>
      <c r="G563" s="255"/>
    </row>
    <row r="564" spans="1:9" s="27" customFormat="1" ht="15.75" x14ac:dyDescent="0.25">
      <c r="A564" s="47"/>
      <c r="B564" s="48"/>
      <c r="C564" s="49"/>
      <c r="D564" s="259"/>
      <c r="E564" s="259"/>
      <c r="F564" s="45"/>
      <c r="G564" s="50"/>
    </row>
    <row r="565" spans="1:9" s="27" customFormat="1" ht="15.75" x14ac:dyDescent="0.25">
      <c r="A565" s="51"/>
      <c r="B565" s="48"/>
      <c r="C565" s="49"/>
      <c r="D565" s="260"/>
      <c r="E565" s="260"/>
      <c r="F565" s="45"/>
      <c r="G565" s="50"/>
    </row>
    <row r="566" spans="1:9" s="27" customFormat="1" ht="15.75" x14ac:dyDescent="0.25">
      <c r="A566" s="51"/>
      <c r="B566" s="48"/>
      <c r="C566" s="49"/>
      <c r="D566" s="260"/>
      <c r="E566" s="260"/>
      <c r="F566" s="45"/>
      <c r="G566" s="50"/>
    </row>
    <row r="567" spans="1:9" s="27" customFormat="1" ht="15.75" x14ac:dyDescent="0.25">
      <c r="A567" s="51"/>
      <c r="B567" s="48"/>
      <c r="C567" s="49"/>
      <c r="D567" s="260"/>
      <c r="E567" s="260"/>
      <c r="F567" s="45"/>
      <c r="G567" s="50"/>
    </row>
    <row r="568" spans="1:9" s="27" customFormat="1" ht="15.75" x14ac:dyDescent="0.25">
      <c r="A568" s="51"/>
      <c r="B568" s="48"/>
      <c r="C568" s="49"/>
      <c r="D568" s="261"/>
      <c r="E568" s="261"/>
      <c r="F568" s="45"/>
      <c r="G568" s="50"/>
    </row>
    <row r="569" spans="1:9" ht="15.75" x14ac:dyDescent="0.25">
      <c r="A569" s="257" t="s">
        <v>47</v>
      </c>
      <c r="B569" s="258"/>
      <c r="C569" s="258"/>
      <c r="D569" s="46" t="s">
        <v>46</v>
      </c>
      <c r="E569" s="46" t="s">
        <v>46</v>
      </c>
      <c r="F569" s="46" t="s">
        <v>2</v>
      </c>
      <c r="G569" s="46" t="s">
        <v>2</v>
      </c>
      <c r="I569" s="28"/>
    </row>
    <row r="570" spans="1:9" s="27" customFormat="1" ht="15.75" x14ac:dyDescent="0.25">
      <c r="A570" s="253"/>
      <c r="B570" s="254"/>
      <c r="C570" s="254"/>
      <c r="D570" s="254"/>
      <c r="E570" s="254"/>
      <c r="F570" s="254"/>
      <c r="G570" s="255"/>
    </row>
    <row r="571" spans="1:9" s="27" customFormat="1" ht="15.75" x14ac:dyDescent="0.25">
      <c r="A571" s="47"/>
      <c r="B571" s="48"/>
      <c r="C571" s="49"/>
      <c r="D571" s="259"/>
      <c r="E571" s="259"/>
      <c r="F571" s="45"/>
      <c r="G571" s="50"/>
    </row>
    <row r="572" spans="1:9" s="27" customFormat="1" ht="15.75" x14ac:dyDescent="0.25">
      <c r="A572" s="51"/>
      <c r="B572" s="48"/>
      <c r="C572" s="49"/>
      <c r="D572" s="260"/>
      <c r="E572" s="260"/>
      <c r="F572" s="45"/>
      <c r="G572" s="50"/>
    </row>
    <row r="573" spans="1:9" s="27" customFormat="1" ht="15.75" x14ac:dyDescent="0.25">
      <c r="A573" s="51"/>
      <c r="B573" s="48"/>
      <c r="C573" s="49"/>
      <c r="D573" s="260"/>
      <c r="E573" s="260"/>
      <c r="F573" s="45"/>
      <c r="G573" s="50"/>
    </row>
    <row r="574" spans="1:9" s="27" customFormat="1" ht="15.75" x14ac:dyDescent="0.25">
      <c r="A574" s="51"/>
      <c r="B574" s="48"/>
      <c r="C574" s="49"/>
      <c r="D574" s="260"/>
      <c r="E574" s="260"/>
      <c r="F574" s="45"/>
      <c r="G574" s="50"/>
    </row>
    <row r="575" spans="1:9" s="27" customFormat="1" ht="15.75" x14ac:dyDescent="0.25">
      <c r="A575" s="51"/>
      <c r="B575" s="48"/>
      <c r="C575" s="49"/>
      <c r="D575" s="261"/>
      <c r="E575" s="261"/>
      <c r="F575" s="45"/>
      <c r="G575" s="50"/>
    </row>
    <row r="576" spans="1:9" ht="15.75" x14ac:dyDescent="0.25">
      <c r="A576" s="262" t="s">
        <v>48</v>
      </c>
      <c r="B576" s="262"/>
      <c r="C576" s="262"/>
      <c r="D576" s="40" t="s">
        <v>46</v>
      </c>
      <c r="E576" s="46" t="s">
        <v>46</v>
      </c>
      <c r="F576" s="40" t="s">
        <v>2</v>
      </c>
      <c r="G576" s="40" t="s">
        <v>2</v>
      </c>
      <c r="I576" s="28"/>
    </row>
    <row r="578" spans="1:9" ht="33.75" x14ac:dyDescent="0.25">
      <c r="A578" s="263" t="e">
        <f>+#REF!</f>
        <v>#REF!</v>
      </c>
      <c r="B578" s="263"/>
      <c r="C578" s="263"/>
      <c r="D578" s="264" t="e">
        <f>+#REF!</f>
        <v>#REF!</v>
      </c>
      <c r="E578" s="264"/>
      <c r="F578" s="264"/>
      <c r="G578" s="264"/>
    </row>
    <row r="579" spans="1:9" ht="15.75" x14ac:dyDescent="0.25">
      <c r="A579" s="256" t="s">
        <v>5</v>
      </c>
      <c r="B579" s="256"/>
      <c r="C579" s="256"/>
      <c r="D579" s="265" t="s">
        <v>37</v>
      </c>
      <c r="E579" s="266"/>
      <c r="F579" s="54" t="s">
        <v>38</v>
      </c>
      <c r="G579" s="267" t="s">
        <v>6</v>
      </c>
    </row>
    <row r="580" spans="1:9" ht="71.25" customHeight="1" x14ac:dyDescent="0.25">
      <c r="A580" s="25" t="s">
        <v>39</v>
      </c>
      <c r="B580" s="25" t="s">
        <v>40</v>
      </c>
      <c r="C580" s="25" t="s">
        <v>41</v>
      </c>
      <c r="D580" s="26" t="s">
        <v>42</v>
      </c>
      <c r="E580" s="25" t="s">
        <v>43</v>
      </c>
      <c r="F580" s="25" t="s">
        <v>44</v>
      </c>
      <c r="G580" s="267"/>
    </row>
    <row r="581" spans="1:9" ht="15.75" x14ac:dyDescent="0.25">
      <c r="A581" s="253"/>
      <c r="B581" s="254"/>
      <c r="C581" s="254"/>
      <c r="D581" s="254"/>
      <c r="E581" s="254"/>
      <c r="F581" s="254"/>
      <c r="G581" s="255"/>
    </row>
    <row r="582" spans="1:9" s="27" customFormat="1" ht="15.75" x14ac:dyDescent="0.25">
      <c r="A582" s="52"/>
      <c r="B582" s="48"/>
      <c r="C582" s="49"/>
      <c r="D582" s="45"/>
      <c r="E582" s="45"/>
      <c r="F582" s="259"/>
      <c r="G582" s="52"/>
    </row>
    <row r="583" spans="1:9" s="27" customFormat="1" ht="15.75" x14ac:dyDescent="0.25">
      <c r="A583" s="52"/>
      <c r="B583" s="48"/>
      <c r="C583" s="49"/>
      <c r="D583" s="45"/>
      <c r="E583" s="45"/>
      <c r="F583" s="260"/>
      <c r="G583" s="52"/>
    </row>
    <row r="584" spans="1:9" s="27" customFormat="1" ht="15.75" x14ac:dyDescent="0.25">
      <c r="A584" s="52"/>
      <c r="B584" s="48"/>
      <c r="C584" s="49"/>
      <c r="D584" s="45"/>
      <c r="E584" s="45"/>
      <c r="F584" s="260"/>
      <c r="G584" s="52"/>
    </row>
    <row r="585" spans="1:9" s="27" customFormat="1" ht="15.75" x14ac:dyDescent="0.25">
      <c r="A585" s="52"/>
      <c r="B585" s="48"/>
      <c r="C585" s="49"/>
      <c r="D585" s="45"/>
      <c r="E585" s="45"/>
      <c r="F585" s="260"/>
      <c r="G585" s="52"/>
    </row>
    <row r="586" spans="1:9" s="27" customFormat="1" ht="15.75" x14ac:dyDescent="0.25">
      <c r="A586" s="52"/>
      <c r="B586" s="48"/>
      <c r="C586" s="49"/>
      <c r="D586" s="45"/>
      <c r="E586" s="45"/>
      <c r="F586" s="260"/>
      <c r="G586" s="52"/>
    </row>
    <row r="587" spans="1:9" s="27" customFormat="1" ht="15.75" x14ac:dyDescent="0.25">
      <c r="A587" s="52"/>
      <c r="B587" s="48"/>
      <c r="C587" s="49"/>
      <c r="D587" s="55"/>
      <c r="E587" s="55"/>
      <c r="F587" s="261"/>
      <c r="G587" s="52"/>
    </row>
    <row r="588" spans="1:9" ht="15.75" x14ac:dyDescent="0.25">
      <c r="A588" s="257" t="s">
        <v>45</v>
      </c>
      <c r="B588" s="258"/>
      <c r="C588" s="258"/>
      <c r="D588" s="40" t="s">
        <v>2</v>
      </c>
      <c r="E588" s="40" t="s">
        <v>2</v>
      </c>
      <c r="F588" s="40" t="s">
        <v>46</v>
      </c>
      <c r="G588" s="40" t="s">
        <v>2</v>
      </c>
      <c r="I588" s="28"/>
    </row>
    <row r="589" spans="1:9" s="27" customFormat="1" ht="15.75" x14ac:dyDescent="0.25">
      <c r="A589" s="253"/>
      <c r="B589" s="254"/>
      <c r="C589" s="254"/>
      <c r="D589" s="254"/>
      <c r="E589" s="254"/>
      <c r="F589" s="254"/>
      <c r="G589" s="255"/>
    </row>
    <row r="590" spans="1:9" s="27" customFormat="1" ht="15.75" x14ac:dyDescent="0.25">
      <c r="A590" s="47"/>
      <c r="B590" s="48"/>
      <c r="C590" s="49"/>
      <c r="D590" s="259"/>
      <c r="E590" s="259"/>
      <c r="F590" s="45"/>
      <c r="G590" s="50"/>
    </row>
    <row r="591" spans="1:9" s="27" customFormat="1" ht="15.75" x14ac:dyDescent="0.25">
      <c r="A591" s="51"/>
      <c r="B591" s="48"/>
      <c r="C591" s="49"/>
      <c r="D591" s="260"/>
      <c r="E591" s="260"/>
      <c r="F591" s="45"/>
      <c r="G591" s="50"/>
    </row>
    <row r="592" spans="1:9" s="27" customFormat="1" ht="15.75" x14ac:dyDescent="0.25">
      <c r="A592" s="51"/>
      <c r="B592" s="48"/>
      <c r="C592" s="49"/>
      <c r="D592" s="260"/>
      <c r="E592" s="260"/>
      <c r="F592" s="45"/>
      <c r="G592" s="50"/>
    </row>
    <row r="593" spans="1:9" s="27" customFormat="1" ht="15.75" x14ac:dyDescent="0.25">
      <c r="A593" s="51"/>
      <c r="B593" s="48"/>
      <c r="C593" s="49"/>
      <c r="D593" s="260"/>
      <c r="E593" s="260"/>
      <c r="F593" s="45"/>
      <c r="G593" s="50"/>
    </row>
    <row r="594" spans="1:9" s="27" customFormat="1" ht="15.75" x14ac:dyDescent="0.25">
      <c r="A594" s="51"/>
      <c r="B594" s="48"/>
      <c r="C594" s="49"/>
      <c r="D594" s="261"/>
      <c r="E594" s="261"/>
      <c r="F594" s="45"/>
      <c r="G594" s="50"/>
    </row>
    <row r="595" spans="1:9" ht="15.75" x14ac:dyDescent="0.25">
      <c r="A595" s="257" t="s">
        <v>47</v>
      </c>
      <c r="B595" s="258"/>
      <c r="C595" s="258"/>
      <c r="D595" s="46" t="s">
        <v>46</v>
      </c>
      <c r="E595" s="46" t="s">
        <v>46</v>
      </c>
      <c r="F595" s="46" t="s">
        <v>2</v>
      </c>
      <c r="G595" s="46" t="s">
        <v>2</v>
      </c>
      <c r="I595" s="28"/>
    </row>
    <row r="596" spans="1:9" s="27" customFormat="1" ht="15.75" x14ac:dyDescent="0.25">
      <c r="A596" s="253"/>
      <c r="B596" s="254"/>
      <c r="C596" s="254"/>
      <c r="D596" s="254"/>
      <c r="E596" s="254"/>
      <c r="F596" s="254"/>
      <c r="G596" s="255"/>
    </row>
    <row r="597" spans="1:9" s="27" customFormat="1" ht="15.75" x14ac:dyDescent="0.25">
      <c r="A597" s="47"/>
      <c r="B597" s="48"/>
      <c r="C597" s="49"/>
      <c r="D597" s="259"/>
      <c r="E597" s="259"/>
      <c r="F597" s="45"/>
      <c r="G597" s="50"/>
    </row>
    <row r="598" spans="1:9" s="27" customFormat="1" ht="15.75" x14ac:dyDescent="0.25">
      <c r="A598" s="51"/>
      <c r="B598" s="48"/>
      <c r="C598" s="49"/>
      <c r="D598" s="260"/>
      <c r="E598" s="260"/>
      <c r="F598" s="45"/>
      <c r="G598" s="50"/>
    </row>
    <row r="599" spans="1:9" s="27" customFormat="1" ht="15.75" x14ac:dyDescent="0.25">
      <c r="A599" s="51"/>
      <c r="B599" s="48"/>
      <c r="C599" s="49"/>
      <c r="D599" s="260"/>
      <c r="E599" s="260"/>
      <c r="F599" s="45"/>
      <c r="G599" s="50"/>
    </row>
    <row r="600" spans="1:9" s="27" customFormat="1" ht="15.75" x14ac:dyDescent="0.25">
      <c r="A600" s="51"/>
      <c r="B600" s="48"/>
      <c r="C600" s="49"/>
      <c r="D600" s="260"/>
      <c r="E600" s="260"/>
      <c r="F600" s="45"/>
      <c r="G600" s="50"/>
    </row>
    <row r="601" spans="1:9" s="27" customFormat="1" ht="15.75" x14ac:dyDescent="0.25">
      <c r="A601" s="51"/>
      <c r="B601" s="48"/>
      <c r="C601" s="49"/>
      <c r="D601" s="261"/>
      <c r="E601" s="261"/>
      <c r="F601" s="45"/>
      <c r="G601" s="50"/>
    </row>
    <row r="602" spans="1:9" ht="15.75" x14ac:dyDescent="0.25">
      <c r="A602" s="262" t="s">
        <v>48</v>
      </c>
      <c r="B602" s="262"/>
      <c r="C602" s="262"/>
      <c r="D602" s="40" t="s">
        <v>46</v>
      </c>
      <c r="E602" s="46" t="s">
        <v>46</v>
      </c>
      <c r="F602" s="40" t="s">
        <v>2</v>
      </c>
      <c r="G602" s="40" t="s">
        <v>2</v>
      </c>
      <c r="I602" s="28"/>
    </row>
    <row r="603" spans="1:9" ht="15.75" x14ac:dyDescent="0.25">
      <c r="A603" s="41"/>
      <c r="B603" s="41"/>
      <c r="C603" s="41"/>
      <c r="D603" s="42"/>
      <c r="E603" s="42"/>
      <c r="F603" s="42"/>
      <c r="G603" s="43"/>
    </row>
    <row r="604" spans="1:9" ht="33.75" x14ac:dyDescent="0.25">
      <c r="A604" s="263" t="e">
        <f>+#REF!</f>
        <v>#REF!</v>
      </c>
      <c r="B604" s="263"/>
      <c r="C604" s="263"/>
      <c r="D604" s="264" t="e">
        <f>+#REF!</f>
        <v>#REF!</v>
      </c>
      <c r="E604" s="264"/>
      <c r="F604" s="264"/>
      <c r="G604" s="264"/>
    </row>
    <row r="605" spans="1:9" ht="15.75" x14ac:dyDescent="0.25">
      <c r="A605" s="256" t="s">
        <v>5</v>
      </c>
      <c r="B605" s="256"/>
      <c r="C605" s="256"/>
      <c r="D605" s="265" t="s">
        <v>37</v>
      </c>
      <c r="E605" s="266"/>
      <c r="F605" s="54" t="s">
        <v>38</v>
      </c>
      <c r="G605" s="267" t="s">
        <v>6</v>
      </c>
    </row>
    <row r="606" spans="1:9" ht="71.25" customHeight="1" x14ac:dyDescent="0.25">
      <c r="A606" s="25" t="s">
        <v>39</v>
      </c>
      <c r="B606" s="25" t="s">
        <v>40</v>
      </c>
      <c r="C606" s="25" t="s">
        <v>41</v>
      </c>
      <c r="D606" s="26" t="s">
        <v>42</v>
      </c>
      <c r="E606" s="25" t="s">
        <v>43</v>
      </c>
      <c r="F606" s="25" t="s">
        <v>44</v>
      </c>
      <c r="G606" s="267"/>
    </row>
    <row r="607" spans="1:9" ht="15.75" x14ac:dyDescent="0.25">
      <c r="A607" s="253"/>
      <c r="B607" s="254"/>
      <c r="C607" s="254"/>
      <c r="D607" s="254"/>
      <c r="E607" s="254"/>
      <c r="F607" s="254"/>
      <c r="G607" s="255"/>
    </row>
    <row r="608" spans="1:9" s="27" customFormat="1" ht="15.75" x14ac:dyDescent="0.25">
      <c r="A608" s="52"/>
      <c r="B608" s="48"/>
      <c r="C608" s="49"/>
      <c r="D608" s="45"/>
      <c r="E608" s="45"/>
      <c r="F608" s="259"/>
      <c r="G608" s="52"/>
    </row>
    <row r="609" spans="1:9" s="27" customFormat="1" ht="15.75" x14ac:dyDescent="0.25">
      <c r="A609" s="52"/>
      <c r="B609" s="48"/>
      <c r="C609" s="49"/>
      <c r="D609" s="45"/>
      <c r="E609" s="45"/>
      <c r="F609" s="260"/>
      <c r="G609" s="52"/>
    </row>
    <row r="610" spans="1:9" s="27" customFormat="1" ht="15.75" x14ac:dyDescent="0.25">
      <c r="A610" s="52"/>
      <c r="B610" s="48"/>
      <c r="C610" s="49"/>
      <c r="D610" s="45"/>
      <c r="E610" s="45"/>
      <c r="F610" s="260"/>
      <c r="G610" s="52"/>
    </row>
    <row r="611" spans="1:9" s="27" customFormat="1" ht="15.75" x14ac:dyDescent="0.25">
      <c r="A611" s="52"/>
      <c r="B611" s="48"/>
      <c r="C611" s="49"/>
      <c r="D611" s="45"/>
      <c r="E611" s="45"/>
      <c r="F611" s="260"/>
      <c r="G611" s="52"/>
    </row>
    <row r="612" spans="1:9" s="27" customFormat="1" ht="15.75" x14ac:dyDescent="0.25">
      <c r="A612" s="52"/>
      <c r="B612" s="48"/>
      <c r="C612" s="49"/>
      <c r="D612" s="45"/>
      <c r="E612" s="45"/>
      <c r="F612" s="260"/>
      <c r="G612" s="52"/>
    </row>
    <row r="613" spans="1:9" s="27" customFormat="1" ht="15.75" x14ac:dyDescent="0.25">
      <c r="A613" s="52"/>
      <c r="B613" s="48"/>
      <c r="C613" s="49"/>
      <c r="D613" s="55"/>
      <c r="E613" s="55"/>
      <c r="F613" s="261"/>
      <c r="G613" s="52"/>
    </row>
    <row r="614" spans="1:9" ht="15.75" x14ac:dyDescent="0.25">
      <c r="A614" s="257" t="s">
        <v>45</v>
      </c>
      <c r="B614" s="258"/>
      <c r="C614" s="258"/>
      <c r="D614" s="40" t="s">
        <v>2</v>
      </c>
      <c r="E614" s="40" t="s">
        <v>2</v>
      </c>
      <c r="F614" s="40" t="s">
        <v>46</v>
      </c>
      <c r="G614" s="40" t="s">
        <v>2</v>
      </c>
      <c r="I614" s="28"/>
    </row>
    <row r="615" spans="1:9" s="27" customFormat="1" ht="15.75" x14ac:dyDescent="0.25">
      <c r="A615" s="253"/>
      <c r="B615" s="254"/>
      <c r="C615" s="254"/>
      <c r="D615" s="254"/>
      <c r="E615" s="254"/>
      <c r="F615" s="254"/>
      <c r="G615" s="255"/>
    </row>
    <row r="616" spans="1:9" s="27" customFormat="1" ht="15.75" x14ac:dyDescent="0.25">
      <c r="A616" s="47"/>
      <c r="B616" s="48"/>
      <c r="C616" s="49"/>
      <c r="D616" s="259"/>
      <c r="E616" s="259"/>
      <c r="F616" s="45"/>
      <c r="G616" s="50"/>
    </row>
    <row r="617" spans="1:9" s="27" customFormat="1" ht="15.75" x14ac:dyDescent="0.25">
      <c r="A617" s="51"/>
      <c r="B617" s="48"/>
      <c r="C617" s="49"/>
      <c r="D617" s="260"/>
      <c r="E617" s="260"/>
      <c r="F617" s="45"/>
      <c r="G617" s="50"/>
    </row>
    <row r="618" spans="1:9" s="27" customFormat="1" ht="15.75" x14ac:dyDescent="0.25">
      <c r="A618" s="51"/>
      <c r="B618" s="48"/>
      <c r="C618" s="49"/>
      <c r="D618" s="260"/>
      <c r="E618" s="260"/>
      <c r="F618" s="45"/>
      <c r="G618" s="50"/>
    </row>
    <row r="619" spans="1:9" s="27" customFormat="1" ht="15.75" x14ac:dyDescent="0.25">
      <c r="A619" s="51"/>
      <c r="B619" s="48"/>
      <c r="C619" s="49"/>
      <c r="D619" s="260"/>
      <c r="E619" s="260"/>
      <c r="F619" s="45"/>
      <c r="G619" s="50"/>
    </row>
    <row r="620" spans="1:9" s="27" customFormat="1" ht="15.75" x14ac:dyDescent="0.25">
      <c r="A620" s="51"/>
      <c r="B620" s="48"/>
      <c r="C620" s="49"/>
      <c r="D620" s="261"/>
      <c r="E620" s="261"/>
      <c r="F620" s="45"/>
      <c r="G620" s="50"/>
    </row>
    <row r="621" spans="1:9" ht="15.75" x14ac:dyDescent="0.25">
      <c r="A621" s="257" t="s">
        <v>47</v>
      </c>
      <c r="B621" s="258"/>
      <c r="C621" s="258"/>
      <c r="D621" s="46" t="s">
        <v>46</v>
      </c>
      <c r="E621" s="46" t="s">
        <v>46</v>
      </c>
      <c r="F621" s="46" t="s">
        <v>2</v>
      </c>
      <c r="G621" s="46" t="s">
        <v>2</v>
      </c>
      <c r="I621" s="28"/>
    </row>
    <row r="622" spans="1:9" s="27" customFormat="1" ht="15.75" x14ac:dyDescent="0.25">
      <c r="A622" s="253"/>
      <c r="B622" s="254"/>
      <c r="C622" s="254"/>
      <c r="D622" s="254"/>
      <c r="E622" s="254"/>
      <c r="F622" s="254"/>
      <c r="G622" s="255"/>
    </row>
    <row r="623" spans="1:9" s="27" customFormat="1" ht="15.75" x14ac:dyDescent="0.25">
      <c r="A623" s="47"/>
      <c r="B623" s="48"/>
      <c r="C623" s="49"/>
      <c r="D623" s="259"/>
      <c r="E623" s="259"/>
      <c r="F623" s="45"/>
      <c r="G623" s="50"/>
    </row>
    <row r="624" spans="1:9" s="27" customFormat="1" ht="15.75" x14ac:dyDescent="0.25">
      <c r="A624" s="51"/>
      <c r="B624" s="48"/>
      <c r="C624" s="49"/>
      <c r="D624" s="260"/>
      <c r="E624" s="260"/>
      <c r="F624" s="45"/>
      <c r="G624" s="50"/>
    </row>
    <row r="625" spans="1:9" s="27" customFormat="1" ht="15.75" x14ac:dyDescent="0.25">
      <c r="A625" s="51"/>
      <c r="B625" s="48"/>
      <c r="C625" s="49"/>
      <c r="D625" s="260"/>
      <c r="E625" s="260"/>
      <c r="F625" s="45"/>
      <c r="G625" s="50"/>
    </row>
    <row r="626" spans="1:9" s="27" customFormat="1" ht="15.75" x14ac:dyDescent="0.25">
      <c r="A626" s="51"/>
      <c r="B626" s="48"/>
      <c r="C626" s="49"/>
      <c r="D626" s="260"/>
      <c r="E626" s="260"/>
      <c r="F626" s="45"/>
      <c r="G626" s="50"/>
    </row>
    <row r="627" spans="1:9" s="27" customFormat="1" ht="15.75" x14ac:dyDescent="0.25">
      <c r="A627" s="51"/>
      <c r="B627" s="48"/>
      <c r="C627" s="49"/>
      <c r="D627" s="261"/>
      <c r="E627" s="261"/>
      <c r="F627" s="45"/>
      <c r="G627" s="50"/>
    </row>
    <row r="628" spans="1:9" ht="15.75" x14ac:dyDescent="0.25">
      <c r="A628" s="262" t="s">
        <v>48</v>
      </c>
      <c r="B628" s="262"/>
      <c r="C628" s="262"/>
      <c r="D628" s="40" t="s">
        <v>46</v>
      </c>
      <c r="E628" s="46" t="s">
        <v>46</v>
      </c>
      <c r="F628" s="40" t="s">
        <v>2</v>
      </c>
      <c r="G628" s="40" t="s">
        <v>2</v>
      </c>
      <c r="I628" s="28"/>
    </row>
  </sheetData>
  <sheetProtection formatCells="0" formatColumns="0" formatRows="0" insertColumns="0" insertRows="0" insertHyperlinks="0" deleteColumns="0" deleteRows="0" sort="0" autoFilter="0" pivotTables="0"/>
  <mergeCells count="388">
    <mergeCell ref="A628:C628"/>
    <mergeCell ref="A607:G607"/>
    <mergeCell ref="F608:F613"/>
    <mergeCell ref="A614:C614"/>
    <mergeCell ref="A615:G615"/>
    <mergeCell ref="D616:D620"/>
    <mergeCell ref="E616:E620"/>
    <mergeCell ref="A621:C621"/>
    <mergeCell ref="A622:G622"/>
    <mergeCell ref="D623:D627"/>
    <mergeCell ref="E623:E627"/>
    <mergeCell ref="A595:C595"/>
    <mergeCell ref="A596:G596"/>
    <mergeCell ref="D597:D601"/>
    <mergeCell ref="E597:E601"/>
    <mergeCell ref="A602:C602"/>
    <mergeCell ref="A604:C604"/>
    <mergeCell ref="D604:G604"/>
    <mergeCell ref="A605:C605"/>
    <mergeCell ref="D605:E605"/>
    <mergeCell ref="G605:G606"/>
    <mergeCell ref="A579:C579"/>
    <mergeCell ref="D579:E579"/>
    <mergeCell ref="G579:G580"/>
    <mergeCell ref="A581:G581"/>
    <mergeCell ref="F582:F587"/>
    <mergeCell ref="A588:C588"/>
    <mergeCell ref="A589:G589"/>
    <mergeCell ref="D590:D594"/>
    <mergeCell ref="E590:E594"/>
    <mergeCell ref="A563:G563"/>
    <mergeCell ref="D564:D568"/>
    <mergeCell ref="E564:E568"/>
    <mergeCell ref="A569:C569"/>
    <mergeCell ref="A570:G570"/>
    <mergeCell ref="D571:D575"/>
    <mergeCell ref="E571:E575"/>
    <mergeCell ref="A576:C576"/>
    <mergeCell ref="A578:C578"/>
    <mergeCell ref="D578:G578"/>
    <mergeCell ref="A550:C550"/>
    <mergeCell ref="A552:C552"/>
    <mergeCell ref="D552:G552"/>
    <mergeCell ref="A553:C553"/>
    <mergeCell ref="D553:E553"/>
    <mergeCell ref="G553:G554"/>
    <mergeCell ref="A555:G555"/>
    <mergeCell ref="F556:F561"/>
    <mergeCell ref="A562:C562"/>
    <mergeCell ref="A529:G529"/>
    <mergeCell ref="F530:F535"/>
    <mergeCell ref="A536:C536"/>
    <mergeCell ref="A537:G537"/>
    <mergeCell ref="D538:D542"/>
    <mergeCell ref="E538:E542"/>
    <mergeCell ref="A543:C543"/>
    <mergeCell ref="A544:G544"/>
    <mergeCell ref="D545:D549"/>
    <mergeCell ref="E545:E549"/>
    <mergeCell ref="A517:C517"/>
    <mergeCell ref="A518:G518"/>
    <mergeCell ref="D519:D523"/>
    <mergeCell ref="E519:E523"/>
    <mergeCell ref="A524:C524"/>
    <mergeCell ref="A526:C526"/>
    <mergeCell ref="D526:G526"/>
    <mergeCell ref="A527:C527"/>
    <mergeCell ref="D527:E527"/>
    <mergeCell ref="G527:G528"/>
    <mergeCell ref="A501:C501"/>
    <mergeCell ref="D501:E501"/>
    <mergeCell ref="G501:G502"/>
    <mergeCell ref="A503:G503"/>
    <mergeCell ref="F504:F509"/>
    <mergeCell ref="A510:C510"/>
    <mergeCell ref="A511:G511"/>
    <mergeCell ref="D512:D516"/>
    <mergeCell ref="E512:E516"/>
    <mergeCell ref="A485:G485"/>
    <mergeCell ref="D486:D490"/>
    <mergeCell ref="E486:E490"/>
    <mergeCell ref="A491:C491"/>
    <mergeCell ref="A492:G492"/>
    <mergeCell ref="D493:D497"/>
    <mergeCell ref="E493:E497"/>
    <mergeCell ref="A498:C498"/>
    <mergeCell ref="A500:C500"/>
    <mergeCell ref="D500:G500"/>
    <mergeCell ref="A472:C472"/>
    <mergeCell ref="A474:C474"/>
    <mergeCell ref="D474:G474"/>
    <mergeCell ref="A475:C475"/>
    <mergeCell ref="D475:E475"/>
    <mergeCell ref="G475:G476"/>
    <mergeCell ref="A477:G477"/>
    <mergeCell ref="F478:F483"/>
    <mergeCell ref="A484:C484"/>
    <mergeCell ref="A451:G451"/>
    <mergeCell ref="F452:F457"/>
    <mergeCell ref="A458:C458"/>
    <mergeCell ref="A459:G459"/>
    <mergeCell ref="D460:D464"/>
    <mergeCell ref="E460:E464"/>
    <mergeCell ref="A465:C465"/>
    <mergeCell ref="A466:G466"/>
    <mergeCell ref="D467:D471"/>
    <mergeCell ref="E467:E471"/>
    <mergeCell ref="A439:C439"/>
    <mergeCell ref="A440:G440"/>
    <mergeCell ref="D441:D445"/>
    <mergeCell ref="E441:E445"/>
    <mergeCell ref="A446:C446"/>
    <mergeCell ref="A448:C448"/>
    <mergeCell ref="D448:G448"/>
    <mergeCell ref="A449:C449"/>
    <mergeCell ref="D449:E449"/>
    <mergeCell ref="G449:G450"/>
    <mergeCell ref="A423:C423"/>
    <mergeCell ref="D423:E423"/>
    <mergeCell ref="G423:G424"/>
    <mergeCell ref="A425:G425"/>
    <mergeCell ref="F426:F431"/>
    <mergeCell ref="A432:C432"/>
    <mergeCell ref="A433:G433"/>
    <mergeCell ref="D434:D438"/>
    <mergeCell ref="E434:E438"/>
    <mergeCell ref="A407:G407"/>
    <mergeCell ref="D408:D412"/>
    <mergeCell ref="E408:E412"/>
    <mergeCell ref="A413:C413"/>
    <mergeCell ref="A414:G414"/>
    <mergeCell ref="D415:D419"/>
    <mergeCell ref="E415:E419"/>
    <mergeCell ref="A420:C420"/>
    <mergeCell ref="A422:C422"/>
    <mergeCell ref="D422:G422"/>
    <mergeCell ref="A394:C394"/>
    <mergeCell ref="A396:C396"/>
    <mergeCell ref="D396:G396"/>
    <mergeCell ref="A397:C397"/>
    <mergeCell ref="D397:E397"/>
    <mergeCell ref="G397:G398"/>
    <mergeCell ref="A399:G399"/>
    <mergeCell ref="F400:F405"/>
    <mergeCell ref="A406:C406"/>
    <mergeCell ref="A373:G373"/>
    <mergeCell ref="F374:F379"/>
    <mergeCell ref="A380:C380"/>
    <mergeCell ref="A381:G381"/>
    <mergeCell ref="D382:D386"/>
    <mergeCell ref="E382:E386"/>
    <mergeCell ref="A387:C387"/>
    <mergeCell ref="A388:G388"/>
    <mergeCell ref="D389:D393"/>
    <mergeCell ref="E389:E393"/>
    <mergeCell ref="A361:C361"/>
    <mergeCell ref="A362:G362"/>
    <mergeCell ref="D363:D367"/>
    <mergeCell ref="E363:E367"/>
    <mergeCell ref="A368:C368"/>
    <mergeCell ref="A370:C370"/>
    <mergeCell ref="D370:G370"/>
    <mergeCell ref="A371:C371"/>
    <mergeCell ref="D371:E371"/>
    <mergeCell ref="G371:G372"/>
    <mergeCell ref="A345:C345"/>
    <mergeCell ref="D345:E345"/>
    <mergeCell ref="G345:G346"/>
    <mergeCell ref="A347:G347"/>
    <mergeCell ref="F348:F353"/>
    <mergeCell ref="A354:C354"/>
    <mergeCell ref="A355:G355"/>
    <mergeCell ref="D356:D360"/>
    <mergeCell ref="E356:E360"/>
    <mergeCell ref="A329:G329"/>
    <mergeCell ref="D330:D334"/>
    <mergeCell ref="E330:E334"/>
    <mergeCell ref="A335:C335"/>
    <mergeCell ref="A336:G336"/>
    <mergeCell ref="D337:D341"/>
    <mergeCell ref="E337:E341"/>
    <mergeCell ref="A342:C342"/>
    <mergeCell ref="A344:C344"/>
    <mergeCell ref="D344:G344"/>
    <mergeCell ref="A316:C316"/>
    <mergeCell ref="A318:C318"/>
    <mergeCell ref="D318:G318"/>
    <mergeCell ref="A319:C319"/>
    <mergeCell ref="D319:E319"/>
    <mergeCell ref="G319:G320"/>
    <mergeCell ref="A321:G321"/>
    <mergeCell ref="F322:F327"/>
    <mergeCell ref="A328:C328"/>
    <mergeCell ref="A295:G295"/>
    <mergeCell ref="F296:F301"/>
    <mergeCell ref="A302:C302"/>
    <mergeCell ref="A303:G303"/>
    <mergeCell ref="D304:D308"/>
    <mergeCell ref="E304:E308"/>
    <mergeCell ref="A309:C309"/>
    <mergeCell ref="A310:G310"/>
    <mergeCell ref="D311:D315"/>
    <mergeCell ref="E311:E315"/>
    <mergeCell ref="A283:C283"/>
    <mergeCell ref="A284:G284"/>
    <mergeCell ref="D285:D289"/>
    <mergeCell ref="E285:E289"/>
    <mergeCell ref="A290:C290"/>
    <mergeCell ref="A292:C292"/>
    <mergeCell ref="D292:G292"/>
    <mergeCell ref="A293:C293"/>
    <mergeCell ref="D293:E293"/>
    <mergeCell ref="G293:G294"/>
    <mergeCell ref="A267:C267"/>
    <mergeCell ref="D267:E267"/>
    <mergeCell ref="G267:G268"/>
    <mergeCell ref="A269:G269"/>
    <mergeCell ref="F270:F275"/>
    <mergeCell ref="A276:C276"/>
    <mergeCell ref="A277:G277"/>
    <mergeCell ref="D278:D282"/>
    <mergeCell ref="E278:E282"/>
    <mergeCell ref="A251:G251"/>
    <mergeCell ref="D252:D256"/>
    <mergeCell ref="E252:E256"/>
    <mergeCell ref="A257:C257"/>
    <mergeCell ref="A258:G258"/>
    <mergeCell ref="D259:D263"/>
    <mergeCell ref="E259:E263"/>
    <mergeCell ref="A264:C264"/>
    <mergeCell ref="A266:C266"/>
    <mergeCell ref="D266:G266"/>
    <mergeCell ref="A238:C238"/>
    <mergeCell ref="A240:C240"/>
    <mergeCell ref="D240:G240"/>
    <mergeCell ref="A241:C241"/>
    <mergeCell ref="D241:E241"/>
    <mergeCell ref="G241:G242"/>
    <mergeCell ref="A243:G243"/>
    <mergeCell ref="F244:F249"/>
    <mergeCell ref="A250:C250"/>
    <mergeCell ref="A217:G217"/>
    <mergeCell ref="F218:F223"/>
    <mergeCell ref="A224:C224"/>
    <mergeCell ref="A225:G225"/>
    <mergeCell ref="D226:D230"/>
    <mergeCell ref="E226:E230"/>
    <mergeCell ref="A231:C231"/>
    <mergeCell ref="A232:G232"/>
    <mergeCell ref="D233:D237"/>
    <mergeCell ref="E233:E237"/>
    <mergeCell ref="A205:C205"/>
    <mergeCell ref="A206:G206"/>
    <mergeCell ref="D207:D211"/>
    <mergeCell ref="E207:E211"/>
    <mergeCell ref="A212:C212"/>
    <mergeCell ref="A214:C214"/>
    <mergeCell ref="D214:G214"/>
    <mergeCell ref="A215:C215"/>
    <mergeCell ref="D215:E215"/>
    <mergeCell ref="G215:G216"/>
    <mergeCell ref="A189:C189"/>
    <mergeCell ref="D189:E189"/>
    <mergeCell ref="G189:G190"/>
    <mergeCell ref="A191:G191"/>
    <mergeCell ref="F192:F197"/>
    <mergeCell ref="A198:C198"/>
    <mergeCell ref="A199:G199"/>
    <mergeCell ref="D200:D204"/>
    <mergeCell ref="E200:E204"/>
    <mergeCell ref="A173:G173"/>
    <mergeCell ref="D174:D178"/>
    <mergeCell ref="E174:E178"/>
    <mergeCell ref="A179:C179"/>
    <mergeCell ref="A180:G180"/>
    <mergeCell ref="D181:D185"/>
    <mergeCell ref="E181:E185"/>
    <mergeCell ref="A186:C186"/>
    <mergeCell ref="A188:C188"/>
    <mergeCell ref="D188:G188"/>
    <mergeCell ref="A160:C160"/>
    <mergeCell ref="A162:C162"/>
    <mergeCell ref="D162:G162"/>
    <mergeCell ref="A163:C163"/>
    <mergeCell ref="D163:E163"/>
    <mergeCell ref="G163:G164"/>
    <mergeCell ref="A165:G165"/>
    <mergeCell ref="F166:F171"/>
    <mergeCell ref="A172:C172"/>
    <mergeCell ref="A139:G139"/>
    <mergeCell ref="F140:F145"/>
    <mergeCell ref="A146:C146"/>
    <mergeCell ref="A147:G147"/>
    <mergeCell ref="D148:D152"/>
    <mergeCell ref="E148:E152"/>
    <mergeCell ref="A153:C153"/>
    <mergeCell ref="A154:G154"/>
    <mergeCell ref="D155:D159"/>
    <mergeCell ref="E155:E159"/>
    <mergeCell ref="A127:C127"/>
    <mergeCell ref="A128:G128"/>
    <mergeCell ref="D129:D133"/>
    <mergeCell ref="E129:E133"/>
    <mergeCell ref="A134:C134"/>
    <mergeCell ref="A136:C136"/>
    <mergeCell ref="D136:G136"/>
    <mergeCell ref="A137:C137"/>
    <mergeCell ref="D137:E137"/>
    <mergeCell ref="G137:G138"/>
    <mergeCell ref="A111:C111"/>
    <mergeCell ref="D111:E111"/>
    <mergeCell ref="G111:G112"/>
    <mergeCell ref="A113:G113"/>
    <mergeCell ref="F114:F119"/>
    <mergeCell ref="A120:C120"/>
    <mergeCell ref="A121:G121"/>
    <mergeCell ref="D122:D126"/>
    <mergeCell ref="E122:E126"/>
    <mergeCell ref="D96:D100"/>
    <mergeCell ref="E96:E100"/>
    <mergeCell ref="A101:C101"/>
    <mergeCell ref="A102:G102"/>
    <mergeCell ref="D103:D107"/>
    <mergeCell ref="E103:E107"/>
    <mergeCell ref="A108:C108"/>
    <mergeCell ref="A110:C110"/>
    <mergeCell ref="D110:G110"/>
    <mergeCell ref="A82:C82"/>
    <mergeCell ref="A84:C84"/>
    <mergeCell ref="D84:G84"/>
    <mergeCell ref="D85:E85"/>
    <mergeCell ref="G85:G86"/>
    <mergeCell ref="A87:G87"/>
    <mergeCell ref="F88:F93"/>
    <mergeCell ref="A94:C94"/>
    <mergeCell ref="A95:G95"/>
    <mergeCell ref="F62:F67"/>
    <mergeCell ref="A68:C68"/>
    <mergeCell ref="A69:G69"/>
    <mergeCell ref="D70:D74"/>
    <mergeCell ref="E70:E74"/>
    <mergeCell ref="A75:C75"/>
    <mergeCell ref="A59:C59"/>
    <mergeCell ref="A76:G76"/>
    <mergeCell ref="D77:D81"/>
    <mergeCell ref="E77:E81"/>
    <mergeCell ref="F36:F41"/>
    <mergeCell ref="A42:C42"/>
    <mergeCell ref="A24:G24"/>
    <mergeCell ref="D25:D29"/>
    <mergeCell ref="E25:E29"/>
    <mergeCell ref="A30:C30"/>
    <mergeCell ref="D59:E59"/>
    <mergeCell ref="G59:G60"/>
    <mergeCell ref="A61:G61"/>
    <mergeCell ref="G7:G8"/>
    <mergeCell ref="A1:G1"/>
    <mergeCell ref="A2:G2"/>
    <mergeCell ref="A3:G3"/>
    <mergeCell ref="A4:G4"/>
    <mergeCell ref="A6:C6"/>
    <mergeCell ref="D6:G6"/>
    <mergeCell ref="A7:C7"/>
    <mergeCell ref="D7:E7"/>
    <mergeCell ref="A9:G9"/>
    <mergeCell ref="A85:C85"/>
    <mergeCell ref="A23:C23"/>
    <mergeCell ref="A16:C16"/>
    <mergeCell ref="A17:G17"/>
    <mergeCell ref="D18:D22"/>
    <mergeCell ref="E18:E22"/>
    <mergeCell ref="A43:G43"/>
    <mergeCell ref="D44:D48"/>
    <mergeCell ref="E44:E48"/>
    <mergeCell ref="A49:C49"/>
    <mergeCell ref="A50:G50"/>
    <mergeCell ref="D51:D55"/>
    <mergeCell ref="E51:E55"/>
    <mergeCell ref="A56:C56"/>
    <mergeCell ref="A58:C58"/>
    <mergeCell ref="D58:G58"/>
    <mergeCell ref="F10:F15"/>
    <mergeCell ref="A32:C32"/>
    <mergeCell ref="D32:G32"/>
    <mergeCell ref="A33:C33"/>
    <mergeCell ref="D33:E33"/>
    <mergeCell ref="G33:G34"/>
    <mergeCell ref="A35:G35"/>
  </mergeCells>
  <pageMargins left="0.7" right="0.7" top="0.75" bottom="0.75" header="0.51180555555555496" footer="0.51180555555555496"/>
  <pageSetup scale="10" firstPageNumber="0" orientation="landscape" r:id="rId1"/>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AP841"/>
  <sheetViews>
    <sheetView view="pageBreakPreview" zoomScale="55" zoomScaleNormal="60" zoomScaleSheetLayoutView="55" workbookViewId="0">
      <selection activeCell="E12" sqref="E12"/>
    </sheetView>
  </sheetViews>
  <sheetFormatPr baseColWidth="10" defaultColWidth="9.140625" defaultRowHeight="15" x14ac:dyDescent="0.25"/>
  <cols>
    <col min="1" max="1" width="103.28515625" style="19" customWidth="1"/>
    <col min="2" max="2" width="44" style="19" customWidth="1"/>
    <col min="3" max="3" width="38.140625" style="19" customWidth="1"/>
    <col min="4" max="4" width="34.28515625" style="19" customWidth="1"/>
    <col min="5" max="5" width="36.5703125" style="19" customWidth="1"/>
    <col min="6" max="6" width="38.7109375" style="19" customWidth="1"/>
    <col min="7" max="7" width="26.42578125" style="19" customWidth="1"/>
    <col min="8" max="8" width="28.140625" style="19" customWidth="1"/>
    <col min="9" max="10" width="26.42578125" style="19" customWidth="1"/>
    <col min="11" max="11" width="36.5703125" style="19" customWidth="1"/>
    <col min="12" max="12" width="34.85546875" style="19" customWidth="1"/>
    <col min="13" max="13" width="37.28515625" style="19" customWidth="1"/>
    <col min="14" max="14" width="97.42578125" style="19" customWidth="1"/>
    <col min="15" max="15" width="9.140625" style="19"/>
    <col min="16" max="16" width="33.28515625" style="19" customWidth="1"/>
    <col min="17" max="17" width="36.28515625" style="19" customWidth="1"/>
    <col min="18" max="18" width="14.42578125" style="19" customWidth="1"/>
    <col min="19" max="19" width="9.140625" style="19"/>
    <col min="20" max="20" width="6.85546875" style="19" customWidth="1"/>
    <col min="21" max="21" width="11.5703125" style="19" customWidth="1"/>
    <col min="22" max="27" width="9.140625" style="19"/>
    <col min="28" max="28" width="23.140625" style="19" customWidth="1"/>
    <col min="29" max="16384" width="9.140625" style="19"/>
  </cols>
  <sheetData>
    <row r="1" spans="1:42" s="18" customFormat="1" ht="26.25" x14ac:dyDescent="0.25">
      <c r="A1" s="268" t="s">
        <v>0</v>
      </c>
      <c r="B1" s="269"/>
      <c r="C1" s="269"/>
      <c r="D1" s="269"/>
      <c r="E1" s="269"/>
      <c r="F1" s="269"/>
      <c r="G1" s="269"/>
      <c r="H1" s="269"/>
      <c r="I1" s="269"/>
      <c r="J1" s="269"/>
      <c r="K1" s="269"/>
      <c r="L1" s="269"/>
      <c r="M1" s="269"/>
      <c r="N1" s="270"/>
    </row>
    <row r="2" spans="1:42" ht="18.75" x14ac:dyDescent="0.25">
      <c r="A2" s="271" t="e">
        <f>+#REF!</f>
        <v>#REF!</v>
      </c>
      <c r="B2" s="271"/>
      <c r="C2" s="271"/>
      <c r="D2" s="271"/>
      <c r="E2" s="271"/>
      <c r="F2" s="271"/>
      <c r="G2" s="271"/>
      <c r="H2" s="271"/>
      <c r="I2" s="271"/>
      <c r="J2" s="271"/>
      <c r="K2" s="271"/>
      <c r="L2" s="271"/>
      <c r="M2" s="271"/>
      <c r="N2" s="271"/>
    </row>
    <row r="3" spans="1:42" ht="33.75" x14ac:dyDescent="0.25">
      <c r="A3" s="272" t="s">
        <v>53</v>
      </c>
      <c r="B3" s="272"/>
      <c r="C3" s="272"/>
      <c r="D3" s="272"/>
      <c r="E3" s="272"/>
      <c r="F3" s="272"/>
      <c r="G3" s="272"/>
      <c r="H3" s="272"/>
      <c r="I3" s="272"/>
      <c r="J3" s="272"/>
      <c r="K3" s="272"/>
      <c r="L3" s="272"/>
      <c r="M3" s="272"/>
      <c r="N3" s="272"/>
      <c r="Z3" s="19" t="s">
        <v>3</v>
      </c>
    </row>
    <row r="4" spans="1:42" s="20" customFormat="1" ht="15.75" x14ac:dyDescent="0.25">
      <c r="A4" s="273"/>
      <c r="B4" s="273"/>
      <c r="C4" s="273"/>
      <c r="D4" s="273"/>
      <c r="E4" s="273"/>
      <c r="F4" s="273"/>
      <c r="G4" s="273"/>
      <c r="H4" s="273"/>
      <c r="I4" s="273"/>
      <c r="J4" s="273"/>
      <c r="K4" s="273"/>
      <c r="L4" s="273"/>
      <c r="M4" s="273"/>
      <c r="N4" s="273"/>
      <c r="O4" s="19"/>
      <c r="P4" s="19"/>
      <c r="Q4" s="19"/>
      <c r="R4" s="19"/>
      <c r="S4" s="19"/>
      <c r="T4" s="19"/>
      <c r="U4" s="19"/>
      <c r="V4" s="19"/>
      <c r="W4" s="19"/>
      <c r="X4" s="19"/>
      <c r="Y4" s="19"/>
      <c r="Z4" s="19" t="s">
        <v>4</v>
      </c>
      <c r="AA4" s="19"/>
      <c r="AB4" s="19"/>
      <c r="AC4" s="19"/>
      <c r="AD4" s="19"/>
      <c r="AE4" s="19"/>
      <c r="AF4" s="19"/>
      <c r="AG4" s="19"/>
      <c r="AH4" s="19"/>
      <c r="AI4" s="19"/>
      <c r="AJ4" s="19"/>
      <c r="AK4" s="19"/>
      <c r="AL4" s="19"/>
      <c r="AM4" s="19"/>
      <c r="AN4" s="19"/>
      <c r="AO4" s="19"/>
      <c r="AP4" s="19"/>
    </row>
    <row r="5" spans="1:42" ht="16.5" thickBot="1" x14ac:dyDescent="0.3">
      <c r="A5" s="21"/>
      <c r="B5" s="21"/>
      <c r="C5" s="21"/>
      <c r="D5" s="21"/>
      <c r="E5" s="21"/>
      <c r="F5" s="21"/>
      <c r="G5" s="21"/>
      <c r="H5" s="21"/>
      <c r="I5" s="21"/>
      <c r="J5" s="21"/>
      <c r="K5" s="21"/>
      <c r="L5" s="21"/>
      <c r="M5" s="22"/>
      <c r="N5" s="23"/>
      <c r="O5" s="24"/>
      <c r="P5" s="24"/>
      <c r="Q5" s="24"/>
    </row>
    <row r="6" spans="1:42" ht="28.5" x14ac:dyDescent="0.25">
      <c r="A6" s="284" t="e">
        <f>+#REF!</f>
        <v>#REF!</v>
      </c>
      <c r="B6" s="285"/>
      <c r="C6" s="286"/>
      <c r="D6" s="287" t="e">
        <f>+#REF!</f>
        <v>#REF!</v>
      </c>
      <c r="E6" s="288"/>
      <c r="F6" s="288"/>
      <c r="G6" s="288"/>
      <c r="H6" s="288"/>
      <c r="I6" s="288"/>
      <c r="J6" s="288"/>
      <c r="K6" s="288"/>
      <c r="L6" s="288"/>
      <c r="M6" s="288"/>
      <c r="N6" s="289"/>
    </row>
    <row r="7" spans="1:42" x14ac:dyDescent="0.25">
      <c r="A7" s="296" t="s">
        <v>54</v>
      </c>
      <c r="B7" s="297"/>
      <c r="C7" s="300" t="s">
        <v>3</v>
      </c>
      <c r="D7" s="290"/>
      <c r="E7" s="291"/>
      <c r="F7" s="291"/>
      <c r="G7" s="291"/>
      <c r="H7" s="291"/>
      <c r="I7" s="291"/>
      <c r="J7" s="291"/>
      <c r="K7" s="291"/>
      <c r="L7" s="291"/>
      <c r="M7" s="291"/>
      <c r="N7" s="292"/>
    </row>
    <row r="8" spans="1:42" x14ac:dyDescent="0.25">
      <c r="A8" s="298"/>
      <c r="B8" s="299"/>
      <c r="C8" s="301"/>
      <c r="D8" s="293"/>
      <c r="E8" s="294"/>
      <c r="F8" s="294"/>
      <c r="G8" s="294"/>
      <c r="H8" s="294"/>
      <c r="I8" s="294"/>
      <c r="J8" s="294"/>
      <c r="K8" s="294"/>
      <c r="L8" s="294"/>
      <c r="M8" s="294"/>
      <c r="N8" s="295"/>
    </row>
    <row r="9" spans="1:42" ht="34.5" customHeight="1" thickBot="1" x14ac:dyDescent="0.3">
      <c r="A9" s="274" t="s">
        <v>5</v>
      </c>
      <c r="B9" s="275"/>
      <c r="C9" s="275"/>
      <c r="D9" s="275"/>
      <c r="E9" s="275"/>
      <c r="F9" s="275"/>
      <c r="G9" s="275"/>
      <c r="H9" s="275"/>
      <c r="I9" s="275"/>
      <c r="J9" s="275"/>
      <c r="K9" s="275"/>
      <c r="L9" s="275"/>
      <c r="M9" s="276" t="s">
        <v>55</v>
      </c>
      <c r="N9" s="278" t="s">
        <v>6</v>
      </c>
    </row>
    <row r="10" spans="1:42" ht="71.25" customHeight="1" thickBot="1" x14ac:dyDescent="0.3">
      <c r="A10" s="59" t="s">
        <v>8</v>
      </c>
      <c r="B10" s="60" t="s">
        <v>9</v>
      </c>
      <c r="C10" s="61" t="s">
        <v>10</v>
      </c>
      <c r="D10" s="59" t="s">
        <v>11</v>
      </c>
      <c r="E10" s="62" t="s">
        <v>12</v>
      </c>
      <c r="F10" s="63" t="s">
        <v>13</v>
      </c>
      <c r="G10" s="64" t="s">
        <v>14</v>
      </c>
      <c r="H10" s="63" t="s">
        <v>15</v>
      </c>
      <c r="I10" s="65" t="s">
        <v>16</v>
      </c>
      <c r="J10" s="65" t="s">
        <v>17</v>
      </c>
      <c r="K10" s="66" t="s">
        <v>18</v>
      </c>
      <c r="L10" s="67" t="s">
        <v>20</v>
      </c>
      <c r="M10" s="277"/>
      <c r="N10" s="279"/>
    </row>
    <row r="11" spans="1:42" ht="16.5" thickBot="1" x14ac:dyDescent="0.3">
      <c r="A11" s="253" t="s">
        <v>56</v>
      </c>
      <c r="B11" s="254"/>
      <c r="C11" s="254"/>
      <c r="D11" s="254"/>
      <c r="E11" s="254"/>
      <c r="F11" s="254"/>
      <c r="G11" s="254"/>
      <c r="H11" s="254"/>
      <c r="I11" s="254"/>
      <c r="J11" s="254"/>
      <c r="K11" s="254"/>
      <c r="L11" s="254"/>
      <c r="M11" s="254"/>
      <c r="N11" s="255"/>
    </row>
    <row r="12" spans="1:42" s="27" customFormat="1" ht="161.25" customHeight="1" thickBot="1" x14ac:dyDescent="0.3">
      <c r="A12" s="47"/>
      <c r="B12" s="68"/>
      <c r="C12" s="68"/>
      <c r="E12" s="55"/>
      <c r="F12" s="69" t="str">
        <f>IF(C12="","",E12/(VLOOKUP(YEAR(C12),$C$805:$D$841,2,FALSE)))</f>
        <v/>
      </c>
      <c r="G12" s="70"/>
      <c r="H12" s="71">
        <f>+E12*G12</f>
        <v>0</v>
      </c>
      <c r="I12" s="83" t="str">
        <f>+IF(E12="","",F12*G12)</f>
        <v/>
      </c>
      <c r="J12" s="86"/>
      <c r="K12" s="280"/>
      <c r="L12" s="282">
        <f>(SUM(I12:I13))/$C$791</f>
        <v>0</v>
      </c>
      <c r="M12" s="48"/>
      <c r="N12" s="50"/>
      <c r="P12" s="27" t="str">
        <f>IF(L799="","",#REF!/(VLOOKUP(YEAR(#REF!),$XEU$1045872:$XEV$1045907,2,FALSE)))</f>
        <v/>
      </c>
    </row>
    <row r="13" spans="1:42" s="27" customFormat="1" ht="65.25" customHeight="1" x14ac:dyDescent="0.25">
      <c r="A13" s="47"/>
      <c r="B13" s="68"/>
      <c r="C13" s="68"/>
      <c r="D13" s="44"/>
      <c r="E13" s="55"/>
      <c r="F13" s="69" t="str">
        <f>IF(C13="","",E13/(VLOOKUP(YEAR(C13),$C$805:$D$841,2,FALSE)))</f>
        <v/>
      </c>
      <c r="G13" s="70"/>
      <c r="H13" s="71">
        <v>0</v>
      </c>
      <c r="I13" s="83" t="str">
        <f>+IF(E13="","",F13*G13)</f>
        <v/>
      </c>
      <c r="J13" s="85"/>
      <c r="K13" s="281"/>
      <c r="L13" s="283"/>
      <c r="M13" s="48"/>
      <c r="N13" s="50"/>
    </row>
    <row r="14" spans="1:42" ht="15" customHeight="1" x14ac:dyDescent="0.25">
      <c r="A14" s="262" t="s">
        <v>21</v>
      </c>
      <c r="B14" s="262"/>
      <c r="C14" s="262"/>
      <c r="D14" s="262"/>
      <c r="E14" s="262"/>
      <c r="F14" s="262"/>
      <c r="G14" s="262"/>
      <c r="H14" s="262"/>
      <c r="I14" s="262"/>
      <c r="J14" s="262"/>
      <c r="K14" s="262"/>
      <c r="L14" s="304" t="str">
        <f>IF(AND(L12&gt;=100%),"CUMPLE","NO CUMPLE")</f>
        <v>NO CUMPLE</v>
      </c>
      <c r="M14" s="304"/>
      <c r="N14" s="306" t="s">
        <v>4</v>
      </c>
      <c r="P14" s="28"/>
    </row>
    <row r="15" spans="1:42" ht="16.5" thickBot="1" x14ac:dyDescent="0.3">
      <c r="A15" s="262"/>
      <c r="B15" s="262"/>
      <c r="C15" s="262"/>
      <c r="D15" s="262"/>
      <c r="E15" s="262"/>
      <c r="F15" s="262"/>
      <c r="G15" s="262"/>
      <c r="H15" s="262"/>
      <c r="I15" s="262"/>
      <c r="J15" s="262"/>
      <c r="K15" s="262"/>
      <c r="L15" s="305"/>
      <c r="M15" s="305"/>
      <c r="N15" s="307"/>
      <c r="O15" s="24"/>
      <c r="P15" s="24"/>
      <c r="Q15" s="24"/>
    </row>
    <row r="16" spans="1:42" ht="16.5" thickBot="1" x14ac:dyDescent="0.3">
      <c r="A16" s="21"/>
      <c r="B16" s="21"/>
      <c r="C16" s="21"/>
      <c r="D16" s="21"/>
      <c r="E16" s="21"/>
      <c r="F16" s="21"/>
      <c r="G16" s="21"/>
      <c r="H16" s="21"/>
      <c r="I16" s="21"/>
      <c r="J16" s="21"/>
      <c r="K16" s="21"/>
      <c r="L16" s="21"/>
      <c r="M16" s="22"/>
      <c r="N16" s="22"/>
      <c r="O16" s="24"/>
      <c r="P16" s="24"/>
      <c r="Q16" s="24"/>
    </row>
    <row r="17" spans="1:17" ht="28.5" x14ac:dyDescent="0.25">
      <c r="A17" s="284" t="e">
        <f>+#REF!</f>
        <v>#REF!</v>
      </c>
      <c r="B17" s="285"/>
      <c r="C17" s="286"/>
      <c r="D17" s="287" t="e">
        <f>+#REF!</f>
        <v>#REF!</v>
      </c>
      <c r="E17" s="288"/>
      <c r="F17" s="288"/>
      <c r="G17" s="288"/>
      <c r="H17" s="288"/>
      <c r="I17" s="288"/>
      <c r="J17" s="288"/>
      <c r="K17" s="288"/>
      <c r="L17" s="288"/>
      <c r="M17" s="288"/>
      <c r="N17" s="289"/>
    </row>
    <row r="18" spans="1:17" x14ac:dyDescent="0.25">
      <c r="A18" s="296" t="s">
        <v>54</v>
      </c>
      <c r="B18" s="297"/>
      <c r="C18" s="300" t="s">
        <v>4</v>
      </c>
      <c r="D18" s="290"/>
      <c r="E18" s="291"/>
      <c r="F18" s="291"/>
      <c r="G18" s="291"/>
      <c r="H18" s="291"/>
      <c r="I18" s="291"/>
      <c r="J18" s="291"/>
      <c r="K18" s="291"/>
      <c r="L18" s="291"/>
      <c r="M18" s="291"/>
      <c r="N18" s="292"/>
    </row>
    <row r="19" spans="1:17" x14ac:dyDescent="0.25">
      <c r="A19" s="298"/>
      <c r="B19" s="299"/>
      <c r="C19" s="301"/>
      <c r="D19" s="293"/>
      <c r="E19" s="294"/>
      <c r="F19" s="294"/>
      <c r="G19" s="294"/>
      <c r="H19" s="294"/>
      <c r="I19" s="294"/>
      <c r="J19" s="294"/>
      <c r="K19" s="294"/>
      <c r="L19" s="294"/>
      <c r="M19" s="294"/>
      <c r="N19" s="295"/>
    </row>
    <row r="20" spans="1:17" ht="34.5" customHeight="1" thickBot="1" x14ac:dyDescent="0.3">
      <c r="A20" s="274" t="s">
        <v>5</v>
      </c>
      <c r="B20" s="275"/>
      <c r="C20" s="275"/>
      <c r="D20" s="275"/>
      <c r="E20" s="275"/>
      <c r="F20" s="275"/>
      <c r="G20" s="275"/>
      <c r="H20" s="275"/>
      <c r="I20" s="275"/>
      <c r="J20" s="275"/>
      <c r="K20" s="275"/>
      <c r="L20" s="275"/>
      <c r="M20" s="276" t="s">
        <v>55</v>
      </c>
      <c r="N20" s="278" t="s">
        <v>6</v>
      </c>
    </row>
    <row r="21" spans="1:17" ht="71.25" customHeight="1" thickBot="1" x14ac:dyDescent="0.3">
      <c r="A21" s="59" t="s">
        <v>8</v>
      </c>
      <c r="B21" s="60" t="s">
        <v>9</v>
      </c>
      <c r="C21" s="61" t="s">
        <v>10</v>
      </c>
      <c r="D21" s="59" t="s">
        <v>11</v>
      </c>
      <c r="E21" s="62" t="s">
        <v>12</v>
      </c>
      <c r="F21" s="63" t="s">
        <v>13</v>
      </c>
      <c r="G21" s="64" t="s">
        <v>14</v>
      </c>
      <c r="H21" s="63" t="s">
        <v>15</v>
      </c>
      <c r="I21" s="65" t="s">
        <v>16</v>
      </c>
      <c r="J21" s="65" t="s">
        <v>17</v>
      </c>
      <c r="K21" s="66" t="s">
        <v>18</v>
      </c>
      <c r="L21" s="67" t="s">
        <v>20</v>
      </c>
      <c r="M21" s="277"/>
      <c r="N21" s="279"/>
    </row>
    <row r="22" spans="1:17" ht="16.5" thickBot="1" x14ac:dyDescent="0.3">
      <c r="A22" s="253" t="s">
        <v>57</v>
      </c>
      <c r="B22" s="254"/>
      <c r="C22" s="254"/>
      <c r="D22" s="254"/>
      <c r="E22" s="254"/>
      <c r="F22" s="254"/>
      <c r="G22" s="254"/>
      <c r="H22" s="254"/>
      <c r="I22" s="254"/>
      <c r="J22" s="254"/>
      <c r="K22" s="254"/>
      <c r="L22" s="254"/>
      <c r="M22" s="254"/>
      <c r="N22" s="255"/>
    </row>
    <row r="23" spans="1:17" s="27" customFormat="1" ht="74.25" customHeight="1" x14ac:dyDescent="0.25">
      <c r="A23" s="47"/>
      <c r="B23" s="90"/>
      <c r="C23" s="90"/>
      <c r="E23" s="55"/>
      <c r="F23" s="93" t="str">
        <f>IF(C23="","",E23/(VLOOKUP(YEAR(C23),$C$805:$D$841,2,FALSE)))</f>
        <v/>
      </c>
      <c r="G23" s="70"/>
      <c r="H23" s="71">
        <f>+E23*G23</f>
        <v>0</v>
      </c>
      <c r="I23" s="83" t="str">
        <f>+IF(E23="","",F23*G23)</f>
        <v/>
      </c>
      <c r="J23" s="86"/>
      <c r="K23" s="280"/>
      <c r="L23" s="282">
        <f>(SUM(I23:I26))/$C$791</f>
        <v>0</v>
      </c>
      <c r="M23" s="48"/>
      <c r="N23" s="50"/>
      <c r="P23" s="27" t="str">
        <f>IF(L810="","",#REF!/(VLOOKUP(YEAR(#REF!),$XEU$1045872:$XEV$1045907,2,FALSE)))</f>
        <v/>
      </c>
    </row>
    <row r="24" spans="1:17" s="27" customFormat="1" ht="53.25" customHeight="1" x14ac:dyDescent="0.25">
      <c r="A24" s="47"/>
      <c r="B24" s="92"/>
      <c r="C24" s="92"/>
      <c r="D24" s="44"/>
      <c r="E24" s="55"/>
      <c r="F24" s="95" t="str">
        <f>IF(C24="","",E24/(VLOOKUP(YEAR(C24),$C$805:$D$841,2,FALSE)))</f>
        <v/>
      </c>
      <c r="G24" s="70"/>
      <c r="H24" s="71">
        <v>0</v>
      </c>
      <c r="I24" s="83" t="str">
        <f>+IF(E24="","",F24*G24)</f>
        <v/>
      </c>
      <c r="J24" s="85"/>
      <c r="K24" s="302"/>
      <c r="L24" s="303"/>
      <c r="M24" s="48"/>
      <c r="N24" s="50"/>
    </row>
    <row r="25" spans="1:17" s="27" customFormat="1" ht="82.5" customHeight="1" x14ac:dyDescent="0.25">
      <c r="A25" s="47"/>
      <c r="B25" s="92"/>
      <c r="C25" s="92"/>
      <c r="E25" s="55"/>
      <c r="F25" s="95" t="str">
        <f>IF(C25="","",E25/(VLOOKUP(YEAR(C25),$C$805:$D$841,2,FALSE)))</f>
        <v/>
      </c>
      <c r="G25" s="70"/>
      <c r="H25" s="71">
        <f>+E25*G25</f>
        <v>0</v>
      </c>
      <c r="I25" s="83" t="str">
        <f>+IF(E25="","",F25*G25)</f>
        <v/>
      </c>
      <c r="J25" s="86"/>
      <c r="K25" s="302"/>
      <c r="L25" s="303"/>
      <c r="M25" s="48"/>
      <c r="N25" s="50"/>
      <c r="P25" s="27" t="str">
        <f>IF(L812="","",#REF!/(VLOOKUP(YEAR(#REF!),$XEU$1045872:$XEV$1045907,2,FALSE)))</f>
        <v/>
      </c>
    </row>
    <row r="26" spans="1:17" s="27" customFormat="1" ht="65.25" customHeight="1" x14ac:dyDescent="0.25">
      <c r="A26" s="47"/>
      <c r="B26" s="91"/>
      <c r="C26" s="91"/>
      <c r="D26" s="44"/>
      <c r="E26" s="55"/>
      <c r="F26" s="94" t="str">
        <f>IF(C26="","",E26/(VLOOKUP(YEAR(C26),$C$805:$D$841,2,FALSE)))</f>
        <v/>
      </c>
      <c r="G26" s="70"/>
      <c r="H26" s="71">
        <v>0</v>
      </c>
      <c r="I26" s="83" t="str">
        <f>+IF(E26="","",F26*G26)</f>
        <v/>
      </c>
      <c r="J26" s="85"/>
      <c r="K26" s="281"/>
      <c r="L26" s="283"/>
      <c r="M26" s="48"/>
      <c r="N26" s="50"/>
    </row>
    <row r="27" spans="1:17" ht="15" customHeight="1" x14ac:dyDescent="0.25">
      <c r="A27" s="262" t="s">
        <v>21</v>
      </c>
      <c r="B27" s="262"/>
      <c r="C27" s="262"/>
      <c r="D27" s="262"/>
      <c r="E27" s="262"/>
      <c r="F27" s="262"/>
      <c r="G27" s="262"/>
      <c r="H27" s="262"/>
      <c r="I27" s="262"/>
      <c r="J27" s="262"/>
      <c r="K27" s="262"/>
      <c r="L27" s="304" t="str">
        <f>IF(AND(L23&gt;=100%),"CUMPLE","NO CUMPLE")</f>
        <v>NO CUMPLE</v>
      </c>
      <c r="M27" s="304"/>
      <c r="N27" s="306" t="s">
        <v>4</v>
      </c>
      <c r="P27" s="28"/>
    </row>
    <row r="28" spans="1:17" ht="16.5" thickBot="1" x14ac:dyDescent="0.3">
      <c r="A28" s="262"/>
      <c r="B28" s="262"/>
      <c r="C28" s="262"/>
      <c r="D28" s="262"/>
      <c r="E28" s="262"/>
      <c r="F28" s="262"/>
      <c r="G28" s="262"/>
      <c r="H28" s="262"/>
      <c r="I28" s="262"/>
      <c r="J28" s="262"/>
      <c r="K28" s="262"/>
      <c r="L28" s="305"/>
      <c r="M28" s="305"/>
      <c r="N28" s="307"/>
      <c r="O28" s="24"/>
      <c r="P28" s="24"/>
      <c r="Q28" s="24"/>
    </row>
    <row r="29" spans="1:17" ht="16.5" thickBot="1" x14ac:dyDescent="0.3">
      <c r="A29" s="21"/>
      <c r="B29" s="21"/>
      <c r="C29" s="21"/>
      <c r="D29" s="21"/>
      <c r="E29" s="21"/>
      <c r="F29" s="21"/>
      <c r="G29" s="21"/>
      <c r="H29" s="21"/>
      <c r="I29" s="21"/>
      <c r="J29" s="21"/>
      <c r="K29" s="21"/>
      <c r="L29" s="21"/>
      <c r="M29" s="22"/>
      <c r="N29" s="22"/>
      <c r="O29" s="24"/>
      <c r="P29" s="24"/>
      <c r="Q29" s="24"/>
    </row>
    <row r="30" spans="1:17" ht="28.5" x14ac:dyDescent="0.25">
      <c r="A30" s="284" t="e">
        <f>+#REF!</f>
        <v>#REF!</v>
      </c>
      <c r="B30" s="285"/>
      <c r="C30" s="286"/>
      <c r="D30" s="287" t="e">
        <f>+#REF!</f>
        <v>#REF!</v>
      </c>
      <c r="E30" s="288"/>
      <c r="F30" s="288"/>
      <c r="G30" s="288"/>
      <c r="H30" s="288"/>
      <c r="I30" s="288"/>
      <c r="J30" s="288"/>
      <c r="K30" s="288"/>
      <c r="L30" s="288"/>
      <c r="M30" s="288"/>
      <c r="N30" s="289"/>
    </row>
    <row r="31" spans="1:17" x14ac:dyDescent="0.25">
      <c r="A31" s="296" t="s">
        <v>54</v>
      </c>
      <c r="B31" s="297"/>
      <c r="C31" s="300" t="s">
        <v>4</v>
      </c>
      <c r="D31" s="290"/>
      <c r="E31" s="291"/>
      <c r="F31" s="291"/>
      <c r="G31" s="291"/>
      <c r="H31" s="291"/>
      <c r="I31" s="291"/>
      <c r="J31" s="291"/>
      <c r="K31" s="291"/>
      <c r="L31" s="291"/>
      <c r="M31" s="291"/>
      <c r="N31" s="292"/>
    </row>
    <row r="32" spans="1:17" x14ac:dyDescent="0.25">
      <c r="A32" s="298"/>
      <c r="B32" s="299"/>
      <c r="C32" s="301"/>
      <c r="D32" s="293"/>
      <c r="E32" s="294"/>
      <c r="F32" s="294"/>
      <c r="G32" s="294"/>
      <c r="H32" s="294"/>
      <c r="I32" s="294"/>
      <c r="J32" s="294"/>
      <c r="K32" s="294"/>
      <c r="L32" s="294"/>
      <c r="M32" s="294"/>
      <c r="N32" s="295"/>
    </row>
    <row r="33" spans="1:17" ht="34.5" customHeight="1" thickBot="1" x14ac:dyDescent="0.3">
      <c r="A33" s="274" t="s">
        <v>5</v>
      </c>
      <c r="B33" s="275"/>
      <c r="C33" s="275"/>
      <c r="D33" s="275"/>
      <c r="E33" s="275"/>
      <c r="F33" s="275"/>
      <c r="G33" s="275"/>
      <c r="H33" s="275"/>
      <c r="I33" s="275"/>
      <c r="J33" s="275"/>
      <c r="K33" s="275"/>
      <c r="L33" s="275"/>
      <c r="M33" s="276" t="s">
        <v>55</v>
      </c>
      <c r="N33" s="278" t="s">
        <v>6</v>
      </c>
    </row>
    <row r="34" spans="1:17" ht="71.25" customHeight="1" thickBot="1" x14ac:dyDescent="0.3">
      <c r="A34" s="59" t="s">
        <v>8</v>
      </c>
      <c r="B34" s="60" t="s">
        <v>9</v>
      </c>
      <c r="C34" s="61" t="s">
        <v>10</v>
      </c>
      <c r="D34" s="59" t="s">
        <v>11</v>
      </c>
      <c r="E34" s="62" t="s">
        <v>12</v>
      </c>
      <c r="F34" s="63" t="s">
        <v>13</v>
      </c>
      <c r="G34" s="64" t="s">
        <v>14</v>
      </c>
      <c r="H34" s="63" t="s">
        <v>15</v>
      </c>
      <c r="I34" s="65" t="s">
        <v>16</v>
      </c>
      <c r="J34" s="65" t="s">
        <v>17</v>
      </c>
      <c r="K34" s="66" t="s">
        <v>18</v>
      </c>
      <c r="L34" s="67" t="s">
        <v>20</v>
      </c>
      <c r="M34" s="277"/>
      <c r="N34" s="279"/>
    </row>
    <row r="35" spans="1:17" ht="16.5" thickBot="1" x14ac:dyDescent="0.3">
      <c r="A35" s="253" t="s">
        <v>58</v>
      </c>
      <c r="B35" s="254"/>
      <c r="C35" s="254"/>
      <c r="D35" s="254"/>
      <c r="E35" s="254"/>
      <c r="F35" s="254"/>
      <c r="G35" s="254"/>
      <c r="H35" s="254"/>
      <c r="I35" s="254"/>
      <c r="J35" s="254"/>
      <c r="K35" s="254"/>
      <c r="L35" s="254"/>
      <c r="M35" s="254"/>
      <c r="N35" s="255"/>
    </row>
    <row r="36" spans="1:17" s="27" customFormat="1" ht="74.25" customHeight="1" thickBot="1" x14ac:dyDescent="0.3">
      <c r="A36" s="47"/>
      <c r="B36" s="68"/>
      <c r="C36" s="68"/>
      <c r="E36" s="55"/>
      <c r="F36" s="69" t="str">
        <f>IF(C36="","",E36/(VLOOKUP(YEAR(C36),$C$805:$D$841,2,FALSE)))</f>
        <v/>
      </c>
      <c r="G36" s="70"/>
      <c r="H36" s="71">
        <f>+E36*G36</f>
        <v>0</v>
      </c>
      <c r="I36" s="83" t="str">
        <f>+IF(E36="","",F36*G36)</f>
        <v/>
      </c>
      <c r="J36" s="86"/>
      <c r="K36" s="280"/>
      <c r="L36" s="282">
        <f>(SUM(I36:I37))/$C$791</f>
        <v>0</v>
      </c>
      <c r="M36" s="48"/>
      <c r="N36" s="50"/>
      <c r="P36" s="27" t="str">
        <f>IF(L823="","",#REF!/(VLOOKUP(YEAR(#REF!),$XEU$1045872:$XEV$1045907,2,FALSE)))</f>
        <v/>
      </c>
    </row>
    <row r="37" spans="1:17" s="27" customFormat="1" ht="53.25" customHeight="1" x14ac:dyDescent="0.25">
      <c r="A37" s="47"/>
      <c r="B37" s="68"/>
      <c r="C37" s="68"/>
      <c r="D37" s="44"/>
      <c r="E37" s="55"/>
      <c r="F37" s="69" t="str">
        <f>IF(C37="","",E37/(VLOOKUP(YEAR(C37),$C$805:$D$841,2,FALSE)))</f>
        <v/>
      </c>
      <c r="G37" s="70"/>
      <c r="H37" s="71">
        <v>0</v>
      </c>
      <c r="I37" s="83" t="str">
        <f>+IF(E37="","",F37*G37)</f>
        <v/>
      </c>
      <c r="J37" s="85"/>
      <c r="K37" s="302"/>
      <c r="L37" s="303"/>
      <c r="M37" s="48"/>
      <c r="N37" s="50"/>
    </row>
    <row r="38" spans="1:17" ht="15.75" x14ac:dyDescent="0.25">
      <c r="A38" s="253" t="s">
        <v>59</v>
      </c>
      <c r="B38" s="254"/>
      <c r="C38" s="254"/>
      <c r="D38" s="254"/>
      <c r="E38" s="254"/>
      <c r="F38" s="254"/>
      <c r="G38" s="254"/>
      <c r="H38" s="254"/>
      <c r="I38" s="254"/>
      <c r="J38" s="254"/>
      <c r="K38" s="254"/>
      <c r="L38" s="254"/>
      <c r="M38" s="254"/>
      <c r="N38" s="255"/>
    </row>
    <row r="39" spans="1:17" ht="15" customHeight="1" x14ac:dyDescent="0.25">
      <c r="A39" s="262" t="s">
        <v>21</v>
      </c>
      <c r="B39" s="262"/>
      <c r="C39" s="262"/>
      <c r="D39" s="262"/>
      <c r="E39" s="262"/>
      <c r="F39" s="262"/>
      <c r="G39" s="262"/>
      <c r="H39" s="262"/>
      <c r="I39" s="262"/>
      <c r="J39" s="262"/>
      <c r="K39" s="262"/>
      <c r="L39" s="304" t="str">
        <f>IF(AND(L36&gt;=100%),"CUMPLE","NO CUMPLE")</f>
        <v>NO CUMPLE</v>
      </c>
      <c r="M39" s="304"/>
      <c r="N39" s="306" t="s">
        <v>4</v>
      </c>
      <c r="P39" s="28"/>
    </row>
    <row r="40" spans="1:17" ht="16.5" thickBot="1" x14ac:dyDescent="0.3">
      <c r="A40" s="262"/>
      <c r="B40" s="262"/>
      <c r="C40" s="262"/>
      <c r="D40" s="262"/>
      <c r="E40" s="262"/>
      <c r="F40" s="262"/>
      <c r="G40" s="262"/>
      <c r="H40" s="262"/>
      <c r="I40" s="262"/>
      <c r="J40" s="262"/>
      <c r="K40" s="262"/>
      <c r="L40" s="305"/>
      <c r="M40" s="305"/>
      <c r="N40" s="307"/>
      <c r="O40" s="24"/>
      <c r="P40" s="24"/>
      <c r="Q40" s="24"/>
    </row>
    <row r="41" spans="1:17" ht="16.5" thickBot="1" x14ac:dyDescent="0.3">
      <c r="A41" s="21"/>
      <c r="B41" s="21"/>
      <c r="C41" s="21"/>
      <c r="D41" s="21"/>
      <c r="E41" s="21"/>
      <c r="F41" s="21"/>
      <c r="G41" s="21"/>
      <c r="H41" s="21"/>
      <c r="I41" s="21"/>
      <c r="J41" s="21"/>
      <c r="K41" s="21"/>
      <c r="L41" s="21"/>
      <c r="M41" s="22"/>
      <c r="N41" s="22"/>
      <c r="O41" s="24"/>
      <c r="P41" s="24"/>
      <c r="Q41" s="24"/>
    </row>
    <row r="42" spans="1:17" ht="28.5" x14ac:dyDescent="0.25">
      <c r="A42" s="284" t="e">
        <f>+#REF!</f>
        <v>#REF!</v>
      </c>
      <c r="B42" s="285"/>
      <c r="C42" s="286"/>
      <c r="D42" s="287" t="e">
        <f>+#REF!</f>
        <v>#REF!</v>
      </c>
      <c r="E42" s="288"/>
      <c r="F42" s="288"/>
      <c r="G42" s="288"/>
      <c r="H42" s="288"/>
      <c r="I42" s="288"/>
      <c r="J42" s="288"/>
      <c r="K42" s="288"/>
      <c r="L42" s="288"/>
      <c r="M42" s="288"/>
      <c r="N42" s="289"/>
    </row>
    <row r="43" spans="1:17" x14ac:dyDescent="0.25">
      <c r="A43" s="296" t="s">
        <v>54</v>
      </c>
      <c r="B43" s="297"/>
      <c r="C43" s="300" t="s">
        <v>3</v>
      </c>
      <c r="D43" s="290"/>
      <c r="E43" s="291"/>
      <c r="F43" s="291"/>
      <c r="G43" s="291"/>
      <c r="H43" s="291"/>
      <c r="I43" s="291"/>
      <c r="J43" s="291"/>
      <c r="K43" s="291"/>
      <c r="L43" s="291"/>
      <c r="M43" s="291"/>
      <c r="N43" s="292"/>
    </row>
    <row r="44" spans="1:17" x14ac:dyDescent="0.25">
      <c r="A44" s="298"/>
      <c r="B44" s="299"/>
      <c r="C44" s="301"/>
      <c r="D44" s="293"/>
      <c r="E44" s="294"/>
      <c r="F44" s="294"/>
      <c r="G44" s="294"/>
      <c r="H44" s="294"/>
      <c r="I44" s="294"/>
      <c r="J44" s="294"/>
      <c r="K44" s="294"/>
      <c r="L44" s="294"/>
      <c r="M44" s="294"/>
      <c r="N44" s="295"/>
    </row>
    <row r="45" spans="1:17" ht="34.5" customHeight="1" thickBot="1" x14ac:dyDescent="0.3">
      <c r="A45" s="274" t="s">
        <v>5</v>
      </c>
      <c r="B45" s="275"/>
      <c r="C45" s="275"/>
      <c r="D45" s="275"/>
      <c r="E45" s="275"/>
      <c r="F45" s="275"/>
      <c r="G45" s="275"/>
      <c r="H45" s="275"/>
      <c r="I45" s="275"/>
      <c r="J45" s="275"/>
      <c r="K45" s="275"/>
      <c r="L45" s="275"/>
      <c r="M45" s="276" t="s">
        <v>55</v>
      </c>
      <c r="N45" s="278" t="s">
        <v>6</v>
      </c>
    </row>
    <row r="46" spans="1:17" ht="71.25" customHeight="1" thickBot="1" x14ac:dyDescent="0.3">
      <c r="A46" s="59" t="s">
        <v>8</v>
      </c>
      <c r="B46" s="60" t="s">
        <v>9</v>
      </c>
      <c r="C46" s="61" t="s">
        <v>10</v>
      </c>
      <c r="D46" s="59" t="s">
        <v>11</v>
      </c>
      <c r="E46" s="62" t="s">
        <v>12</v>
      </c>
      <c r="F46" s="63" t="s">
        <v>13</v>
      </c>
      <c r="G46" s="64" t="s">
        <v>14</v>
      </c>
      <c r="H46" s="63" t="s">
        <v>15</v>
      </c>
      <c r="I46" s="65" t="s">
        <v>16</v>
      </c>
      <c r="J46" s="65" t="s">
        <v>17</v>
      </c>
      <c r="K46" s="66" t="s">
        <v>18</v>
      </c>
      <c r="L46" s="67" t="s">
        <v>20</v>
      </c>
      <c r="M46" s="277"/>
      <c r="N46" s="279"/>
    </row>
    <row r="47" spans="1:17" ht="16.5" thickBot="1" x14ac:dyDescent="0.3">
      <c r="A47" s="253" t="s">
        <v>60</v>
      </c>
      <c r="B47" s="254"/>
      <c r="C47" s="254"/>
      <c r="D47" s="254"/>
      <c r="E47" s="254"/>
      <c r="F47" s="254"/>
      <c r="G47" s="254"/>
      <c r="H47" s="254"/>
      <c r="I47" s="254"/>
      <c r="J47" s="254"/>
      <c r="K47" s="254"/>
      <c r="L47" s="254"/>
      <c r="M47" s="254"/>
      <c r="N47" s="255"/>
    </row>
    <row r="48" spans="1:17" s="27" customFormat="1" ht="161.25" customHeight="1" thickBot="1" x14ac:dyDescent="0.3">
      <c r="A48" s="47"/>
      <c r="B48" s="68"/>
      <c r="C48" s="68"/>
      <c r="E48" s="55"/>
      <c r="F48" s="69" t="str">
        <f>IF(C48="","",E48/(VLOOKUP(YEAR(C48),$C$805:$D$841,2,FALSE)))</f>
        <v/>
      </c>
      <c r="G48" s="70"/>
      <c r="H48" s="71">
        <f>+E48*G48</f>
        <v>0</v>
      </c>
      <c r="I48" s="83" t="str">
        <f>+IF(E48="","",F48*G48)</f>
        <v/>
      </c>
      <c r="J48" s="86"/>
      <c r="K48" s="280"/>
      <c r="L48" s="282">
        <f>(SUM(I48:I49))/$C$791</f>
        <v>0</v>
      </c>
      <c r="M48" s="48"/>
      <c r="N48" s="50"/>
      <c r="P48" s="27" t="str">
        <f>IF(L835="","",#REF!/(VLOOKUP(YEAR(#REF!),$XEU$1045872:$XEV$1045907,2,FALSE)))</f>
        <v/>
      </c>
    </row>
    <row r="49" spans="1:17" s="27" customFormat="1" ht="65.25" customHeight="1" x14ac:dyDescent="0.25">
      <c r="A49" s="47"/>
      <c r="B49" s="68"/>
      <c r="C49" s="68"/>
      <c r="D49" s="44"/>
      <c r="E49" s="55"/>
      <c r="F49" s="69" t="str">
        <f>IF(C49="","",E49/(VLOOKUP(YEAR(C49),$C$805:$D$841,2,FALSE)))</f>
        <v/>
      </c>
      <c r="G49" s="70"/>
      <c r="H49" s="71">
        <v>0</v>
      </c>
      <c r="I49" s="83" t="str">
        <f>+IF(E49="","",F49*G49)</f>
        <v/>
      </c>
      <c r="J49" s="85"/>
      <c r="K49" s="281"/>
      <c r="L49" s="283"/>
      <c r="M49" s="48"/>
      <c r="N49" s="50"/>
    </row>
    <row r="50" spans="1:17" ht="15" customHeight="1" x14ac:dyDescent="0.25">
      <c r="A50" s="262" t="s">
        <v>21</v>
      </c>
      <c r="B50" s="262"/>
      <c r="C50" s="262"/>
      <c r="D50" s="262"/>
      <c r="E50" s="262"/>
      <c r="F50" s="262"/>
      <c r="G50" s="262"/>
      <c r="H50" s="262"/>
      <c r="I50" s="262"/>
      <c r="J50" s="262"/>
      <c r="K50" s="262"/>
      <c r="L50" s="304" t="str">
        <f>IF(AND(L48&gt;=100%),"CUMPLE","NO CUMPLE")</f>
        <v>NO CUMPLE</v>
      </c>
      <c r="M50" s="304"/>
      <c r="N50" s="306" t="s">
        <v>4</v>
      </c>
      <c r="P50" s="28"/>
    </row>
    <row r="51" spans="1:17" ht="16.5" thickBot="1" x14ac:dyDescent="0.3">
      <c r="A51" s="262"/>
      <c r="B51" s="262"/>
      <c r="C51" s="262"/>
      <c r="D51" s="262"/>
      <c r="E51" s="262"/>
      <c r="F51" s="262"/>
      <c r="G51" s="262"/>
      <c r="H51" s="262"/>
      <c r="I51" s="262"/>
      <c r="J51" s="262"/>
      <c r="K51" s="262"/>
      <c r="L51" s="305"/>
      <c r="M51" s="305"/>
      <c r="N51" s="307"/>
      <c r="O51" s="24"/>
      <c r="P51" s="24"/>
      <c r="Q51" s="24"/>
    </row>
    <row r="52" spans="1:17" ht="16.5" thickBot="1" x14ac:dyDescent="0.3">
      <c r="A52" s="21"/>
      <c r="B52" s="21"/>
      <c r="C52" s="21"/>
      <c r="D52" s="21"/>
      <c r="E52" s="21"/>
      <c r="F52" s="21"/>
      <c r="G52" s="21"/>
      <c r="H52" s="21"/>
      <c r="I52" s="21"/>
      <c r="J52" s="21"/>
      <c r="K52" s="21"/>
      <c r="L52" s="56"/>
      <c r="M52" s="56"/>
      <c r="N52" s="56"/>
      <c r="O52" s="24"/>
      <c r="P52" s="24"/>
      <c r="Q52" s="24"/>
    </row>
    <row r="53" spans="1:17" ht="28.5" x14ac:dyDescent="0.25">
      <c r="A53" s="284" t="e">
        <f>+#REF!</f>
        <v>#REF!</v>
      </c>
      <c r="B53" s="285"/>
      <c r="C53" s="286"/>
      <c r="D53" s="287" t="e">
        <f>+#REF!</f>
        <v>#REF!</v>
      </c>
      <c r="E53" s="288"/>
      <c r="F53" s="288"/>
      <c r="G53" s="288"/>
      <c r="H53" s="288"/>
      <c r="I53" s="288"/>
      <c r="J53" s="288"/>
      <c r="K53" s="288"/>
      <c r="L53" s="288"/>
      <c r="M53" s="288"/>
      <c r="N53" s="289"/>
    </row>
    <row r="54" spans="1:17" x14ac:dyDescent="0.25">
      <c r="A54" s="296" t="s">
        <v>54</v>
      </c>
      <c r="B54" s="297"/>
      <c r="C54" s="300" t="s">
        <v>4</v>
      </c>
      <c r="D54" s="290"/>
      <c r="E54" s="291"/>
      <c r="F54" s="291"/>
      <c r="G54" s="291"/>
      <c r="H54" s="291"/>
      <c r="I54" s="291"/>
      <c r="J54" s="291"/>
      <c r="K54" s="291"/>
      <c r="L54" s="291"/>
      <c r="M54" s="291"/>
      <c r="N54" s="292"/>
    </row>
    <row r="55" spans="1:17" x14ac:dyDescent="0.25">
      <c r="A55" s="298"/>
      <c r="B55" s="299"/>
      <c r="C55" s="301"/>
      <c r="D55" s="293"/>
      <c r="E55" s="294"/>
      <c r="F55" s="294"/>
      <c r="G55" s="294"/>
      <c r="H55" s="294"/>
      <c r="I55" s="294"/>
      <c r="J55" s="294"/>
      <c r="K55" s="294"/>
      <c r="L55" s="294"/>
      <c r="M55" s="294"/>
      <c r="N55" s="295"/>
    </row>
    <row r="56" spans="1:17" ht="34.5" customHeight="1" thickBot="1" x14ac:dyDescent="0.3">
      <c r="A56" s="274" t="s">
        <v>5</v>
      </c>
      <c r="B56" s="275"/>
      <c r="C56" s="275"/>
      <c r="D56" s="275"/>
      <c r="E56" s="275"/>
      <c r="F56" s="275"/>
      <c r="G56" s="275"/>
      <c r="H56" s="275"/>
      <c r="I56" s="275"/>
      <c r="J56" s="275"/>
      <c r="K56" s="275"/>
      <c r="L56" s="275"/>
      <c r="M56" s="276" t="s">
        <v>55</v>
      </c>
      <c r="N56" s="278" t="s">
        <v>6</v>
      </c>
    </row>
    <row r="57" spans="1:17" ht="71.25" customHeight="1" thickBot="1" x14ac:dyDescent="0.3">
      <c r="A57" s="59" t="s">
        <v>8</v>
      </c>
      <c r="B57" s="60" t="s">
        <v>9</v>
      </c>
      <c r="C57" s="61" t="s">
        <v>10</v>
      </c>
      <c r="D57" s="59" t="s">
        <v>11</v>
      </c>
      <c r="E57" s="62" t="s">
        <v>12</v>
      </c>
      <c r="F57" s="63" t="s">
        <v>13</v>
      </c>
      <c r="G57" s="64" t="s">
        <v>14</v>
      </c>
      <c r="H57" s="63" t="s">
        <v>15</v>
      </c>
      <c r="I57" s="65" t="s">
        <v>16</v>
      </c>
      <c r="J57" s="65" t="s">
        <v>17</v>
      </c>
      <c r="K57" s="66" t="s">
        <v>18</v>
      </c>
      <c r="L57" s="67" t="s">
        <v>20</v>
      </c>
      <c r="M57" s="277"/>
      <c r="N57" s="279"/>
    </row>
    <row r="58" spans="1:17" ht="16.5" thickBot="1" x14ac:dyDescent="0.3">
      <c r="A58" s="253" t="s">
        <v>61</v>
      </c>
      <c r="B58" s="254"/>
      <c r="C58" s="254"/>
      <c r="D58" s="254"/>
      <c r="E58" s="254"/>
      <c r="F58" s="254"/>
      <c r="G58" s="254"/>
      <c r="H58" s="254"/>
      <c r="I58" s="254"/>
      <c r="J58" s="254"/>
      <c r="K58" s="254"/>
      <c r="L58" s="254"/>
      <c r="M58" s="254"/>
      <c r="N58" s="255"/>
    </row>
    <row r="59" spans="1:17" s="27" customFormat="1" ht="74.25" customHeight="1" x14ac:dyDescent="0.25">
      <c r="A59" s="47"/>
      <c r="B59" s="90"/>
      <c r="C59" s="90"/>
      <c r="E59" s="55"/>
      <c r="F59" s="93" t="str">
        <f>IF(C59="","",E59/(VLOOKUP(YEAR(C59),$C$805:$D$841,2,FALSE)))</f>
        <v/>
      </c>
      <c r="G59" s="70"/>
      <c r="H59" s="71">
        <f>+E59*G59</f>
        <v>0</v>
      </c>
      <c r="I59" s="83" t="str">
        <f>+IF(E59="","",F59*G59)</f>
        <v/>
      </c>
      <c r="J59" s="86"/>
      <c r="K59" s="280"/>
      <c r="L59" s="282">
        <f>(SUM(I59:I64))/$C$791</f>
        <v>0</v>
      </c>
      <c r="M59" s="48"/>
      <c r="N59" s="50"/>
      <c r="P59" s="27" t="str">
        <f>IF(L831="","",#REF!/(VLOOKUP(YEAR(#REF!),$XEU$1045872:$XEV$1045907,2,FALSE)))</f>
        <v/>
      </c>
    </row>
    <row r="60" spans="1:17" s="27" customFormat="1" ht="53.25" customHeight="1" x14ac:dyDescent="0.25">
      <c r="A60" s="47"/>
      <c r="B60" s="92"/>
      <c r="C60" s="92"/>
      <c r="D60" s="44"/>
      <c r="E60" s="55"/>
      <c r="F60" s="95" t="str">
        <f>IF(C60="","",E60/(VLOOKUP(YEAR(C60),$C$805:$D$841,2,FALSE)))</f>
        <v/>
      </c>
      <c r="G60" s="70"/>
      <c r="H60" s="71">
        <v>0</v>
      </c>
      <c r="I60" s="83" t="str">
        <f>+IF(E60="","",F60*G60)</f>
        <v/>
      </c>
      <c r="J60" s="85"/>
      <c r="K60" s="302"/>
      <c r="L60" s="303"/>
      <c r="M60" s="48"/>
      <c r="N60" s="50"/>
    </row>
    <row r="61" spans="1:17" s="27" customFormat="1" ht="53.25" customHeight="1" x14ac:dyDescent="0.25">
      <c r="A61" s="47"/>
      <c r="B61" s="92"/>
      <c r="C61" s="92"/>
      <c r="D61" s="44"/>
      <c r="E61" s="55"/>
      <c r="F61" s="95" t="str">
        <f>IF(C61="","",E61/(VLOOKUP(YEAR(C61),$C$805:$D$841,2,FALSE)))</f>
        <v/>
      </c>
      <c r="G61" s="70"/>
      <c r="H61" s="71">
        <v>0</v>
      </c>
      <c r="I61" s="83" t="str">
        <f>+IF(E61="","",F61*G61)</f>
        <v/>
      </c>
      <c r="J61" s="85"/>
      <c r="K61" s="302"/>
      <c r="L61" s="303"/>
      <c r="M61" s="48"/>
      <c r="N61" s="50"/>
    </row>
    <row r="62" spans="1:17" s="27" customFormat="1" ht="53.25" customHeight="1" x14ac:dyDescent="0.25">
      <c r="A62" s="47"/>
      <c r="B62" s="91"/>
      <c r="C62" s="91"/>
      <c r="D62" s="44"/>
      <c r="E62" s="55"/>
      <c r="F62" s="94" t="str">
        <f>IF(C62="","",E62/(VLOOKUP(YEAR(C62),$C$805:$D$841,2,FALSE)))</f>
        <v/>
      </c>
      <c r="G62" s="70"/>
      <c r="H62" s="71">
        <v>0</v>
      </c>
      <c r="I62" s="83" t="str">
        <f>+IF(E62="","",F62*G62)</f>
        <v/>
      </c>
      <c r="J62" s="85"/>
      <c r="K62" s="281"/>
      <c r="L62" s="283"/>
      <c r="M62" s="48"/>
      <c r="N62" s="50"/>
    </row>
    <row r="63" spans="1:17" ht="16.5" thickBot="1" x14ac:dyDescent="0.3">
      <c r="A63" s="253" t="s">
        <v>62</v>
      </c>
      <c r="B63" s="254"/>
      <c r="C63" s="254"/>
      <c r="D63" s="254"/>
      <c r="E63" s="254"/>
      <c r="F63" s="254"/>
      <c r="G63" s="254"/>
      <c r="H63" s="254"/>
      <c r="I63" s="254"/>
      <c r="J63" s="254"/>
      <c r="K63" s="254"/>
      <c r="L63" s="254"/>
      <c r="M63" s="254"/>
      <c r="N63" s="255"/>
    </row>
    <row r="64" spans="1:17" s="27" customFormat="1" ht="53.25" customHeight="1" x14ac:dyDescent="0.25">
      <c r="A64" s="47"/>
      <c r="B64" s="68"/>
      <c r="C64" s="68"/>
      <c r="D64" s="44"/>
      <c r="E64" s="55"/>
      <c r="F64" s="69" t="str">
        <f>IF(C64="","",E64/(VLOOKUP(YEAR(C64),$C$805:$D$841,2,FALSE)))</f>
        <v/>
      </c>
      <c r="G64" s="70"/>
      <c r="H64" s="71">
        <v>0</v>
      </c>
      <c r="I64" s="83" t="str">
        <f>+IF(E64="","",F64*G64)</f>
        <v/>
      </c>
      <c r="J64" s="87"/>
      <c r="K64" s="87"/>
      <c r="L64" s="87"/>
      <c r="M64" s="48"/>
      <c r="N64" s="50"/>
    </row>
    <row r="65" spans="1:17" ht="15" customHeight="1" x14ac:dyDescent="0.25">
      <c r="A65" s="262" t="s">
        <v>21</v>
      </c>
      <c r="B65" s="262"/>
      <c r="C65" s="262"/>
      <c r="D65" s="262"/>
      <c r="E65" s="262"/>
      <c r="F65" s="262"/>
      <c r="G65" s="262"/>
      <c r="H65" s="262"/>
      <c r="I65" s="262"/>
      <c r="J65" s="262"/>
      <c r="K65" s="262"/>
      <c r="L65" s="304" t="str">
        <f>IF(AND(L59&gt;=100%),"CUMPLE","NO CUMPLE")</f>
        <v>NO CUMPLE</v>
      </c>
      <c r="M65" s="304"/>
      <c r="N65" s="306" t="s">
        <v>4</v>
      </c>
      <c r="P65" s="28"/>
    </row>
    <row r="66" spans="1:17" ht="16.5" thickBot="1" x14ac:dyDescent="0.3">
      <c r="A66" s="262"/>
      <c r="B66" s="262"/>
      <c r="C66" s="262"/>
      <c r="D66" s="262"/>
      <c r="E66" s="262"/>
      <c r="F66" s="262"/>
      <c r="G66" s="262"/>
      <c r="H66" s="262"/>
      <c r="I66" s="262"/>
      <c r="J66" s="262"/>
      <c r="K66" s="262"/>
      <c r="L66" s="305"/>
      <c r="M66" s="305"/>
      <c r="N66" s="307"/>
      <c r="O66" s="24"/>
      <c r="P66" s="24"/>
      <c r="Q66" s="24"/>
    </row>
    <row r="67" spans="1:17" ht="16.5" thickBot="1" x14ac:dyDescent="0.3">
      <c r="A67" s="21"/>
      <c r="B67" s="21"/>
      <c r="C67" s="21"/>
      <c r="D67" s="21"/>
      <c r="E67" s="21"/>
      <c r="F67" s="21"/>
      <c r="G67" s="21"/>
      <c r="H67" s="21"/>
      <c r="I67" s="21"/>
      <c r="J67" s="21"/>
      <c r="K67" s="21"/>
      <c r="L67" s="21"/>
      <c r="M67" s="22"/>
      <c r="N67" s="22"/>
      <c r="O67" s="24"/>
      <c r="P67" s="24"/>
      <c r="Q67" s="24"/>
    </row>
    <row r="68" spans="1:17" ht="28.5" x14ac:dyDescent="0.25">
      <c r="A68" s="284" t="e">
        <f>+#REF!</f>
        <v>#REF!</v>
      </c>
      <c r="B68" s="285"/>
      <c r="C68" s="286"/>
      <c r="D68" s="287" t="e">
        <f>+#REF!</f>
        <v>#REF!</v>
      </c>
      <c r="E68" s="288"/>
      <c r="F68" s="288"/>
      <c r="G68" s="288"/>
      <c r="H68" s="288"/>
      <c r="I68" s="288"/>
      <c r="J68" s="288"/>
      <c r="K68" s="288"/>
      <c r="L68" s="288"/>
      <c r="M68" s="288"/>
      <c r="N68" s="289"/>
    </row>
    <row r="69" spans="1:17" x14ac:dyDescent="0.25">
      <c r="A69" s="296" t="s">
        <v>54</v>
      </c>
      <c r="B69" s="297"/>
      <c r="C69" s="300" t="s">
        <v>4</v>
      </c>
      <c r="D69" s="290"/>
      <c r="E69" s="291"/>
      <c r="F69" s="291"/>
      <c r="G69" s="291"/>
      <c r="H69" s="291"/>
      <c r="I69" s="291"/>
      <c r="J69" s="291"/>
      <c r="K69" s="291"/>
      <c r="L69" s="291"/>
      <c r="M69" s="291"/>
      <c r="N69" s="292"/>
    </row>
    <row r="70" spans="1:17" x14ac:dyDescent="0.25">
      <c r="A70" s="298"/>
      <c r="B70" s="299"/>
      <c r="C70" s="301"/>
      <c r="D70" s="293"/>
      <c r="E70" s="294"/>
      <c r="F70" s="294"/>
      <c r="G70" s="294"/>
      <c r="H70" s="294"/>
      <c r="I70" s="294"/>
      <c r="J70" s="294"/>
      <c r="K70" s="294"/>
      <c r="L70" s="294"/>
      <c r="M70" s="294"/>
      <c r="N70" s="295"/>
    </row>
    <row r="71" spans="1:17" ht="34.5" customHeight="1" thickBot="1" x14ac:dyDescent="0.3">
      <c r="A71" s="274" t="s">
        <v>5</v>
      </c>
      <c r="B71" s="275"/>
      <c r="C71" s="275"/>
      <c r="D71" s="275"/>
      <c r="E71" s="275"/>
      <c r="F71" s="275"/>
      <c r="G71" s="275"/>
      <c r="H71" s="275"/>
      <c r="I71" s="275"/>
      <c r="J71" s="275"/>
      <c r="K71" s="275"/>
      <c r="L71" s="275"/>
      <c r="M71" s="276" t="s">
        <v>55</v>
      </c>
      <c r="N71" s="278" t="s">
        <v>6</v>
      </c>
    </row>
    <row r="72" spans="1:17" ht="71.25" customHeight="1" thickBot="1" x14ac:dyDescent="0.3">
      <c r="A72" s="59" t="s">
        <v>8</v>
      </c>
      <c r="B72" s="60" t="s">
        <v>9</v>
      </c>
      <c r="C72" s="61" t="s">
        <v>10</v>
      </c>
      <c r="D72" s="59" t="s">
        <v>11</v>
      </c>
      <c r="E72" s="62" t="s">
        <v>12</v>
      </c>
      <c r="F72" s="63" t="s">
        <v>13</v>
      </c>
      <c r="G72" s="64" t="s">
        <v>14</v>
      </c>
      <c r="H72" s="63" t="s">
        <v>15</v>
      </c>
      <c r="I72" s="65" t="s">
        <v>16</v>
      </c>
      <c r="J72" s="65" t="s">
        <v>17</v>
      </c>
      <c r="K72" s="66" t="s">
        <v>18</v>
      </c>
      <c r="L72" s="67" t="s">
        <v>20</v>
      </c>
      <c r="M72" s="277"/>
      <c r="N72" s="279"/>
    </row>
    <row r="73" spans="1:17" ht="16.5" thickBot="1" x14ac:dyDescent="0.3">
      <c r="A73" s="253" t="s">
        <v>63</v>
      </c>
      <c r="B73" s="254"/>
      <c r="C73" s="254"/>
      <c r="D73" s="254"/>
      <c r="E73" s="254"/>
      <c r="F73" s="254"/>
      <c r="G73" s="254"/>
      <c r="H73" s="254"/>
      <c r="I73" s="254"/>
      <c r="J73" s="254"/>
      <c r="K73" s="254"/>
      <c r="L73" s="254"/>
      <c r="M73" s="254"/>
      <c r="N73" s="255"/>
    </row>
    <row r="74" spans="1:17" s="27" customFormat="1" ht="74.25" customHeight="1" x14ac:dyDescent="0.25">
      <c r="A74" s="47"/>
      <c r="B74" s="90"/>
      <c r="C74" s="90"/>
      <c r="E74" s="55"/>
      <c r="F74" s="93" t="str">
        <f>IF(C74="","",E74/(VLOOKUP(YEAR(C74),$C$805:$D$841,2,FALSE)))</f>
        <v/>
      </c>
      <c r="G74" s="70"/>
      <c r="H74" s="71">
        <f>+E74*G74</f>
        <v>0</v>
      </c>
      <c r="I74" s="83" t="str">
        <f>+IF(E74="","",F74*G74)</f>
        <v/>
      </c>
      <c r="J74" s="86"/>
      <c r="K74" s="89"/>
      <c r="M74" s="48"/>
      <c r="N74" s="50"/>
      <c r="P74" s="27" t="str">
        <f>IF(L846="","",#REF!/(VLOOKUP(YEAR(#REF!),$XEU$1045872:$XEV$1045907,2,FALSE)))</f>
        <v/>
      </c>
    </row>
    <row r="75" spans="1:17" ht="15.75" x14ac:dyDescent="0.25">
      <c r="A75" s="253" t="s">
        <v>64</v>
      </c>
      <c r="B75" s="254"/>
      <c r="C75" s="254"/>
      <c r="D75" s="254"/>
      <c r="E75" s="254"/>
      <c r="F75" s="254"/>
      <c r="G75" s="254"/>
      <c r="H75" s="254"/>
      <c r="I75" s="254"/>
      <c r="J75" s="254"/>
      <c r="K75" s="254"/>
      <c r="L75" s="254"/>
      <c r="M75" s="254"/>
      <c r="N75" s="255"/>
    </row>
    <row r="76" spans="1:17" s="27" customFormat="1" ht="53.25" customHeight="1" x14ac:dyDescent="0.25">
      <c r="A76" s="47"/>
      <c r="B76" s="92"/>
      <c r="C76" s="92"/>
      <c r="D76" s="44"/>
      <c r="E76" s="55"/>
      <c r="F76" s="95" t="str">
        <f>IF(C76="","",E76/(VLOOKUP(YEAR(C76),$C$805:$D$841,2,FALSE)))</f>
        <v/>
      </c>
      <c r="G76" s="70"/>
      <c r="H76" s="71">
        <v>0</v>
      </c>
      <c r="I76" s="83" t="str">
        <f>+IF(E76="","",F76*G76)</f>
        <v/>
      </c>
      <c r="J76" s="85"/>
      <c r="K76" s="96"/>
      <c r="L76" s="282">
        <f>(SUM(I74:I79))/$C$791</f>
        <v>0</v>
      </c>
      <c r="M76" s="48"/>
      <c r="N76" s="50"/>
    </row>
    <row r="77" spans="1:17" s="27" customFormat="1" ht="53.25" customHeight="1" x14ac:dyDescent="0.25">
      <c r="A77" s="47"/>
      <c r="B77" s="91"/>
      <c r="C77" s="91"/>
      <c r="D77" s="44"/>
      <c r="E77" s="55"/>
      <c r="F77" s="94" t="str">
        <f>IF(C77="","",E77/(VLOOKUP(YEAR(C77),$C$805:$D$841,2,FALSE)))</f>
        <v/>
      </c>
      <c r="G77" s="70"/>
      <c r="H77" s="71">
        <v>0</v>
      </c>
      <c r="I77" s="83" t="str">
        <f>+IF(E77="","",F77*G77)</f>
        <v/>
      </c>
      <c r="J77" s="85"/>
      <c r="K77" s="96"/>
      <c r="L77" s="283"/>
      <c r="M77" s="48"/>
      <c r="N77" s="50"/>
    </row>
    <row r="78" spans="1:17" ht="16.5" thickBot="1" x14ac:dyDescent="0.3">
      <c r="A78" s="253" t="s">
        <v>65</v>
      </c>
      <c r="B78" s="254"/>
      <c r="C78" s="254"/>
      <c r="D78" s="254"/>
      <c r="E78" s="254"/>
      <c r="F78" s="254"/>
      <c r="G78" s="254"/>
      <c r="H78" s="254"/>
      <c r="I78" s="254"/>
      <c r="J78" s="254"/>
      <c r="K78" s="254"/>
      <c r="L78" s="254"/>
      <c r="M78" s="254"/>
      <c r="N78" s="255"/>
    </row>
    <row r="79" spans="1:17" s="27" customFormat="1" ht="53.25" customHeight="1" x14ac:dyDescent="0.25">
      <c r="A79" s="47"/>
      <c r="B79" s="68"/>
      <c r="C79" s="68"/>
      <c r="D79" s="44"/>
      <c r="E79" s="55"/>
      <c r="F79" s="69" t="str">
        <f>IF(C79="","",E79/(VLOOKUP(YEAR(C79),$C$805:$D$841,2,FALSE)))</f>
        <v/>
      </c>
      <c r="G79" s="70"/>
      <c r="H79" s="71">
        <v>0</v>
      </c>
      <c r="I79" s="83" t="str">
        <f>+IF(E79="","",F79*G79)</f>
        <v/>
      </c>
      <c r="J79" s="87"/>
      <c r="K79" s="87"/>
      <c r="L79" s="87"/>
      <c r="M79" s="48"/>
      <c r="N79" s="50"/>
    </row>
    <row r="80" spans="1:17" ht="15" customHeight="1" x14ac:dyDescent="0.25">
      <c r="A80" s="262" t="s">
        <v>21</v>
      </c>
      <c r="B80" s="262"/>
      <c r="C80" s="262"/>
      <c r="D80" s="262"/>
      <c r="E80" s="262"/>
      <c r="F80" s="262"/>
      <c r="G80" s="262"/>
      <c r="H80" s="262"/>
      <c r="I80" s="262"/>
      <c r="J80" s="262"/>
      <c r="K80" s="262"/>
      <c r="L80" s="304" t="str">
        <f>IF(AND(L76&gt;=100%),"CUMPLE","NO CUMPLE")</f>
        <v>NO CUMPLE</v>
      </c>
      <c r="M80" s="304"/>
      <c r="N80" s="306" t="s">
        <v>4</v>
      </c>
      <c r="P80" s="28"/>
    </row>
    <row r="81" spans="1:17" ht="16.5" thickBot="1" x14ac:dyDescent="0.3">
      <c r="A81" s="262"/>
      <c r="B81" s="262"/>
      <c r="C81" s="262"/>
      <c r="D81" s="262"/>
      <c r="E81" s="262"/>
      <c r="F81" s="262"/>
      <c r="G81" s="262"/>
      <c r="H81" s="262"/>
      <c r="I81" s="262"/>
      <c r="J81" s="262"/>
      <c r="K81" s="262"/>
      <c r="L81" s="305"/>
      <c r="M81" s="305"/>
      <c r="N81" s="307"/>
      <c r="O81" s="24"/>
      <c r="P81" s="24"/>
      <c r="Q81" s="24"/>
    </row>
    <row r="82" spans="1:17" ht="16.5" thickBot="1" x14ac:dyDescent="0.3">
      <c r="A82" s="21"/>
      <c r="B82" s="21"/>
      <c r="C82" s="21"/>
      <c r="D82" s="21"/>
      <c r="E82" s="21"/>
      <c r="F82" s="21"/>
      <c r="G82" s="21"/>
      <c r="H82" s="21"/>
      <c r="I82" s="21"/>
      <c r="J82" s="21"/>
      <c r="K82" s="21"/>
      <c r="L82" s="21"/>
      <c r="M82" s="22"/>
      <c r="N82" s="22"/>
      <c r="O82" s="24"/>
      <c r="P82" s="24"/>
      <c r="Q82" s="24"/>
    </row>
    <row r="83" spans="1:17" ht="28.5" x14ac:dyDescent="0.25">
      <c r="A83" s="284" t="e">
        <f>+#REF!</f>
        <v>#REF!</v>
      </c>
      <c r="B83" s="285"/>
      <c r="C83" s="286"/>
      <c r="D83" s="287" t="e">
        <f>+#REF!</f>
        <v>#REF!</v>
      </c>
      <c r="E83" s="288"/>
      <c r="F83" s="288"/>
      <c r="G83" s="288"/>
      <c r="H83" s="288"/>
      <c r="I83" s="288"/>
      <c r="J83" s="288"/>
      <c r="K83" s="288"/>
      <c r="L83" s="288"/>
      <c r="M83" s="288"/>
      <c r="N83" s="289"/>
    </row>
    <row r="84" spans="1:17" x14ac:dyDescent="0.25">
      <c r="A84" s="296" t="s">
        <v>54</v>
      </c>
      <c r="B84" s="297"/>
      <c r="C84" s="300" t="s">
        <v>3</v>
      </c>
      <c r="D84" s="290"/>
      <c r="E84" s="291"/>
      <c r="F84" s="291"/>
      <c r="G84" s="291"/>
      <c r="H84" s="291"/>
      <c r="I84" s="291"/>
      <c r="J84" s="291"/>
      <c r="K84" s="291"/>
      <c r="L84" s="291"/>
      <c r="M84" s="291"/>
      <c r="N84" s="292"/>
    </row>
    <row r="85" spans="1:17" x14ac:dyDescent="0.25">
      <c r="A85" s="298"/>
      <c r="B85" s="299"/>
      <c r="C85" s="301"/>
      <c r="D85" s="293"/>
      <c r="E85" s="294"/>
      <c r="F85" s="294"/>
      <c r="G85" s="294"/>
      <c r="H85" s="294"/>
      <c r="I85" s="294"/>
      <c r="J85" s="294"/>
      <c r="K85" s="294"/>
      <c r="L85" s="294"/>
      <c r="M85" s="294"/>
      <c r="N85" s="295"/>
    </row>
    <row r="86" spans="1:17" ht="34.5" customHeight="1" thickBot="1" x14ac:dyDescent="0.3">
      <c r="A86" s="274" t="s">
        <v>5</v>
      </c>
      <c r="B86" s="275"/>
      <c r="C86" s="275"/>
      <c r="D86" s="275"/>
      <c r="E86" s="275"/>
      <c r="F86" s="275"/>
      <c r="G86" s="275"/>
      <c r="H86" s="275"/>
      <c r="I86" s="275"/>
      <c r="J86" s="275"/>
      <c r="K86" s="275"/>
      <c r="L86" s="275"/>
      <c r="M86" s="276" t="s">
        <v>55</v>
      </c>
      <c r="N86" s="278" t="s">
        <v>6</v>
      </c>
    </row>
    <row r="87" spans="1:17" ht="71.25" customHeight="1" thickBot="1" x14ac:dyDescent="0.3">
      <c r="A87" s="59" t="s">
        <v>8</v>
      </c>
      <c r="B87" s="60" t="s">
        <v>9</v>
      </c>
      <c r="C87" s="61" t="s">
        <v>10</v>
      </c>
      <c r="D87" s="59" t="s">
        <v>11</v>
      </c>
      <c r="E87" s="62" t="s">
        <v>12</v>
      </c>
      <c r="F87" s="63" t="s">
        <v>13</v>
      </c>
      <c r="G87" s="64" t="s">
        <v>14</v>
      </c>
      <c r="H87" s="63" t="s">
        <v>15</v>
      </c>
      <c r="I87" s="65" t="s">
        <v>16</v>
      </c>
      <c r="J87" s="65" t="s">
        <v>17</v>
      </c>
      <c r="K87" s="66" t="s">
        <v>18</v>
      </c>
      <c r="L87" s="67" t="s">
        <v>20</v>
      </c>
      <c r="M87" s="277"/>
      <c r="N87" s="279"/>
    </row>
    <row r="88" spans="1:17" ht="16.5" thickBot="1" x14ac:dyDescent="0.3">
      <c r="A88" s="253" t="s">
        <v>23</v>
      </c>
      <c r="B88" s="254"/>
      <c r="C88" s="254"/>
      <c r="D88" s="254"/>
      <c r="E88" s="254"/>
      <c r="F88" s="254"/>
      <c r="G88" s="254"/>
      <c r="H88" s="254"/>
      <c r="I88" s="254"/>
      <c r="J88" s="254"/>
      <c r="K88" s="254"/>
      <c r="L88" s="254"/>
      <c r="M88" s="254"/>
      <c r="N88" s="255"/>
    </row>
    <row r="89" spans="1:17" s="27" customFormat="1" ht="161.25" customHeight="1" thickBot="1" x14ac:dyDescent="0.3">
      <c r="A89" s="47"/>
      <c r="B89" s="68"/>
      <c r="C89" s="68"/>
      <c r="E89" s="55"/>
      <c r="F89" s="69" t="str">
        <f>IF(C89="","",E89/(VLOOKUP(YEAR(C89),$C$805:$D$841,2,FALSE)))</f>
        <v/>
      </c>
      <c r="G89" s="70"/>
      <c r="H89" s="71">
        <f>+E89*G89</f>
        <v>0</v>
      </c>
      <c r="I89" s="83" t="str">
        <f>+IF(E89="","",F89*G89)</f>
        <v/>
      </c>
      <c r="J89" s="86"/>
      <c r="K89" s="280"/>
      <c r="L89" s="282">
        <f>(SUM(I89:I90))/$C$791</f>
        <v>0</v>
      </c>
      <c r="M89" s="48"/>
      <c r="N89" s="50"/>
      <c r="P89" s="27" t="str">
        <f>IF(L876="","",#REF!/(VLOOKUP(YEAR(#REF!),$XEU$1045872:$XEV$1045907,2,FALSE)))</f>
        <v/>
      </c>
    </row>
    <row r="90" spans="1:17" s="27" customFormat="1" ht="65.25" customHeight="1" x14ac:dyDescent="0.25">
      <c r="A90" s="47"/>
      <c r="B90" s="68"/>
      <c r="C90" s="68"/>
      <c r="D90" s="44"/>
      <c r="E90" s="55"/>
      <c r="F90" s="69" t="str">
        <f>IF(C90="","",E90/(VLOOKUP(YEAR(C90),$C$805:$D$841,2,FALSE)))</f>
        <v/>
      </c>
      <c r="G90" s="70"/>
      <c r="H90" s="71">
        <v>0</v>
      </c>
      <c r="I90" s="83" t="str">
        <f>+IF(E90="","",F90*G90)</f>
        <v/>
      </c>
      <c r="J90" s="85"/>
      <c r="K90" s="281"/>
      <c r="L90" s="283"/>
      <c r="M90" s="48"/>
      <c r="N90" s="50"/>
    </row>
    <row r="91" spans="1:17" ht="15" customHeight="1" x14ac:dyDescent="0.25">
      <c r="A91" s="262" t="s">
        <v>21</v>
      </c>
      <c r="B91" s="262"/>
      <c r="C91" s="262"/>
      <c r="D91" s="262"/>
      <c r="E91" s="262"/>
      <c r="F91" s="262"/>
      <c r="G91" s="262"/>
      <c r="H91" s="262"/>
      <c r="I91" s="262"/>
      <c r="J91" s="262"/>
      <c r="K91" s="262"/>
      <c r="L91" s="304" t="str">
        <f>IF(AND(L89&gt;=100%),"CUMPLE","NO CUMPLE")</f>
        <v>NO CUMPLE</v>
      </c>
      <c r="M91" s="304"/>
      <c r="N91" s="306" t="s">
        <v>4</v>
      </c>
      <c r="P91" s="28"/>
    </row>
    <row r="92" spans="1:17" ht="16.5" thickBot="1" x14ac:dyDescent="0.3">
      <c r="A92" s="262"/>
      <c r="B92" s="262"/>
      <c r="C92" s="262"/>
      <c r="D92" s="262"/>
      <c r="E92" s="262"/>
      <c r="F92" s="262"/>
      <c r="G92" s="262"/>
      <c r="H92" s="262"/>
      <c r="I92" s="262"/>
      <c r="J92" s="262"/>
      <c r="K92" s="262"/>
      <c r="L92" s="305"/>
      <c r="M92" s="305"/>
      <c r="N92" s="307"/>
      <c r="O92" s="24"/>
      <c r="P92" s="24"/>
      <c r="Q92" s="24"/>
    </row>
    <row r="93" spans="1:17" ht="16.5" thickBot="1" x14ac:dyDescent="0.3">
      <c r="A93" s="21"/>
      <c r="B93" s="21"/>
      <c r="C93" s="21"/>
      <c r="D93" s="21"/>
      <c r="E93" s="21"/>
      <c r="F93" s="21"/>
      <c r="G93" s="21"/>
      <c r="H93" s="21"/>
      <c r="I93" s="21"/>
      <c r="J93" s="21"/>
      <c r="K93" s="21"/>
      <c r="L93" s="21"/>
      <c r="M93" s="22"/>
      <c r="N93" s="22"/>
      <c r="O93" s="24"/>
      <c r="P93" s="24"/>
      <c r="Q93" s="24"/>
    </row>
    <row r="94" spans="1:17" ht="28.5" x14ac:dyDescent="0.25">
      <c r="A94" s="284" t="e">
        <f>+#REF!</f>
        <v>#REF!</v>
      </c>
      <c r="B94" s="285"/>
      <c r="C94" s="286"/>
      <c r="D94" s="287" t="e">
        <f>+#REF!</f>
        <v>#REF!</v>
      </c>
      <c r="E94" s="288"/>
      <c r="F94" s="288"/>
      <c r="G94" s="288"/>
      <c r="H94" s="288"/>
      <c r="I94" s="288"/>
      <c r="J94" s="288"/>
      <c r="K94" s="288"/>
      <c r="L94" s="288"/>
      <c r="M94" s="288"/>
      <c r="N94" s="289"/>
    </row>
    <row r="95" spans="1:17" x14ac:dyDescent="0.25">
      <c r="A95" s="296" t="s">
        <v>54</v>
      </c>
      <c r="B95" s="297"/>
      <c r="C95" s="300" t="s">
        <v>4</v>
      </c>
      <c r="D95" s="290"/>
      <c r="E95" s="291"/>
      <c r="F95" s="291"/>
      <c r="G95" s="291"/>
      <c r="H95" s="291"/>
      <c r="I95" s="291"/>
      <c r="J95" s="291"/>
      <c r="K95" s="291"/>
      <c r="L95" s="291"/>
      <c r="M95" s="291"/>
      <c r="N95" s="292"/>
    </row>
    <row r="96" spans="1:17" x14ac:dyDescent="0.25">
      <c r="A96" s="298"/>
      <c r="B96" s="299"/>
      <c r="C96" s="301"/>
      <c r="D96" s="293"/>
      <c r="E96" s="294"/>
      <c r="F96" s="294"/>
      <c r="G96" s="294"/>
      <c r="H96" s="294"/>
      <c r="I96" s="294"/>
      <c r="J96" s="294"/>
      <c r="K96" s="294"/>
      <c r="L96" s="294"/>
      <c r="M96" s="294"/>
      <c r="N96" s="295"/>
    </row>
    <row r="97" spans="1:17" ht="34.5" customHeight="1" thickBot="1" x14ac:dyDescent="0.3">
      <c r="A97" s="274" t="s">
        <v>5</v>
      </c>
      <c r="B97" s="275"/>
      <c r="C97" s="275"/>
      <c r="D97" s="275"/>
      <c r="E97" s="275"/>
      <c r="F97" s="275"/>
      <c r="G97" s="275"/>
      <c r="H97" s="275"/>
      <c r="I97" s="275"/>
      <c r="J97" s="275"/>
      <c r="K97" s="275"/>
      <c r="L97" s="275"/>
      <c r="M97" s="276" t="s">
        <v>55</v>
      </c>
      <c r="N97" s="278" t="s">
        <v>6</v>
      </c>
    </row>
    <row r="98" spans="1:17" ht="71.25" customHeight="1" thickBot="1" x14ac:dyDescent="0.3">
      <c r="A98" s="59" t="s">
        <v>8</v>
      </c>
      <c r="B98" s="60" t="s">
        <v>9</v>
      </c>
      <c r="C98" s="61" t="s">
        <v>10</v>
      </c>
      <c r="D98" s="59" t="s">
        <v>11</v>
      </c>
      <c r="E98" s="62" t="s">
        <v>12</v>
      </c>
      <c r="F98" s="63" t="s">
        <v>13</v>
      </c>
      <c r="G98" s="64" t="s">
        <v>14</v>
      </c>
      <c r="H98" s="63" t="s">
        <v>15</v>
      </c>
      <c r="I98" s="65" t="s">
        <v>16</v>
      </c>
      <c r="J98" s="65" t="s">
        <v>17</v>
      </c>
      <c r="K98" s="66" t="s">
        <v>18</v>
      </c>
      <c r="L98" s="67" t="s">
        <v>20</v>
      </c>
      <c r="M98" s="277"/>
      <c r="N98" s="279"/>
    </row>
    <row r="99" spans="1:17" ht="16.5" thickBot="1" x14ac:dyDescent="0.3">
      <c r="A99" s="253" t="s">
        <v>66</v>
      </c>
      <c r="B99" s="254"/>
      <c r="C99" s="254"/>
      <c r="D99" s="254"/>
      <c r="E99" s="254"/>
      <c r="F99" s="254"/>
      <c r="G99" s="254"/>
      <c r="H99" s="254"/>
      <c r="I99" s="254"/>
      <c r="J99" s="254"/>
      <c r="K99" s="254"/>
      <c r="L99" s="254"/>
      <c r="M99" s="254"/>
      <c r="N99" s="255"/>
    </row>
    <row r="100" spans="1:17" s="27" customFormat="1" ht="74.25" customHeight="1" x14ac:dyDescent="0.25">
      <c r="A100" s="47"/>
      <c r="B100" s="90"/>
      <c r="C100" s="90"/>
      <c r="E100" s="55"/>
      <c r="F100" s="93" t="str">
        <f>IF(C100="","",E100/(VLOOKUP(YEAR(C100),$C$805:$D$841,2,FALSE)))</f>
        <v/>
      </c>
      <c r="G100" s="70"/>
      <c r="H100" s="71">
        <f>+E100*G100</f>
        <v>0</v>
      </c>
      <c r="I100" s="83" t="str">
        <f>+IF(E100="","",F100*G100)</f>
        <v/>
      </c>
      <c r="J100" s="86"/>
      <c r="K100" s="280"/>
      <c r="L100" s="282">
        <f>(SUM(I100:I104))/$C$791</f>
        <v>0</v>
      </c>
      <c r="M100" s="48"/>
      <c r="N100" s="50"/>
      <c r="P100" s="27" t="str">
        <f>IF(L872="","",#REF!/(VLOOKUP(YEAR(#REF!),$XEU$1045872:$XEV$1045907,2,FALSE)))</f>
        <v/>
      </c>
    </row>
    <row r="101" spans="1:17" s="27" customFormat="1" ht="53.25" customHeight="1" x14ac:dyDescent="0.25">
      <c r="A101" s="47"/>
      <c r="B101" s="92"/>
      <c r="C101" s="92"/>
      <c r="D101" s="44"/>
      <c r="E101" s="55"/>
      <c r="F101" s="95" t="str">
        <f>IF(C101="","",E101/(VLOOKUP(YEAR(C101),$C$805:$D$841,2,FALSE)))</f>
        <v/>
      </c>
      <c r="G101" s="70"/>
      <c r="H101" s="71">
        <v>0</v>
      </c>
      <c r="I101" s="83" t="str">
        <f>+IF(E101="","",F101*G101)</f>
        <v/>
      </c>
      <c r="J101" s="85"/>
      <c r="K101" s="302"/>
      <c r="L101" s="303"/>
      <c r="M101" s="48"/>
      <c r="N101" s="50"/>
    </row>
    <row r="102" spans="1:17" s="27" customFormat="1" ht="53.25" customHeight="1" x14ac:dyDescent="0.25">
      <c r="A102" s="47"/>
      <c r="B102" s="92"/>
      <c r="C102" s="92"/>
      <c r="D102" s="44"/>
      <c r="E102" s="55"/>
      <c r="F102" s="95" t="str">
        <f>IF(C102="","",E102/(VLOOKUP(YEAR(C102),$C$805:$D$841,2,FALSE)))</f>
        <v/>
      </c>
      <c r="G102" s="70"/>
      <c r="H102" s="71">
        <v>0</v>
      </c>
      <c r="I102" s="83" t="str">
        <f>+IF(E102="","",F102*G102)</f>
        <v/>
      </c>
      <c r="J102" s="85"/>
      <c r="K102" s="302"/>
      <c r="L102" s="303"/>
      <c r="M102" s="48"/>
      <c r="N102" s="50"/>
    </row>
    <row r="103" spans="1:17" s="27" customFormat="1" ht="53.25" customHeight="1" x14ac:dyDescent="0.25">
      <c r="A103" s="47"/>
      <c r="B103" s="91"/>
      <c r="C103" s="91"/>
      <c r="D103" s="44"/>
      <c r="E103" s="55"/>
      <c r="F103" s="94" t="str">
        <f>IF(C103="","",E103/(VLOOKUP(YEAR(C103),$C$805:$D$841,2,FALSE)))</f>
        <v/>
      </c>
      <c r="G103" s="70"/>
      <c r="H103" s="71">
        <v>0</v>
      </c>
      <c r="I103" s="83" t="str">
        <f>+IF(E103="","",F103*G103)</f>
        <v/>
      </c>
      <c r="J103" s="85"/>
      <c r="K103" s="281"/>
      <c r="L103" s="283"/>
      <c r="M103" s="48"/>
      <c r="N103" s="50"/>
    </row>
    <row r="104" spans="1:17" ht="15.75" x14ac:dyDescent="0.25">
      <c r="A104" s="253" t="s">
        <v>67</v>
      </c>
      <c r="B104" s="254"/>
      <c r="C104" s="254"/>
      <c r="D104" s="254"/>
      <c r="E104" s="254"/>
      <c r="F104" s="254"/>
      <c r="G104" s="254"/>
      <c r="H104" s="254"/>
      <c r="I104" s="254"/>
      <c r="J104" s="254"/>
      <c r="K104" s="254"/>
      <c r="L104" s="254"/>
      <c r="M104" s="254"/>
      <c r="N104" s="255"/>
    </row>
    <row r="105" spans="1:17" ht="15" customHeight="1" x14ac:dyDescent="0.25">
      <c r="A105" s="262" t="s">
        <v>21</v>
      </c>
      <c r="B105" s="262"/>
      <c r="C105" s="262"/>
      <c r="D105" s="262"/>
      <c r="E105" s="262"/>
      <c r="F105" s="262"/>
      <c r="G105" s="262"/>
      <c r="H105" s="262"/>
      <c r="I105" s="262"/>
      <c r="J105" s="262"/>
      <c r="K105" s="262"/>
      <c r="L105" s="304" t="str">
        <f>IF(AND(L100&gt;=100%),"CUMPLE","NO CUMPLE")</f>
        <v>NO CUMPLE</v>
      </c>
      <c r="M105" s="304"/>
      <c r="N105" s="306" t="s">
        <v>4</v>
      </c>
      <c r="P105" s="28"/>
    </row>
    <row r="106" spans="1:17" ht="16.5" thickBot="1" x14ac:dyDescent="0.3">
      <c r="A106" s="262"/>
      <c r="B106" s="262"/>
      <c r="C106" s="262"/>
      <c r="D106" s="262"/>
      <c r="E106" s="262"/>
      <c r="F106" s="262"/>
      <c r="G106" s="262"/>
      <c r="H106" s="262"/>
      <c r="I106" s="262"/>
      <c r="J106" s="262"/>
      <c r="K106" s="262"/>
      <c r="L106" s="305"/>
      <c r="M106" s="305"/>
      <c r="N106" s="307"/>
      <c r="O106" s="24"/>
      <c r="P106" s="24"/>
      <c r="Q106" s="24"/>
    </row>
    <row r="107" spans="1:17" ht="16.5" thickBot="1" x14ac:dyDescent="0.3">
      <c r="A107" s="21"/>
      <c r="B107" s="21"/>
      <c r="C107" s="21"/>
      <c r="D107" s="21"/>
      <c r="E107" s="21"/>
      <c r="F107" s="21"/>
      <c r="G107" s="21"/>
      <c r="H107" s="21"/>
      <c r="I107" s="21"/>
      <c r="J107" s="21"/>
      <c r="K107" s="21"/>
      <c r="L107" s="21"/>
      <c r="M107" s="22"/>
      <c r="N107" s="22"/>
      <c r="O107" s="24"/>
      <c r="P107" s="24"/>
      <c r="Q107" s="24"/>
    </row>
    <row r="108" spans="1:17" ht="28.5" x14ac:dyDescent="0.25">
      <c r="A108" s="284" t="e">
        <f>+#REF!</f>
        <v>#REF!</v>
      </c>
      <c r="B108" s="285"/>
      <c r="C108" s="286"/>
      <c r="D108" s="287" t="e">
        <f>+#REF!</f>
        <v>#REF!</v>
      </c>
      <c r="E108" s="288"/>
      <c r="F108" s="288"/>
      <c r="G108" s="288"/>
      <c r="H108" s="288"/>
      <c r="I108" s="288"/>
      <c r="J108" s="288"/>
      <c r="K108" s="288"/>
      <c r="L108" s="288"/>
      <c r="M108" s="288"/>
      <c r="N108" s="289"/>
    </row>
    <row r="109" spans="1:17" x14ac:dyDescent="0.25">
      <c r="A109" s="296" t="s">
        <v>54</v>
      </c>
      <c r="B109" s="297"/>
      <c r="C109" s="300" t="s">
        <v>4</v>
      </c>
      <c r="D109" s="290"/>
      <c r="E109" s="291"/>
      <c r="F109" s="291"/>
      <c r="G109" s="291"/>
      <c r="H109" s="291"/>
      <c r="I109" s="291"/>
      <c r="J109" s="291"/>
      <c r="K109" s="291"/>
      <c r="L109" s="291"/>
      <c r="M109" s="291"/>
      <c r="N109" s="292"/>
    </row>
    <row r="110" spans="1:17" x14ac:dyDescent="0.25">
      <c r="A110" s="298"/>
      <c r="B110" s="299"/>
      <c r="C110" s="301"/>
      <c r="D110" s="293"/>
      <c r="E110" s="294"/>
      <c r="F110" s="294"/>
      <c r="G110" s="294"/>
      <c r="H110" s="294"/>
      <c r="I110" s="294"/>
      <c r="J110" s="294"/>
      <c r="K110" s="294"/>
      <c r="L110" s="294"/>
      <c r="M110" s="294"/>
      <c r="N110" s="295"/>
    </row>
    <row r="111" spans="1:17" ht="34.5" customHeight="1" thickBot="1" x14ac:dyDescent="0.3">
      <c r="A111" s="274" t="s">
        <v>5</v>
      </c>
      <c r="B111" s="275"/>
      <c r="C111" s="275"/>
      <c r="D111" s="275"/>
      <c r="E111" s="275"/>
      <c r="F111" s="275"/>
      <c r="G111" s="275"/>
      <c r="H111" s="275"/>
      <c r="I111" s="275"/>
      <c r="J111" s="275"/>
      <c r="K111" s="275"/>
      <c r="L111" s="275"/>
      <c r="M111" s="276" t="s">
        <v>55</v>
      </c>
      <c r="N111" s="278" t="s">
        <v>6</v>
      </c>
    </row>
    <row r="112" spans="1:17" ht="71.25" customHeight="1" thickBot="1" x14ac:dyDescent="0.3">
      <c r="A112" s="59" t="s">
        <v>8</v>
      </c>
      <c r="B112" s="60" t="s">
        <v>9</v>
      </c>
      <c r="C112" s="61" t="s">
        <v>10</v>
      </c>
      <c r="D112" s="59" t="s">
        <v>11</v>
      </c>
      <c r="E112" s="62" t="s">
        <v>12</v>
      </c>
      <c r="F112" s="63" t="s">
        <v>13</v>
      </c>
      <c r="G112" s="64" t="s">
        <v>14</v>
      </c>
      <c r="H112" s="63" t="s">
        <v>15</v>
      </c>
      <c r="I112" s="65" t="s">
        <v>16</v>
      </c>
      <c r="J112" s="65" t="s">
        <v>17</v>
      </c>
      <c r="K112" s="66" t="s">
        <v>18</v>
      </c>
      <c r="L112" s="67" t="s">
        <v>20</v>
      </c>
      <c r="M112" s="277"/>
      <c r="N112" s="279"/>
    </row>
    <row r="113" spans="1:17" ht="16.5" thickBot="1" x14ac:dyDescent="0.3">
      <c r="A113" s="253" t="s">
        <v>68</v>
      </c>
      <c r="B113" s="254"/>
      <c r="C113" s="254"/>
      <c r="D113" s="254"/>
      <c r="E113" s="254"/>
      <c r="F113" s="254"/>
      <c r="G113" s="254"/>
      <c r="H113" s="254"/>
      <c r="I113" s="254"/>
      <c r="J113" s="254"/>
      <c r="K113" s="254"/>
      <c r="L113" s="254"/>
      <c r="M113" s="254"/>
      <c r="N113" s="255"/>
    </row>
    <row r="114" spans="1:17" s="27" customFormat="1" ht="74.25" customHeight="1" thickBot="1" x14ac:dyDescent="0.3">
      <c r="A114" s="47"/>
      <c r="B114" s="90"/>
      <c r="C114" s="90"/>
      <c r="E114" s="55"/>
      <c r="F114" s="93" t="str">
        <f>IF(C114="","",E114/(VLOOKUP(YEAR(C114),$C$805:$D$841,2,FALSE)))</f>
        <v/>
      </c>
      <c r="G114" s="70"/>
      <c r="H114" s="71">
        <f>+E114*G114</f>
        <v>0</v>
      </c>
      <c r="I114" s="83" t="str">
        <f>+IF(E114="","",F114*G114)</f>
        <v/>
      </c>
      <c r="J114" s="86"/>
      <c r="K114" s="89"/>
      <c r="L114" s="282">
        <f>(SUM(I114:I118))/$C$791</f>
        <v>0</v>
      </c>
      <c r="M114" s="48"/>
      <c r="N114" s="50"/>
      <c r="P114" s="27" t="str">
        <f>IF(L886="","",#REF!/(VLOOKUP(YEAR(#REF!),$XEU$1045872:$XEV$1045907,2,FALSE)))</f>
        <v/>
      </c>
    </row>
    <row r="115" spans="1:17" s="27" customFormat="1" ht="74.25" customHeight="1" x14ac:dyDescent="0.25">
      <c r="A115" s="47"/>
      <c r="B115" s="90"/>
      <c r="C115" s="90"/>
      <c r="E115" s="55"/>
      <c r="F115" s="93" t="str">
        <f>IF(C115="","",E115/(VLOOKUP(YEAR(C115),$C$805:$D$841,2,FALSE)))</f>
        <v/>
      </c>
      <c r="G115" s="70"/>
      <c r="H115" s="71">
        <f>+E115*G115</f>
        <v>0</v>
      </c>
      <c r="I115" s="83" t="str">
        <f>+IF(E115="","",F115*G115)</f>
        <v/>
      </c>
      <c r="J115" s="86"/>
      <c r="K115" s="89"/>
      <c r="L115" s="283"/>
      <c r="M115" s="48"/>
      <c r="N115" s="50"/>
      <c r="P115" s="27" t="str">
        <f>IF(L887="","",#REF!/(VLOOKUP(YEAR(#REF!),$XEU$1045872:$XEV$1045907,2,FALSE)))</f>
        <v/>
      </c>
    </row>
    <row r="116" spans="1:17" ht="15.75" x14ac:dyDescent="0.25">
      <c r="A116" s="253" t="s">
        <v>69</v>
      </c>
      <c r="B116" s="254"/>
      <c r="C116" s="254"/>
      <c r="D116" s="254"/>
      <c r="E116" s="254"/>
      <c r="F116" s="254"/>
      <c r="G116" s="254"/>
      <c r="H116" s="254"/>
      <c r="I116" s="254"/>
      <c r="J116" s="254"/>
      <c r="K116" s="254"/>
      <c r="L116" s="254"/>
      <c r="M116" s="254"/>
      <c r="N116" s="255"/>
    </row>
    <row r="117" spans="1:17" s="27" customFormat="1" ht="53.25" customHeight="1" x14ac:dyDescent="0.25">
      <c r="A117" s="47"/>
      <c r="B117" s="92"/>
      <c r="C117" s="92"/>
      <c r="D117" s="44"/>
      <c r="E117" s="55"/>
      <c r="F117" s="95" t="str">
        <f>IF(C117="","",E117/(VLOOKUP(YEAR(C117),$C$805:$D$841,2,FALSE)))</f>
        <v/>
      </c>
      <c r="G117" s="70"/>
      <c r="H117" s="71">
        <v>0</v>
      </c>
      <c r="I117" s="83" t="str">
        <f>+IF(E117="","",F117*G117)</f>
        <v/>
      </c>
      <c r="J117" s="85"/>
      <c r="K117" s="96"/>
      <c r="M117" s="48"/>
      <c r="N117" s="50"/>
    </row>
    <row r="118" spans="1:17" ht="15.75" x14ac:dyDescent="0.25">
      <c r="A118" s="253" t="s">
        <v>70</v>
      </c>
      <c r="B118" s="254"/>
      <c r="C118" s="254"/>
      <c r="D118" s="254"/>
      <c r="E118" s="254"/>
      <c r="F118" s="254"/>
      <c r="G118" s="254"/>
      <c r="H118" s="254"/>
      <c r="I118" s="254"/>
      <c r="J118" s="254"/>
      <c r="K118" s="254"/>
      <c r="L118" s="254"/>
      <c r="M118" s="254"/>
      <c r="N118" s="255"/>
    </row>
    <row r="119" spans="1:17" ht="15" customHeight="1" x14ac:dyDescent="0.25">
      <c r="A119" s="262" t="s">
        <v>21</v>
      </c>
      <c r="B119" s="262"/>
      <c r="C119" s="262"/>
      <c r="D119" s="262"/>
      <c r="E119" s="262"/>
      <c r="F119" s="262"/>
      <c r="G119" s="262"/>
      <c r="H119" s="262"/>
      <c r="I119" s="262"/>
      <c r="J119" s="262"/>
      <c r="K119" s="262"/>
      <c r="L119" s="304" t="str">
        <f>IF(AND(L114&gt;=100%),"CUMPLE","NO CUMPLE")</f>
        <v>NO CUMPLE</v>
      </c>
      <c r="M119" s="304"/>
      <c r="N119" s="306" t="s">
        <v>4</v>
      </c>
      <c r="P119" s="28"/>
    </row>
    <row r="120" spans="1:17" ht="16.5" thickBot="1" x14ac:dyDescent="0.3">
      <c r="A120" s="262"/>
      <c r="B120" s="262"/>
      <c r="C120" s="262"/>
      <c r="D120" s="262"/>
      <c r="E120" s="262"/>
      <c r="F120" s="262"/>
      <c r="G120" s="262"/>
      <c r="H120" s="262"/>
      <c r="I120" s="262"/>
      <c r="J120" s="262"/>
      <c r="K120" s="262"/>
      <c r="L120" s="305"/>
      <c r="M120" s="305"/>
      <c r="N120" s="307"/>
      <c r="O120" s="24"/>
      <c r="P120" s="24"/>
      <c r="Q120" s="24"/>
    </row>
    <row r="121" spans="1:17" ht="16.5" thickBot="1" x14ac:dyDescent="0.3">
      <c r="A121" s="21"/>
      <c r="B121" s="21"/>
      <c r="C121" s="21"/>
      <c r="D121" s="21"/>
      <c r="E121" s="21"/>
      <c r="F121" s="21"/>
      <c r="G121" s="21"/>
      <c r="H121" s="21"/>
      <c r="I121" s="21"/>
      <c r="J121" s="21"/>
      <c r="K121" s="21"/>
      <c r="L121" s="21"/>
      <c r="M121" s="22"/>
      <c r="N121" s="22"/>
      <c r="O121" s="24"/>
      <c r="P121" s="24"/>
      <c r="Q121" s="24"/>
    </row>
    <row r="122" spans="1:17" ht="28.5" x14ac:dyDescent="0.25">
      <c r="A122" s="284" t="e">
        <f>+#REF!</f>
        <v>#REF!</v>
      </c>
      <c r="B122" s="285"/>
      <c r="C122" s="286"/>
      <c r="D122" s="287" t="e">
        <f>+#REF!</f>
        <v>#REF!</v>
      </c>
      <c r="E122" s="288"/>
      <c r="F122" s="288"/>
      <c r="G122" s="288"/>
      <c r="H122" s="288"/>
      <c r="I122" s="288"/>
      <c r="J122" s="288"/>
      <c r="K122" s="288"/>
      <c r="L122" s="288"/>
      <c r="M122" s="288"/>
      <c r="N122" s="289"/>
    </row>
    <row r="123" spans="1:17" x14ac:dyDescent="0.25">
      <c r="A123" s="296" t="s">
        <v>54</v>
      </c>
      <c r="B123" s="297"/>
      <c r="C123" s="300" t="s">
        <v>3</v>
      </c>
      <c r="D123" s="290"/>
      <c r="E123" s="291"/>
      <c r="F123" s="291"/>
      <c r="G123" s="291"/>
      <c r="H123" s="291"/>
      <c r="I123" s="291"/>
      <c r="J123" s="291"/>
      <c r="K123" s="291"/>
      <c r="L123" s="291"/>
      <c r="M123" s="291"/>
      <c r="N123" s="292"/>
    </row>
    <row r="124" spans="1:17" x14ac:dyDescent="0.25">
      <c r="A124" s="298"/>
      <c r="B124" s="299"/>
      <c r="C124" s="301"/>
      <c r="D124" s="293"/>
      <c r="E124" s="294"/>
      <c r="F124" s="294"/>
      <c r="G124" s="294"/>
      <c r="H124" s="294"/>
      <c r="I124" s="294"/>
      <c r="J124" s="294"/>
      <c r="K124" s="294"/>
      <c r="L124" s="294"/>
      <c r="M124" s="294"/>
      <c r="N124" s="295"/>
    </row>
    <row r="125" spans="1:17" ht="34.5" customHeight="1" thickBot="1" x14ac:dyDescent="0.3">
      <c r="A125" s="274" t="s">
        <v>5</v>
      </c>
      <c r="B125" s="275"/>
      <c r="C125" s="275"/>
      <c r="D125" s="275"/>
      <c r="E125" s="275"/>
      <c r="F125" s="275"/>
      <c r="G125" s="275"/>
      <c r="H125" s="275"/>
      <c r="I125" s="275"/>
      <c r="J125" s="275"/>
      <c r="K125" s="275"/>
      <c r="L125" s="275"/>
      <c r="M125" s="276" t="s">
        <v>55</v>
      </c>
      <c r="N125" s="278" t="s">
        <v>6</v>
      </c>
    </row>
    <row r="126" spans="1:17" ht="71.25" customHeight="1" thickBot="1" x14ac:dyDescent="0.3">
      <c r="A126" s="59" t="s">
        <v>8</v>
      </c>
      <c r="B126" s="60" t="s">
        <v>9</v>
      </c>
      <c r="C126" s="61" t="s">
        <v>10</v>
      </c>
      <c r="D126" s="59" t="s">
        <v>11</v>
      </c>
      <c r="E126" s="62" t="s">
        <v>12</v>
      </c>
      <c r="F126" s="63" t="s">
        <v>13</v>
      </c>
      <c r="G126" s="64" t="s">
        <v>14</v>
      </c>
      <c r="H126" s="63" t="s">
        <v>15</v>
      </c>
      <c r="I126" s="65" t="s">
        <v>16</v>
      </c>
      <c r="J126" s="65" t="s">
        <v>17</v>
      </c>
      <c r="K126" s="66" t="s">
        <v>18</v>
      </c>
      <c r="L126" s="67" t="s">
        <v>20</v>
      </c>
      <c r="M126" s="277"/>
      <c r="N126" s="279"/>
    </row>
    <row r="127" spans="1:17" ht="16.5" thickBot="1" x14ac:dyDescent="0.3">
      <c r="A127" s="253" t="s">
        <v>71</v>
      </c>
      <c r="B127" s="254"/>
      <c r="C127" s="254"/>
      <c r="D127" s="254"/>
      <c r="E127" s="254"/>
      <c r="F127" s="254"/>
      <c r="G127" s="254"/>
      <c r="H127" s="254"/>
      <c r="I127" s="254"/>
      <c r="J127" s="254"/>
      <c r="K127" s="254"/>
      <c r="L127" s="254"/>
      <c r="M127" s="254"/>
      <c r="N127" s="255"/>
    </row>
    <row r="128" spans="1:17" s="27" customFormat="1" ht="161.25" customHeight="1" thickBot="1" x14ac:dyDescent="0.3">
      <c r="A128" s="47"/>
      <c r="B128" s="68"/>
      <c r="C128" s="68"/>
      <c r="E128" s="55"/>
      <c r="F128" s="69" t="str">
        <f>IF(C128="","",E128/(VLOOKUP(YEAR(C128),$C$805:$D$841,2,FALSE)))</f>
        <v/>
      </c>
      <c r="G128" s="70"/>
      <c r="H128" s="71">
        <f>+E128*G128</f>
        <v>0</v>
      </c>
      <c r="I128" s="83" t="str">
        <f>+IF(E128="","",F128*G128)</f>
        <v/>
      </c>
      <c r="J128" s="86"/>
      <c r="K128" s="280"/>
      <c r="L128" s="282">
        <f>(SUM(I128:I129))/$C$791</f>
        <v>0</v>
      </c>
      <c r="M128" s="48"/>
      <c r="N128" s="50"/>
      <c r="P128" s="27" t="str">
        <f>IF(L915="","",#REF!/(VLOOKUP(YEAR(#REF!),$XEU$1045872:$XEV$1045907,2,FALSE)))</f>
        <v/>
      </c>
    </row>
    <row r="129" spans="1:17" s="27" customFormat="1" ht="65.25" customHeight="1" x14ac:dyDescent="0.25">
      <c r="A129" s="47"/>
      <c r="B129" s="68"/>
      <c r="C129" s="68"/>
      <c r="D129" s="44"/>
      <c r="E129" s="55"/>
      <c r="F129" s="69" t="str">
        <f>IF(C129="","",E129/(VLOOKUP(YEAR(C129),$C$805:$D$841,2,FALSE)))</f>
        <v/>
      </c>
      <c r="G129" s="70"/>
      <c r="H129" s="71">
        <v>0</v>
      </c>
      <c r="I129" s="83" t="str">
        <f>+IF(E129="","",F129*G129)</f>
        <v/>
      </c>
      <c r="J129" s="85"/>
      <c r="K129" s="281"/>
      <c r="L129" s="283"/>
      <c r="M129" s="48"/>
      <c r="N129" s="50"/>
    </row>
    <row r="130" spans="1:17" ht="15" customHeight="1" x14ac:dyDescent="0.25">
      <c r="A130" s="262" t="s">
        <v>21</v>
      </c>
      <c r="B130" s="262"/>
      <c r="C130" s="262"/>
      <c r="D130" s="262"/>
      <c r="E130" s="262"/>
      <c r="F130" s="262"/>
      <c r="G130" s="262"/>
      <c r="H130" s="262"/>
      <c r="I130" s="262"/>
      <c r="J130" s="262"/>
      <c r="K130" s="262"/>
      <c r="L130" s="304" t="str">
        <f>IF(AND(L128&gt;=100%),"CUMPLE","NO CUMPLE")</f>
        <v>NO CUMPLE</v>
      </c>
      <c r="M130" s="304"/>
      <c r="N130" s="306" t="s">
        <v>4</v>
      </c>
      <c r="P130" s="28"/>
    </row>
    <row r="131" spans="1:17" ht="16.5" thickBot="1" x14ac:dyDescent="0.3">
      <c r="A131" s="262"/>
      <c r="B131" s="262"/>
      <c r="C131" s="262"/>
      <c r="D131" s="262"/>
      <c r="E131" s="262"/>
      <c r="F131" s="262"/>
      <c r="G131" s="262"/>
      <c r="H131" s="262"/>
      <c r="I131" s="262"/>
      <c r="J131" s="262"/>
      <c r="K131" s="262"/>
      <c r="L131" s="305"/>
      <c r="M131" s="305"/>
      <c r="N131" s="307"/>
      <c r="O131" s="24"/>
      <c r="P131" s="24"/>
      <c r="Q131" s="24"/>
    </row>
    <row r="132" spans="1:17" ht="14.25" customHeight="1" thickBot="1" x14ac:dyDescent="0.3">
      <c r="A132" s="21"/>
      <c r="B132" s="21"/>
      <c r="C132" s="21"/>
      <c r="D132" s="21"/>
      <c r="E132" s="21"/>
      <c r="F132" s="21"/>
      <c r="G132" s="21"/>
      <c r="H132" s="21"/>
      <c r="I132" s="21"/>
      <c r="J132" s="21"/>
      <c r="K132" s="21"/>
      <c r="L132" s="21"/>
      <c r="M132" s="22"/>
      <c r="N132" s="22"/>
      <c r="O132" s="24"/>
      <c r="P132" s="24"/>
      <c r="Q132" s="24"/>
    </row>
    <row r="133" spans="1:17" ht="28.5" x14ac:dyDescent="0.25">
      <c r="A133" s="284" t="e">
        <f>+#REF!</f>
        <v>#REF!</v>
      </c>
      <c r="B133" s="285"/>
      <c r="C133" s="286"/>
      <c r="D133" s="287" t="e">
        <f>+#REF!</f>
        <v>#REF!</v>
      </c>
      <c r="E133" s="288"/>
      <c r="F133" s="288"/>
      <c r="G133" s="288"/>
      <c r="H133" s="288"/>
      <c r="I133" s="288"/>
      <c r="J133" s="288"/>
      <c r="K133" s="288"/>
      <c r="L133" s="288"/>
      <c r="M133" s="288"/>
      <c r="N133" s="289"/>
    </row>
    <row r="134" spans="1:17" x14ac:dyDescent="0.25">
      <c r="A134" s="296" t="s">
        <v>54</v>
      </c>
      <c r="B134" s="297"/>
      <c r="C134" s="300" t="s">
        <v>3</v>
      </c>
      <c r="D134" s="290"/>
      <c r="E134" s="291"/>
      <c r="F134" s="291"/>
      <c r="G134" s="291"/>
      <c r="H134" s="291"/>
      <c r="I134" s="291"/>
      <c r="J134" s="291"/>
      <c r="K134" s="291"/>
      <c r="L134" s="291"/>
      <c r="M134" s="291"/>
      <c r="N134" s="292"/>
    </row>
    <row r="135" spans="1:17" x14ac:dyDescent="0.25">
      <c r="A135" s="298"/>
      <c r="B135" s="299"/>
      <c r="C135" s="301"/>
      <c r="D135" s="293"/>
      <c r="E135" s="294"/>
      <c r="F135" s="294"/>
      <c r="G135" s="294"/>
      <c r="H135" s="294"/>
      <c r="I135" s="294"/>
      <c r="J135" s="294"/>
      <c r="K135" s="294"/>
      <c r="L135" s="294"/>
      <c r="M135" s="294"/>
      <c r="N135" s="295"/>
    </row>
    <row r="136" spans="1:17" ht="34.5" customHeight="1" thickBot="1" x14ac:dyDescent="0.3">
      <c r="A136" s="274" t="s">
        <v>5</v>
      </c>
      <c r="B136" s="275"/>
      <c r="C136" s="275"/>
      <c r="D136" s="275"/>
      <c r="E136" s="275"/>
      <c r="F136" s="275"/>
      <c r="G136" s="275"/>
      <c r="H136" s="275"/>
      <c r="I136" s="275"/>
      <c r="J136" s="275"/>
      <c r="K136" s="275"/>
      <c r="L136" s="275"/>
      <c r="M136" s="276" t="s">
        <v>55</v>
      </c>
      <c r="N136" s="278" t="s">
        <v>6</v>
      </c>
    </row>
    <row r="137" spans="1:17" ht="71.25" customHeight="1" thickBot="1" x14ac:dyDescent="0.3">
      <c r="A137" s="59" t="s">
        <v>8</v>
      </c>
      <c r="B137" s="60" t="s">
        <v>9</v>
      </c>
      <c r="C137" s="61" t="s">
        <v>10</v>
      </c>
      <c r="D137" s="59" t="s">
        <v>11</v>
      </c>
      <c r="E137" s="62" t="s">
        <v>12</v>
      </c>
      <c r="F137" s="63" t="s">
        <v>13</v>
      </c>
      <c r="G137" s="64" t="s">
        <v>14</v>
      </c>
      <c r="H137" s="63" t="s">
        <v>15</v>
      </c>
      <c r="I137" s="65" t="s">
        <v>16</v>
      </c>
      <c r="J137" s="65" t="s">
        <v>17</v>
      </c>
      <c r="K137" s="66" t="s">
        <v>18</v>
      </c>
      <c r="L137" s="67" t="s">
        <v>20</v>
      </c>
      <c r="M137" s="277"/>
      <c r="N137" s="279"/>
    </row>
    <row r="138" spans="1:17" ht="16.5" thickBot="1" x14ac:dyDescent="0.3">
      <c r="A138" s="253" t="s">
        <v>72</v>
      </c>
      <c r="B138" s="254"/>
      <c r="C138" s="254"/>
      <c r="D138" s="254"/>
      <c r="E138" s="254"/>
      <c r="F138" s="254"/>
      <c r="G138" s="254"/>
      <c r="H138" s="254"/>
      <c r="I138" s="254"/>
      <c r="J138" s="254"/>
      <c r="K138" s="254"/>
      <c r="L138" s="254"/>
      <c r="M138" s="254"/>
      <c r="N138" s="255"/>
    </row>
    <row r="139" spans="1:17" s="27" customFormat="1" ht="161.25" customHeight="1" thickBot="1" x14ac:dyDescent="0.3">
      <c r="A139" s="47"/>
      <c r="B139" s="68"/>
      <c r="C139" s="68"/>
      <c r="E139" s="55"/>
      <c r="F139" s="69" t="str">
        <f>IF(C139="","",E139/(VLOOKUP(YEAR(C139),$C$805:$D$841,2,FALSE)))</f>
        <v/>
      </c>
      <c r="G139" s="70"/>
      <c r="H139" s="71">
        <f>+E139*G139</f>
        <v>0</v>
      </c>
      <c r="I139" s="83" t="str">
        <f>+IF(E139="","",F139*G139)</f>
        <v/>
      </c>
      <c r="J139" s="86"/>
      <c r="K139" s="280"/>
      <c r="L139" s="282">
        <f>(SUM(I139:I141))/$C$791</f>
        <v>0</v>
      </c>
      <c r="M139" s="48"/>
      <c r="N139" s="50"/>
      <c r="P139" s="27" t="str">
        <f>IF(L926="","",#REF!/(VLOOKUP(YEAR(#REF!),$XEU$1045872:$XEV$1045907,2,FALSE)))</f>
        <v/>
      </c>
    </row>
    <row r="140" spans="1:17" s="27" customFormat="1" ht="65.25" customHeight="1" thickBot="1" x14ac:dyDescent="0.3">
      <c r="A140" s="47"/>
      <c r="B140" s="68"/>
      <c r="C140" s="68"/>
      <c r="D140" s="44"/>
      <c r="E140" s="55"/>
      <c r="F140" s="69" t="str">
        <f>IF(C140="","",E140/(VLOOKUP(YEAR(C140),$C$805:$D$841,2,FALSE)))</f>
        <v/>
      </c>
      <c r="G140" s="70"/>
      <c r="H140" s="71">
        <v>0</v>
      </c>
      <c r="I140" s="83" t="str">
        <f>+IF(E140="","",F140*G140)</f>
        <v/>
      </c>
      <c r="J140" s="85"/>
      <c r="K140" s="302"/>
      <c r="L140" s="303"/>
      <c r="M140" s="48"/>
      <c r="N140" s="50"/>
    </row>
    <row r="141" spans="1:17" s="27" customFormat="1" ht="65.25" customHeight="1" x14ac:dyDescent="0.25">
      <c r="A141" s="47"/>
      <c r="B141" s="68"/>
      <c r="C141" s="68"/>
      <c r="D141" s="44"/>
      <c r="E141" s="55"/>
      <c r="F141" s="69" t="str">
        <f>IF(C141="","",E141/(VLOOKUP(YEAR(C141),$C$805:$D$841,2,FALSE)))</f>
        <v/>
      </c>
      <c r="G141" s="70"/>
      <c r="H141" s="71">
        <v>0</v>
      </c>
      <c r="I141" s="83" t="str">
        <f>+IF(E141="","",F141*G141)</f>
        <v/>
      </c>
      <c r="J141" s="85"/>
      <c r="K141" s="281"/>
      <c r="L141" s="283"/>
      <c r="M141" s="48"/>
      <c r="N141" s="50"/>
    </row>
    <row r="142" spans="1:17" ht="15" customHeight="1" x14ac:dyDescent="0.25">
      <c r="A142" s="262" t="s">
        <v>21</v>
      </c>
      <c r="B142" s="262"/>
      <c r="C142" s="262"/>
      <c r="D142" s="262"/>
      <c r="E142" s="262"/>
      <c r="F142" s="262"/>
      <c r="G142" s="262"/>
      <c r="H142" s="262"/>
      <c r="I142" s="262"/>
      <c r="J142" s="262"/>
      <c r="K142" s="262"/>
      <c r="L142" s="304" t="str">
        <f>IF(AND(L139&gt;=100%),"CUMPLE","NO CUMPLE")</f>
        <v>NO CUMPLE</v>
      </c>
      <c r="M142" s="304"/>
      <c r="N142" s="306" t="s">
        <v>4</v>
      </c>
      <c r="P142" s="28"/>
    </row>
    <row r="143" spans="1:17" ht="16.5" thickBot="1" x14ac:dyDescent="0.3">
      <c r="A143" s="262"/>
      <c r="B143" s="262"/>
      <c r="C143" s="262"/>
      <c r="D143" s="262"/>
      <c r="E143" s="262"/>
      <c r="F143" s="262"/>
      <c r="G143" s="262"/>
      <c r="H143" s="262"/>
      <c r="I143" s="262"/>
      <c r="J143" s="262"/>
      <c r="K143" s="262"/>
      <c r="L143" s="305"/>
      <c r="M143" s="305"/>
      <c r="N143" s="307"/>
      <c r="O143" s="24"/>
      <c r="P143" s="24"/>
      <c r="Q143" s="24"/>
    </row>
    <row r="144" spans="1:17" ht="16.5" thickBot="1" x14ac:dyDescent="0.3">
      <c r="A144" s="21"/>
      <c r="B144" s="21"/>
      <c r="C144" s="21"/>
      <c r="D144" s="21"/>
      <c r="E144" s="21"/>
      <c r="F144" s="21"/>
      <c r="G144" s="21"/>
      <c r="H144" s="21"/>
      <c r="I144" s="21"/>
      <c r="J144" s="21"/>
      <c r="K144" s="21"/>
      <c r="L144" s="21"/>
      <c r="M144" s="22"/>
      <c r="N144" s="22"/>
      <c r="O144" s="24"/>
      <c r="P144" s="24"/>
      <c r="Q144" s="24"/>
    </row>
    <row r="145" spans="1:17" ht="28.5" x14ac:dyDescent="0.25">
      <c r="A145" s="284" t="e">
        <f>+#REF!</f>
        <v>#REF!</v>
      </c>
      <c r="B145" s="285"/>
      <c r="C145" s="286"/>
      <c r="D145" s="287" t="e">
        <f>+#REF!</f>
        <v>#REF!</v>
      </c>
      <c r="E145" s="288"/>
      <c r="F145" s="288"/>
      <c r="G145" s="288"/>
      <c r="H145" s="288"/>
      <c r="I145" s="288"/>
      <c r="J145" s="288"/>
      <c r="K145" s="288"/>
      <c r="L145" s="288"/>
      <c r="M145" s="288"/>
      <c r="N145" s="289"/>
    </row>
    <row r="146" spans="1:17" x14ac:dyDescent="0.25">
      <c r="A146" s="296" t="s">
        <v>54</v>
      </c>
      <c r="B146" s="297"/>
      <c r="C146" s="300" t="s">
        <v>3</v>
      </c>
      <c r="D146" s="290"/>
      <c r="E146" s="291"/>
      <c r="F146" s="291"/>
      <c r="G146" s="291"/>
      <c r="H146" s="291"/>
      <c r="I146" s="291"/>
      <c r="J146" s="291"/>
      <c r="K146" s="291"/>
      <c r="L146" s="291"/>
      <c r="M146" s="291"/>
      <c r="N146" s="292"/>
    </row>
    <row r="147" spans="1:17" x14ac:dyDescent="0.25">
      <c r="A147" s="298"/>
      <c r="B147" s="299"/>
      <c r="C147" s="301"/>
      <c r="D147" s="293"/>
      <c r="E147" s="294"/>
      <c r="F147" s="294"/>
      <c r="G147" s="294"/>
      <c r="H147" s="294"/>
      <c r="I147" s="294"/>
      <c r="J147" s="294"/>
      <c r="K147" s="294"/>
      <c r="L147" s="294"/>
      <c r="M147" s="294"/>
      <c r="N147" s="295"/>
    </row>
    <row r="148" spans="1:17" ht="34.5" customHeight="1" thickBot="1" x14ac:dyDescent="0.3">
      <c r="A148" s="274" t="s">
        <v>5</v>
      </c>
      <c r="B148" s="275"/>
      <c r="C148" s="275"/>
      <c r="D148" s="275"/>
      <c r="E148" s="275"/>
      <c r="F148" s="275"/>
      <c r="G148" s="275"/>
      <c r="H148" s="275"/>
      <c r="I148" s="275"/>
      <c r="J148" s="275"/>
      <c r="K148" s="275"/>
      <c r="L148" s="275"/>
      <c r="M148" s="276" t="s">
        <v>55</v>
      </c>
      <c r="N148" s="278" t="s">
        <v>6</v>
      </c>
    </row>
    <row r="149" spans="1:17" ht="71.25" customHeight="1" thickBot="1" x14ac:dyDescent="0.3">
      <c r="A149" s="59" t="s">
        <v>8</v>
      </c>
      <c r="B149" s="60" t="s">
        <v>9</v>
      </c>
      <c r="C149" s="61" t="s">
        <v>10</v>
      </c>
      <c r="D149" s="59" t="s">
        <v>11</v>
      </c>
      <c r="E149" s="62" t="s">
        <v>12</v>
      </c>
      <c r="F149" s="63" t="s">
        <v>13</v>
      </c>
      <c r="G149" s="64" t="s">
        <v>14</v>
      </c>
      <c r="H149" s="63" t="s">
        <v>15</v>
      </c>
      <c r="I149" s="65" t="s">
        <v>16</v>
      </c>
      <c r="J149" s="65" t="s">
        <v>17</v>
      </c>
      <c r="K149" s="66" t="s">
        <v>18</v>
      </c>
      <c r="L149" s="67" t="s">
        <v>20</v>
      </c>
      <c r="M149" s="277"/>
      <c r="N149" s="279"/>
    </row>
    <row r="150" spans="1:17" ht="16.5" thickBot="1" x14ac:dyDescent="0.3">
      <c r="A150" s="253" t="s">
        <v>71</v>
      </c>
      <c r="B150" s="254"/>
      <c r="C150" s="254"/>
      <c r="D150" s="254"/>
      <c r="E150" s="254"/>
      <c r="F150" s="254"/>
      <c r="G150" s="254"/>
      <c r="H150" s="254"/>
      <c r="I150" s="254"/>
      <c r="J150" s="254"/>
      <c r="K150" s="254"/>
      <c r="L150" s="254"/>
      <c r="M150" s="254"/>
      <c r="N150" s="255"/>
    </row>
    <row r="151" spans="1:17" s="27" customFormat="1" ht="161.25" customHeight="1" thickBot="1" x14ac:dyDescent="0.3">
      <c r="A151" s="47"/>
      <c r="B151" s="68"/>
      <c r="C151" s="68"/>
      <c r="E151" s="55"/>
      <c r="F151" s="69" t="str">
        <f>IF(C151="","",E151/(VLOOKUP(YEAR(C151),$C$805:$D$841,2,FALSE)))</f>
        <v/>
      </c>
      <c r="G151" s="70"/>
      <c r="H151" s="71">
        <f>+E151*G151</f>
        <v>0</v>
      </c>
      <c r="I151" s="83" t="str">
        <f>+IF(E151="","",F151*G151)</f>
        <v/>
      </c>
      <c r="J151" s="86"/>
      <c r="K151" s="280"/>
      <c r="L151" s="282">
        <f>(SUM(I151:I152))/$C$791</f>
        <v>0</v>
      </c>
      <c r="M151" s="48"/>
      <c r="N151" s="50"/>
      <c r="P151" s="27" t="str">
        <f>IF(L938="","",#REF!/(VLOOKUP(YEAR(#REF!),$XEU$1045872:$XEV$1045907,2,FALSE)))</f>
        <v/>
      </c>
    </row>
    <row r="152" spans="1:17" s="27" customFormat="1" ht="65.25" customHeight="1" x14ac:dyDescent="0.25">
      <c r="A152" s="47"/>
      <c r="B152" s="68"/>
      <c r="C152" s="68"/>
      <c r="D152" s="44"/>
      <c r="E152" s="55"/>
      <c r="F152" s="69" t="str">
        <f>IF(C152="","",E152/(VLOOKUP(YEAR(C152),$C$805:$D$841,2,FALSE)))</f>
        <v/>
      </c>
      <c r="G152" s="70"/>
      <c r="H152" s="71">
        <v>0</v>
      </c>
      <c r="I152" s="83" t="str">
        <f>+IF(E152="","",F152*G152)</f>
        <v/>
      </c>
      <c r="J152" s="85"/>
      <c r="K152" s="281"/>
      <c r="L152" s="283"/>
      <c r="M152" s="48"/>
      <c r="N152" s="50"/>
    </row>
    <row r="153" spans="1:17" ht="15" customHeight="1" x14ac:dyDescent="0.25">
      <c r="A153" s="262" t="s">
        <v>21</v>
      </c>
      <c r="B153" s="262"/>
      <c r="C153" s="262"/>
      <c r="D153" s="262"/>
      <c r="E153" s="262"/>
      <c r="F153" s="262"/>
      <c r="G153" s="262"/>
      <c r="H153" s="262"/>
      <c r="I153" s="262"/>
      <c r="J153" s="262"/>
      <c r="K153" s="262"/>
      <c r="L153" s="304" t="str">
        <f>IF(AND(L151&gt;=100%),"CUMPLE","NO CUMPLE")</f>
        <v>NO CUMPLE</v>
      </c>
      <c r="M153" s="304"/>
      <c r="N153" s="306" t="s">
        <v>4</v>
      </c>
      <c r="P153" s="28"/>
    </row>
    <row r="154" spans="1:17" ht="16.5" thickBot="1" x14ac:dyDescent="0.3">
      <c r="A154" s="262"/>
      <c r="B154" s="262"/>
      <c r="C154" s="262"/>
      <c r="D154" s="262"/>
      <c r="E154" s="262"/>
      <c r="F154" s="262"/>
      <c r="G154" s="262"/>
      <c r="H154" s="262"/>
      <c r="I154" s="262"/>
      <c r="J154" s="262"/>
      <c r="K154" s="262"/>
      <c r="L154" s="305"/>
      <c r="M154" s="305"/>
      <c r="N154" s="307"/>
      <c r="O154" s="24"/>
      <c r="P154" s="24"/>
      <c r="Q154" s="24"/>
    </row>
    <row r="155" spans="1:17" ht="16.5" thickBot="1" x14ac:dyDescent="0.3">
      <c r="A155" s="21"/>
      <c r="B155" s="21"/>
      <c r="C155" s="21"/>
      <c r="D155" s="21"/>
      <c r="E155" s="21"/>
      <c r="F155" s="21"/>
      <c r="G155" s="21"/>
      <c r="H155" s="21"/>
      <c r="I155" s="21"/>
      <c r="J155" s="21"/>
      <c r="K155" s="21"/>
      <c r="L155" s="21"/>
      <c r="M155" s="22"/>
      <c r="N155" s="22"/>
      <c r="O155" s="24"/>
      <c r="P155" s="24"/>
      <c r="Q155" s="24"/>
    </row>
    <row r="156" spans="1:17" ht="28.5" x14ac:dyDescent="0.25">
      <c r="A156" s="284" t="e">
        <f>+#REF!</f>
        <v>#REF!</v>
      </c>
      <c r="B156" s="285"/>
      <c r="C156" s="286"/>
      <c r="D156" s="287" t="e">
        <f>+#REF!</f>
        <v>#REF!</v>
      </c>
      <c r="E156" s="288"/>
      <c r="F156" s="288"/>
      <c r="G156" s="288"/>
      <c r="H156" s="288"/>
      <c r="I156" s="288"/>
      <c r="J156" s="288"/>
      <c r="K156" s="288"/>
      <c r="L156" s="288"/>
      <c r="M156" s="288"/>
      <c r="N156" s="289"/>
    </row>
    <row r="157" spans="1:17" x14ac:dyDescent="0.25">
      <c r="A157" s="296" t="s">
        <v>54</v>
      </c>
      <c r="B157" s="297"/>
      <c r="C157" s="300" t="s">
        <v>3</v>
      </c>
      <c r="D157" s="290"/>
      <c r="E157" s="291"/>
      <c r="F157" s="291"/>
      <c r="G157" s="291"/>
      <c r="H157" s="291"/>
      <c r="I157" s="291"/>
      <c r="J157" s="291"/>
      <c r="K157" s="291"/>
      <c r="L157" s="291"/>
      <c r="M157" s="291"/>
      <c r="N157" s="292"/>
    </row>
    <row r="158" spans="1:17" x14ac:dyDescent="0.25">
      <c r="A158" s="298"/>
      <c r="B158" s="299"/>
      <c r="C158" s="301"/>
      <c r="D158" s="293"/>
      <c r="E158" s="294"/>
      <c r="F158" s="294"/>
      <c r="G158" s="294"/>
      <c r="H158" s="294"/>
      <c r="I158" s="294"/>
      <c r="J158" s="294"/>
      <c r="K158" s="294"/>
      <c r="L158" s="294"/>
      <c r="M158" s="294"/>
      <c r="N158" s="295"/>
    </row>
    <row r="159" spans="1:17" ht="34.5" customHeight="1" thickBot="1" x14ac:dyDescent="0.3">
      <c r="A159" s="274" t="s">
        <v>5</v>
      </c>
      <c r="B159" s="275"/>
      <c r="C159" s="275"/>
      <c r="D159" s="275"/>
      <c r="E159" s="275"/>
      <c r="F159" s="275"/>
      <c r="G159" s="275"/>
      <c r="H159" s="275"/>
      <c r="I159" s="275"/>
      <c r="J159" s="275"/>
      <c r="K159" s="275"/>
      <c r="L159" s="275"/>
      <c r="M159" s="276" t="s">
        <v>55</v>
      </c>
      <c r="N159" s="278" t="s">
        <v>6</v>
      </c>
    </row>
    <row r="160" spans="1:17" ht="71.25" customHeight="1" thickBot="1" x14ac:dyDescent="0.3">
      <c r="A160" s="59" t="s">
        <v>8</v>
      </c>
      <c r="B160" s="60" t="s">
        <v>9</v>
      </c>
      <c r="C160" s="61" t="s">
        <v>10</v>
      </c>
      <c r="D160" s="59" t="s">
        <v>11</v>
      </c>
      <c r="E160" s="62" t="s">
        <v>12</v>
      </c>
      <c r="F160" s="63" t="s">
        <v>13</v>
      </c>
      <c r="G160" s="64" t="s">
        <v>14</v>
      </c>
      <c r="H160" s="63" t="s">
        <v>15</v>
      </c>
      <c r="I160" s="65" t="s">
        <v>16</v>
      </c>
      <c r="J160" s="65" t="s">
        <v>17</v>
      </c>
      <c r="K160" s="66" t="s">
        <v>18</v>
      </c>
      <c r="L160" s="67" t="s">
        <v>20</v>
      </c>
      <c r="M160" s="277"/>
      <c r="N160" s="279"/>
    </row>
    <row r="161" spans="1:17" ht="16.5" thickBot="1" x14ac:dyDescent="0.3">
      <c r="A161" s="253" t="s">
        <v>73</v>
      </c>
      <c r="B161" s="254"/>
      <c r="C161" s="254"/>
      <c r="D161" s="254"/>
      <c r="E161" s="254"/>
      <c r="F161" s="254"/>
      <c r="G161" s="254"/>
      <c r="H161" s="254"/>
      <c r="I161" s="254"/>
      <c r="J161" s="254"/>
      <c r="K161" s="254"/>
      <c r="L161" s="254"/>
      <c r="M161" s="254"/>
      <c r="N161" s="255"/>
    </row>
    <row r="162" spans="1:17" s="27" customFormat="1" ht="161.25" customHeight="1" thickBot="1" x14ac:dyDescent="0.3">
      <c r="A162" s="47"/>
      <c r="B162" s="68"/>
      <c r="C162" s="68"/>
      <c r="E162" s="55"/>
      <c r="F162" s="69" t="str">
        <f>IF(C162="","",E162/(VLOOKUP(YEAR(C162),$C$805:$D$841,2,FALSE)))</f>
        <v/>
      </c>
      <c r="G162" s="70"/>
      <c r="H162" s="71">
        <f>+E162*G162</f>
        <v>0</v>
      </c>
      <c r="I162" s="83" t="str">
        <f>+IF(E162="","",F162*G162)</f>
        <v/>
      </c>
      <c r="J162" s="86"/>
      <c r="K162" s="280"/>
      <c r="L162" s="282">
        <f>(SUM(I162:I166))/$C$791</f>
        <v>0</v>
      </c>
      <c r="M162" s="48"/>
      <c r="N162" s="50"/>
      <c r="P162" s="27" t="str">
        <f>IF(L949="","",#REF!/(VLOOKUP(YEAR(#REF!),$XEU$1045872:$XEV$1045907,2,FALSE)))</f>
        <v/>
      </c>
    </row>
    <row r="163" spans="1:17" s="27" customFormat="1" ht="65.25" customHeight="1" thickBot="1" x14ac:dyDescent="0.3">
      <c r="A163" s="47"/>
      <c r="B163" s="68"/>
      <c r="C163" s="68"/>
      <c r="D163" s="44"/>
      <c r="E163" s="55"/>
      <c r="F163" s="69" t="str">
        <f>IF(C163="","",E163/(VLOOKUP(YEAR(C163),$C$805:$D$841,2,FALSE)))</f>
        <v/>
      </c>
      <c r="G163" s="70"/>
      <c r="H163" s="71">
        <v>0</v>
      </c>
      <c r="I163" s="83" t="str">
        <f>+IF(E163="","",F163*G163)</f>
        <v/>
      </c>
      <c r="J163" s="85"/>
      <c r="K163" s="302"/>
      <c r="L163" s="303"/>
      <c r="M163" s="48"/>
      <c r="N163" s="50"/>
    </row>
    <row r="164" spans="1:17" s="27" customFormat="1" ht="65.25" customHeight="1" thickBot="1" x14ac:dyDescent="0.3">
      <c r="A164" s="47"/>
      <c r="B164" s="68"/>
      <c r="C164" s="68"/>
      <c r="D164" s="44"/>
      <c r="E164" s="55"/>
      <c r="F164" s="69" t="str">
        <f>IF(C164="","",E164/(VLOOKUP(YEAR(C164),$C$805:$D$841,2,FALSE)))</f>
        <v/>
      </c>
      <c r="G164" s="70"/>
      <c r="H164" s="71">
        <v>0</v>
      </c>
      <c r="I164" s="83" t="str">
        <f>+IF(E164="","",F164*G164)</f>
        <v/>
      </c>
      <c r="J164" s="85"/>
      <c r="K164" s="302"/>
      <c r="L164" s="303"/>
      <c r="M164" s="48"/>
      <c r="N164" s="50"/>
    </row>
    <row r="165" spans="1:17" s="27" customFormat="1" ht="65.25" customHeight="1" thickBot="1" x14ac:dyDescent="0.3">
      <c r="A165" s="47"/>
      <c r="B165" s="68"/>
      <c r="C165" s="68"/>
      <c r="D165" s="44"/>
      <c r="E165" s="55"/>
      <c r="F165" s="69" t="str">
        <f>IF(C165="","",E165/(VLOOKUP(YEAR(C165),$C$805:$D$841,2,FALSE)))</f>
        <v/>
      </c>
      <c r="G165" s="70"/>
      <c r="H165" s="71">
        <v>0</v>
      </c>
      <c r="I165" s="83" t="str">
        <f>+IF(E165="","",F165*G165)</f>
        <v/>
      </c>
      <c r="J165" s="85"/>
      <c r="K165" s="302"/>
      <c r="L165" s="303"/>
      <c r="M165" s="48"/>
      <c r="N165" s="50"/>
    </row>
    <row r="166" spans="1:17" s="27" customFormat="1" ht="65.25" customHeight="1" x14ac:dyDescent="0.25">
      <c r="A166" s="47"/>
      <c r="B166" s="68"/>
      <c r="C166" s="68"/>
      <c r="D166" s="44"/>
      <c r="E166" s="55"/>
      <c r="F166" s="69" t="str">
        <f>IF(C166="","",E166/(VLOOKUP(YEAR(C166),$C$805:$D$841,2,FALSE)))</f>
        <v/>
      </c>
      <c r="G166" s="70"/>
      <c r="H166" s="71">
        <v>0</v>
      </c>
      <c r="I166" s="83" t="str">
        <f>+IF(E166="","",F166*G166)</f>
        <v/>
      </c>
      <c r="J166" s="85"/>
      <c r="K166" s="281"/>
      <c r="L166" s="283"/>
      <c r="M166" s="48"/>
      <c r="N166" s="50"/>
    </row>
    <row r="167" spans="1:17" ht="15" customHeight="1" x14ac:dyDescent="0.25">
      <c r="A167" s="262" t="s">
        <v>21</v>
      </c>
      <c r="B167" s="262"/>
      <c r="C167" s="262"/>
      <c r="D167" s="262"/>
      <c r="E167" s="262"/>
      <c r="F167" s="262"/>
      <c r="G167" s="262"/>
      <c r="H167" s="262"/>
      <c r="I167" s="262"/>
      <c r="J167" s="262"/>
      <c r="K167" s="262"/>
      <c r="L167" s="304" t="str">
        <f>IF(AND(L162&gt;=100%),"CUMPLE","NO CUMPLE")</f>
        <v>NO CUMPLE</v>
      </c>
      <c r="M167" s="304"/>
      <c r="N167" s="306" t="s">
        <v>4</v>
      </c>
      <c r="P167" s="28"/>
    </row>
    <row r="168" spans="1:17" ht="16.5" thickBot="1" x14ac:dyDescent="0.3">
      <c r="A168" s="262"/>
      <c r="B168" s="262"/>
      <c r="C168" s="262"/>
      <c r="D168" s="262"/>
      <c r="E168" s="262"/>
      <c r="F168" s="262"/>
      <c r="G168" s="262"/>
      <c r="H168" s="262"/>
      <c r="I168" s="262"/>
      <c r="J168" s="262"/>
      <c r="K168" s="262"/>
      <c r="L168" s="305"/>
      <c r="M168" s="305"/>
      <c r="N168" s="307"/>
      <c r="O168" s="24"/>
      <c r="P168" s="24"/>
      <c r="Q168" s="24"/>
    </row>
    <row r="169" spans="1:17" ht="16.5" thickBot="1" x14ac:dyDescent="0.3">
      <c r="A169" s="21"/>
      <c r="B169" s="21"/>
      <c r="C169" s="21"/>
      <c r="D169" s="21"/>
      <c r="E169" s="21"/>
      <c r="F169" s="21"/>
      <c r="G169" s="21"/>
      <c r="H169" s="21"/>
      <c r="I169" s="21"/>
      <c r="J169" s="21"/>
      <c r="K169" s="21"/>
      <c r="L169" s="21"/>
      <c r="M169" s="22"/>
      <c r="N169" s="22"/>
      <c r="O169" s="24"/>
      <c r="P169" s="24"/>
      <c r="Q169" s="24"/>
    </row>
    <row r="170" spans="1:17" ht="28.5" x14ac:dyDescent="0.25">
      <c r="A170" s="284" t="e">
        <f>+#REF!</f>
        <v>#REF!</v>
      </c>
      <c r="B170" s="285"/>
      <c r="C170" s="286"/>
      <c r="D170" s="287" t="e">
        <f>+#REF!</f>
        <v>#REF!</v>
      </c>
      <c r="E170" s="288"/>
      <c r="F170" s="288"/>
      <c r="G170" s="288"/>
      <c r="H170" s="288"/>
      <c r="I170" s="288"/>
      <c r="J170" s="288"/>
      <c r="K170" s="288"/>
      <c r="L170" s="288"/>
      <c r="M170" s="288"/>
      <c r="N170" s="289"/>
    </row>
    <row r="171" spans="1:17" x14ac:dyDescent="0.25">
      <c r="A171" s="296" t="s">
        <v>54</v>
      </c>
      <c r="B171" s="297"/>
      <c r="C171" s="300" t="s">
        <v>4</v>
      </c>
      <c r="D171" s="290"/>
      <c r="E171" s="291"/>
      <c r="F171" s="291"/>
      <c r="G171" s="291"/>
      <c r="H171" s="291"/>
      <c r="I171" s="291"/>
      <c r="J171" s="291"/>
      <c r="K171" s="291"/>
      <c r="L171" s="291"/>
      <c r="M171" s="291"/>
      <c r="N171" s="292"/>
    </row>
    <row r="172" spans="1:17" x14ac:dyDescent="0.25">
      <c r="A172" s="298"/>
      <c r="B172" s="299"/>
      <c r="C172" s="301"/>
      <c r="D172" s="293"/>
      <c r="E172" s="294"/>
      <c r="F172" s="294"/>
      <c r="G172" s="294"/>
      <c r="H172" s="294"/>
      <c r="I172" s="294"/>
      <c r="J172" s="294"/>
      <c r="K172" s="294"/>
      <c r="L172" s="294"/>
      <c r="M172" s="294"/>
      <c r="N172" s="295"/>
    </row>
    <row r="173" spans="1:17" ht="34.5" customHeight="1" thickBot="1" x14ac:dyDescent="0.3">
      <c r="A173" s="274" t="s">
        <v>5</v>
      </c>
      <c r="B173" s="275"/>
      <c r="C173" s="275"/>
      <c r="D173" s="275"/>
      <c r="E173" s="275"/>
      <c r="F173" s="275"/>
      <c r="G173" s="275"/>
      <c r="H173" s="275"/>
      <c r="I173" s="275"/>
      <c r="J173" s="275"/>
      <c r="K173" s="275"/>
      <c r="L173" s="275"/>
      <c r="M173" s="276" t="s">
        <v>55</v>
      </c>
      <c r="N173" s="278" t="s">
        <v>6</v>
      </c>
    </row>
    <row r="174" spans="1:17" ht="71.25" customHeight="1" thickBot="1" x14ac:dyDescent="0.3">
      <c r="A174" s="59" t="s">
        <v>8</v>
      </c>
      <c r="B174" s="60" t="s">
        <v>9</v>
      </c>
      <c r="C174" s="61" t="s">
        <v>10</v>
      </c>
      <c r="D174" s="59" t="s">
        <v>11</v>
      </c>
      <c r="E174" s="62" t="s">
        <v>12</v>
      </c>
      <c r="F174" s="63" t="s">
        <v>13</v>
      </c>
      <c r="G174" s="64" t="s">
        <v>14</v>
      </c>
      <c r="H174" s="63" t="s">
        <v>15</v>
      </c>
      <c r="I174" s="65" t="s">
        <v>16</v>
      </c>
      <c r="J174" s="65" t="s">
        <v>17</v>
      </c>
      <c r="K174" s="66" t="s">
        <v>18</v>
      </c>
      <c r="L174" s="67" t="s">
        <v>20</v>
      </c>
      <c r="M174" s="277"/>
      <c r="N174" s="279"/>
    </row>
    <row r="175" spans="1:17" ht="16.5" thickBot="1" x14ac:dyDescent="0.3">
      <c r="A175" s="253" t="s">
        <v>74</v>
      </c>
      <c r="B175" s="254"/>
      <c r="C175" s="254"/>
      <c r="D175" s="254"/>
      <c r="E175" s="254"/>
      <c r="F175" s="254"/>
      <c r="G175" s="254"/>
      <c r="H175" s="254"/>
      <c r="I175" s="254"/>
      <c r="J175" s="254"/>
      <c r="K175" s="254"/>
      <c r="L175" s="254"/>
      <c r="M175" s="254"/>
      <c r="N175" s="255"/>
    </row>
    <row r="176" spans="1:17" s="27" customFormat="1" ht="74.25" customHeight="1" x14ac:dyDescent="0.25">
      <c r="A176" s="47"/>
      <c r="B176" s="90"/>
      <c r="C176" s="90"/>
      <c r="E176" s="55"/>
      <c r="F176" s="93" t="str">
        <f>IF(C176="","",E176/(VLOOKUP(YEAR(C176),$C$805:$D$841,2,FALSE)))</f>
        <v/>
      </c>
      <c r="G176" s="70"/>
      <c r="H176" s="71">
        <f>+E176*G176</f>
        <v>0</v>
      </c>
      <c r="I176" s="83" t="str">
        <f>+IF(E176="","",F176*G176)</f>
        <v/>
      </c>
      <c r="J176" s="86"/>
      <c r="K176" s="280"/>
      <c r="L176" s="282">
        <f>(SUM(I176:I179))/$C$791</f>
        <v>0</v>
      </c>
      <c r="M176" s="48"/>
      <c r="N176" s="50"/>
      <c r="P176" s="27" t="str">
        <f>IF(L948="","",#REF!/(VLOOKUP(YEAR(#REF!),$XEU$1045872:$XEV$1045907,2,FALSE)))</f>
        <v/>
      </c>
    </row>
    <row r="177" spans="1:17" s="27" customFormat="1" ht="53.25" customHeight="1" x14ac:dyDescent="0.25">
      <c r="A177" s="47"/>
      <c r="B177" s="92"/>
      <c r="C177" s="92"/>
      <c r="D177" s="44"/>
      <c r="E177" s="55"/>
      <c r="F177" s="95" t="str">
        <f>IF(C177="","",E177/(VLOOKUP(YEAR(C177),$C$805:$D$841,2,FALSE)))</f>
        <v/>
      </c>
      <c r="G177" s="70"/>
      <c r="H177" s="71">
        <v>0</v>
      </c>
      <c r="I177" s="83" t="str">
        <f>+IF(E177="","",F177*G177)</f>
        <v/>
      </c>
      <c r="J177" s="85"/>
      <c r="K177" s="302"/>
      <c r="L177" s="303"/>
      <c r="M177" s="48"/>
      <c r="N177" s="50"/>
    </row>
    <row r="178" spans="1:17" s="27" customFormat="1" ht="53.25" customHeight="1" x14ac:dyDescent="0.25">
      <c r="A178" s="47"/>
      <c r="B178" s="91"/>
      <c r="C178" s="91"/>
      <c r="D178" s="44"/>
      <c r="E178" s="55"/>
      <c r="F178" s="94" t="str">
        <f>IF(C178="","",E178/(VLOOKUP(YEAR(C178),$C$805:$D$841,2,FALSE)))</f>
        <v/>
      </c>
      <c r="G178" s="70"/>
      <c r="H178" s="71">
        <v>0</v>
      </c>
      <c r="I178" s="83" t="str">
        <f>+IF(E178="","",F178*G178)</f>
        <v/>
      </c>
      <c r="J178" s="85"/>
      <c r="K178" s="281"/>
      <c r="L178" s="283"/>
      <c r="M178" s="48"/>
      <c r="N178" s="50"/>
    </row>
    <row r="179" spans="1:17" ht="15.75" x14ac:dyDescent="0.25">
      <c r="A179" s="253" t="s">
        <v>75</v>
      </c>
      <c r="B179" s="254"/>
      <c r="C179" s="254"/>
      <c r="D179" s="254"/>
      <c r="E179" s="254"/>
      <c r="F179" s="254"/>
      <c r="G179" s="254"/>
      <c r="H179" s="254"/>
      <c r="I179" s="254"/>
      <c r="J179" s="254"/>
      <c r="K179" s="254"/>
      <c r="L179" s="254"/>
      <c r="M179" s="254"/>
      <c r="N179" s="255"/>
    </row>
    <row r="180" spans="1:17" ht="15" customHeight="1" x14ac:dyDescent="0.25">
      <c r="A180" s="262" t="s">
        <v>21</v>
      </c>
      <c r="B180" s="262"/>
      <c r="C180" s="262"/>
      <c r="D180" s="262"/>
      <c r="E180" s="262"/>
      <c r="F180" s="262"/>
      <c r="G180" s="262"/>
      <c r="H180" s="262"/>
      <c r="I180" s="262"/>
      <c r="J180" s="262"/>
      <c r="K180" s="262"/>
      <c r="L180" s="304" t="str">
        <f>IF(AND(L176&gt;=100%),"CUMPLE","NO CUMPLE")</f>
        <v>NO CUMPLE</v>
      </c>
      <c r="M180" s="304"/>
      <c r="N180" s="306" t="s">
        <v>4</v>
      </c>
      <c r="P180" s="28"/>
    </row>
    <row r="181" spans="1:17" ht="16.5" thickBot="1" x14ac:dyDescent="0.3">
      <c r="A181" s="262"/>
      <c r="B181" s="262"/>
      <c r="C181" s="262"/>
      <c r="D181" s="262"/>
      <c r="E181" s="262"/>
      <c r="F181" s="262"/>
      <c r="G181" s="262"/>
      <c r="H181" s="262"/>
      <c r="I181" s="262"/>
      <c r="J181" s="262"/>
      <c r="K181" s="262"/>
      <c r="L181" s="305"/>
      <c r="M181" s="305"/>
      <c r="N181" s="307"/>
      <c r="O181" s="24"/>
      <c r="P181" s="24"/>
      <c r="Q181" s="24"/>
    </row>
    <row r="182" spans="1:17" ht="16.5" thickBot="1" x14ac:dyDescent="0.3">
      <c r="A182" s="21"/>
      <c r="B182" s="21"/>
      <c r="C182" s="21"/>
      <c r="D182" s="21"/>
      <c r="E182" s="21"/>
      <c r="F182" s="21"/>
      <c r="G182" s="21"/>
      <c r="H182" s="21"/>
      <c r="I182" s="21"/>
      <c r="J182" s="21"/>
      <c r="K182" s="21"/>
      <c r="L182" s="21"/>
      <c r="M182" s="22"/>
      <c r="N182" s="22"/>
      <c r="O182" s="24"/>
      <c r="P182" s="24"/>
      <c r="Q182" s="24"/>
    </row>
    <row r="183" spans="1:17" ht="28.5" x14ac:dyDescent="0.25">
      <c r="A183" s="284" t="e">
        <f>+#REF!</f>
        <v>#REF!</v>
      </c>
      <c r="B183" s="285"/>
      <c r="C183" s="286"/>
      <c r="D183" s="287" t="e">
        <f>+#REF!</f>
        <v>#REF!</v>
      </c>
      <c r="E183" s="288"/>
      <c r="F183" s="288"/>
      <c r="G183" s="288"/>
      <c r="H183" s="288"/>
      <c r="I183" s="288"/>
      <c r="J183" s="288"/>
      <c r="K183" s="288"/>
      <c r="L183" s="288"/>
      <c r="M183" s="288"/>
      <c r="N183" s="289"/>
    </row>
    <row r="184" spans="1:17" x14ac:dyDescent="0.25">
      <c r="A184" s="296" t="s">
        <v>54</v>
      </c>
      <c r="B184" s="297"/>
      <c r="C184" s="300" t="s">
        <v>4</v>
      </c>
      <c r="D184" s="290"/>
      <c r="E184" s="291"/>
      <c r="F184" s="291"/>
      <c r="G184" s="291"/>
      <c r="H184" s="291"/>
      <c r="I184" s="291"/>
      <c r="J184" s="291"/>
      <c r="K184" s="291"/>
      <c r="L184" s="291"/>
      <c r="M184" s="291"/>
      <c r="N184" s="292"/>
    </row>
    <row r="185" spans="1:17" x14ac:dyDescent="0.25">
      <c r="A185" s="298"/>
      <c r="B185" s="299"/>
      <c r="C185" s="301"/>
      <c r="D185" s="293"/>
      <c r="E185" s="294"/>
      <c r="F185" s="294"/>
      <c r="G185" s="294"/>
      <c r="H185" s="294"/>
      <c r="I185" s="294"/>
      <c r="J185" s="294"/>
      <c r="K185" s="294"/>
      <c r="L185" s="294"/>
      <c r="M185" s="294"/>
      <c r="N185" s="295"/>
    </row>
    <row r="186" spans="1:17" ht="34.5" customHeight="1" thickBot="1" x14ac:dyDescent="0.3">
      <c r="A186" s="274" t="s">
        <v>5</v>
      </c>
      <c r="B186" s="275"/>
      <c r="C186" s="275"/>
      <c r="D186" s="275"/>
      <c r="E186" s="275"/>
      <c r="F186" s="275"/>
      <c r="G186" s="275"/>
      <c r="H186" s="275"/>
      <c r="I186" s="275"/>
      <c r="J186" s="275"/>
      <c r="K186" s="275"/>
      <c r="L186" s="275"/>
      <c r="M186" s="276" t="s">
        <v>55</v>
      </c>
      <c r="N186" s="278" t="s">
        <v>6</v>
      </c>
    </row>
    <row r="187" spans="1:17" ht="71.25" customHeight="1" thickBot="1" x14ac:dyDescent="0.3">
      <c r="A187" s="59" t="s">
        <v>8</v>
      </c>
      <c r="B187" s="60" t="s">
        <v>9</v>
      </c>
      <c r="C187" s="61" t="s">
        <v>10</v>
      </c>
      <c r="D187" s="59" t="s">
        <v>11</v>
      </c>
      <c r="E187" s="62" t="s">
        <v>12</v>
      </c>
      <c r="F187" s="63" t="s">
        <v>13</v>
      </c>
      <c r="G187" s="64" t="s">
        <v>14</v>
      </c>
      <c r="H187" s="63" t="s">
        <v>15</v>
      </c>
      <c r="I187" s="65" t="s">
        <v>16</v>
      </c>
      <c r="J187" s="65" t="s">
        <v>17</v>
      </c>
      <c r="K187" s="66" t="s">
        <v>18</v>
      </c>
      <c r="L187" s="67" t="s">
        <v>20</v>
      </c>
      <c r="M187" s="277"/>
      <c r="N187" s="279"/>
    </row>
    <row r="188" spans="1:17" ht="16.5" thickBot="1" x14ac:dyDescent="0.3">
      <c r="A188" s="253" t="s">
        <v>76</v>
      </c>
      <c r="B188" s="254"/>
      <c r="C188" s="254"/>
      <c r="D188" s="254"/>
      <c r="E188" s="254"/>
      <c r="F188" s="254"/>
      <c r="G188" s="254"/>
      <c r="H188" s="254"/>
      <c r="I188" s="254"/>
      <c r="J188" s="254"/>
      <c r="K188" s="254"/>
      <c r="L188" s="254"/>
      <c r="M188" s="254"/>
      <c r="N188" s="255"/>
    </row>
    <row r="189" spans="1:17" s="27" customFormat="1" ht="74.25" customHeight="1" x14ac:dyDescent="0.25">
      <c r="A189" s="47"/>
      <c r="B189" s="90"/>
      <c r="C189" s="90"/>
      <c r="E189" s="55"/>
      <c r="F189" s="93" t="str">
        <f>IF(C189="","",E189/(VLOOKUP(YEAR(C189),$C$805:$D$841,2,FALSE)))</f>
        <v/>
      </c>
      <c r="G189" s="70"/>
      <c r="H189" s="71">
        <f>+E189*G189</f>
        <v>0</v>
      </c>
      <c r="I189" s="83" t="str">
        <f>+IF(E189="","",F189*G189)</f>
        <v/>
      </c>
      <c r="J189" s="86"/>
      <c r="K189" s="280"/>
      <c r="L189" s="282">
        <f>(SUM(I189:I194))/$C$791</f>
        <v>0</v>
      </c>
      <c r="M189" s="48"/>
      <c r="N189" s="50"/>
      <c r="P189" s="27" t="str">
        <f>IF(L961="","",#REF!/(VLOOKUP(YEAR(#REF!),$XEU$1045872:$XEV$1045907,2,FALSE)))</f>
        <v/>
      </c>
    </row>
    <row r="190" spans="1:17" s="27" customFormat="1" ht="53.25" customHeight="1" x14ac:dyDescent="0.25">
      <c r="A190" s="47"/>
      <c r="B190" s="92"/>
      <c r="C190" s="92"/>
      <c r="D190" s="44"/>
      <c r="E190" s="55"/>
      <c r="F190" s="95" t="str">
        <f>IF(C190="","",E190/(VLOOKUP(YEAR(C190),$C$805:$D$841,2,FALSE)))</f>
        <v/>
      </c>
      <c r="G190" s="70"/>
      <c r="H190" s="71">
        <v>0</v>
      </c>
      <c r="I190" s="83" t="str">
        <f>+IF(E190="","",F190*G190)</f>
        <v/>
      </c>
      <c r="J190" s="85"/>
      <c r="K190" s="302"/>
      <c r="L190" s="303"/>
      <c r="M190" s="48"/>
      <c r="N190" s="50"/>
    </row>
    <row r="191" spans="1:17" s="27" customFormat="1" ht="53.25" customHeight="1" x14ac:dyDescent="0.25">
      <c r="A191" s="47"/>
      <c r="B191" s="92"/>
      <c r="C191" s="92"/>
      <c r="D191" s="44"/>
      <c r="E191" s="55"/>
      <c r="F191" s="95" t="str">
        <f>IF(C191="","",E191/(VLOOKUP(YEAR(C191),$C$805:$D$841,2,FALSE)))</f>
        <v/>
      </c>
      <c r="G191" s="70"/>
      <c r="H191" s="71">
        <v>0</v>
      </c>
      <c r="I191" s="83" t="str">
        <f>+IF(E191="","",F191*G191)</f>
        <v/>
      </c>
      <c r="J191" s="85"/>
      <c r="K191" s="302"/>
      <c r="L191" s="303"/>
      <c r="M191" s="48"/>
      <c r="N191" s="50"/>
    </row>
    <row r="192" spans="1:17" ht="15.75" x14ac:dyDescent="0.25">
      <c r="A192" s="253" t="s">
        <v>77</v>
      </c>
      <c r="B192" s="254"/>
      <c r="C192" s="254"/>
      <c r="D192" s="254"/>
      <c r="E192" s="254"/>
      <c r="F192" s="254"/>
      <c r="G192" s="254"/>
      <c r="H192" s="254"/>
      <c r="I192" s="254"/>
      <c r="J192" s="254"/>
      <c r="K192" s="254"/>
      <c r="L192" s="254"/>
      <c r="M192" s="254"/>
      <c r="N192" s="255"/>
    </row>
    <row r="193" spans="1:17" s="27" customFormat="1" ht="53.25" customHeight="1" thickBot="1" x14ac:dyDescent="0.3">
      <c r="A193" s="47"/>
      <c r="B193" s="92"/>
      <c r="C193" s="92"/>
      <c r="D193" s="44"/>
      <c r="E193" s="55"/>
      <c r="F193" s="95" t="str">
        <f>IF(C193="","",E193/(VLOOKUP(YEAR(C193),$C$805:$D$841,2,FALSE)))</f>
        <v/>
      </c>
      <c r="G193" s="70"/>
      <c r="H193" s="71">
        <v>0</v>
      </c>
      <c r="I193" s="83" t="str">
        <f>+IF(E193="","",F193*G193)</f>
        <v/>
      </c>
      <c r="J193" s="85"/>
      <c r="K193" s="85"/>
      <c r="L193" s="85"/>
      <c r="M193" s="48"/>
      <c r="N193" s="50"/>
    </row>
    <row r="194" spans="1:17" s="27" customFormat="1" ht="53.25" customHeight="1" x14ac:dyDescent="0.25">
      <c r="A194" s="47"/>
      <c r="B194" s="68"/>
      <c r="C194" s="68"/>
      <c r="D194" s="44"/>
      <c r="E194" s="55"/>
      <c r="F194" s="69" t="str">
        <f>IF(C194="","",E194/(VLOOKUP(YEAR(C194),$C$805:$D$841,2,FALSE)))</f>
        <v/>
      </c>
      <c r="G194" s="70"/>
      <c r="H194" s="71">
        <v>0</v>
      </c>
      <c r="I194" s="83" t="str">
        <f>+IF(E194="","",F194*G194)</f>
        <v/>
      </c>
      <c r="J194" s="87"/>
      <c r="K194" s="87"/>
      <c r="L194" s="87"/>
      <c r="M194" s="48"/>
      <c r="N194" s="50"/>
    </row>
    <row r="195" spans="1:17" ht="15" customHeight="1" x14ac:dyDescent="0.25">
      <c r="A195" s="262" t="s">
        <v>21</v>
      </c>
      <c r="B195" s="262"/>
      <c r="C195" s="262"/>
      <c r="D195" s="262"/>
      <c r="E195" s="262"/>
      <c r="F195" s="262"/>
      <c r="G195" s="262"/>
      <c r="H195" s="262"/>
      <c r="I195" s="262"/>
      <c r="J195" s="262"/>
      <c r="K195" s="262"/>
      <c r="L195" s="304" t="str">
        <f>IF(AND(L189&gt;=100%),"CUMPLE","NO CUMPLE")</f>
        <v>NO CUMPLE</v>
      </c>
      <c r="M195" s="304"/>
      <c r="N195" s="306" t="s">
        <v>4</v>
      </c>
      <c r="P195" s="28"/>
    </row>
    <row r="196" spans="1:17" ht="16.5" thickBot="1" x14ac:dyDescent="0.3">
      <c r="A196" s="262"/>
      <c r="B196" s="262"/>
      <c r="C196" s="262"/>
      <c r="D196" s="262"/>
      <c r="E196" s="262"/>
      <c r="F196" s="262"/>
      <c r="G196" s="262"/>
      <c r="H196" s="262"/>
      <c r="I196" s="262"/>
      <c r="J196" s="262"/>
      <c r="K196" s="262"/>
      <c r="L196" s="305"/>
      <c r="M196" s="305"/>
      <c r="N196" s="307"/>
      <c r="O196" s="24"/>
      <c r="P196" s="24"/>
      <c r="Q196" s="24"/>
    </row>
    <row r="197" spans="1:17" ht="16.5" thickBot="1" x14ac:dyDescent="0.3">
      <c r="A197" s="21"/>
      <c r="B197" s="21"/>
      <c r="C197" s="21"/>
      <c r="D197" s="21"/>
      <c r="E197" s="21"/>
      <c r="F197" s="21"/>
      <c r="G197" s="21"/>
      <c r="H197" s="21"/>
      <c r="I197" s="21"/>
      <c r="J197" s="21"/>
      <c r="K197" s="21"/>
      <c r="L197" s="21"/>
      <c r="M197" s="22"/>
      <c r="N197" s="22"/>
      <c r="O197" s="24"/>
      <c r="P197" s="24"/>
      <c r="Q197" s="24"/>
    </row>
    <row r="198" spans="1:17" ht="28.5" x14ac:dyDescent="0.25">
      <c r="A198" s="284" t="e">
        <f>+#REF!</f>
        <v>#REF!</v>
      </c>
      <c r="B198" s="285"/>
      <c r="C198" s="286"/>
      <c r="D198" s="287" t="e">
        <f>+#REF!</f>
        <v>#REF!</v>
      </c>
      <c r="E198" s="288"/>
      <c r="F198" s="288"/>
      <c r="G198" s="288"/>
      <c r="H198" s="288"/>
      <c r="I198" s="288"/>
      <c r="J198" s="288"/>
      <c r="K198" s="288"/>
      <c r="L198" s="288"/>
      <c r="M198" s="288"/>
      <c r="N198" s="289"/>
    </row>
    <row r="199" spans="1:17" x14ac:dyDescent="0.25">
      <c r="A199" s="296" t="s">
        <v>54</v>
      </c>
      <c r="B199" s="297"/>
      <c r="C199" s="300" t="s">
        <v>4</v>
      </c>
      <c r="D199" s="290"/>
      <c r="E199" s="291"/>
      <c r="F199" s="291"/>
      <c r="G199" s="291"/>
      <c r="H199" s="291"/>
      <c r="I199" s="291"/>
      <c r="J199" s="291"/>
      <c r="K199" s="291"/>
      <c r="L199" s="291"/>
      <c r="M199" s="291"/>
      <c r="N199" s="292"/>
    </row>
    <row r="200" spans="1:17" x14ac:dyDescent="0.25">
      <c r="A200" s="298"/>
      <c r="B200" s="299"/>
      <c r="C200" s="301"/>
      <c r="D200" s="293"/>
      <c r="E200" s="294"/>
      <c r="F200" s="294"/>
      <c r="G200" s="294"/>
      <c r="H200" s="294"/>
      <c r="I200" s="294"/>
      <c r="J200" s="294"/>
      <c r="K200" s="294"/>
      <c r="L200" s="294"/>
      <c r="M200" s="294"/>
      <c r="N200" s="295"/>
    </row>
    <row r="201" spans="1:17" ht="34.5" customHeight="1" thickBot="1" x14ac:dyDescent="0.3">
      <c r="A201" s="274" t="s">
        <v>5</v>
      </c>
      <c r="B201" s="275"/>
      <c r="C201" s="275"/>
      <c r="D201" s="275"/>
      <c r="E201" s="275"/>
      <c r="F201" s="275"/>
      <c r="G201" s="275"/>
      <c r="H201" s="275"/>
      <c r="I201" s="275"/>
      <c r="J201" s="275"/>
      <c r="K201" s="275"/>
      <c r="L201" s="275"/>
      <c r="M201" s="276" t="s">
        <v>55</v>
      </c>
      <c r="N201" s="278" t="s">
        <v>6</v>
      </c>
    </row>
    <row r="202" spans="1:17" ht="71.25" customHeight="1" thickBot="1" x14ac:dyDescent="0.3">
      <c r="A202" s="59" t="s">
        <v>8</v>
      </c>
      <c r="B202" s="60" t="s">
        <v>9</v>
      </c>
      <c r="C202" s="61" t="s">
        <v>10</v>
      </c>
      <c r="D202" s="59" t="s">
        <v>11</v>
      </c>
      <c r="E202" s="62" t="s">
        <v>12</v>
      </c>
      <c r="F202" s="63" t="s">
        <v>13</v>
      </c>
      <c r="G202" s="64" t="s">
        <v>14</v>
      </c>
      <c r="H202" s="63" t="s">
        <v>15</v>
      </c>
      <c r="I202" s="65" t="s">
        <v>16</v>
      </c>
      <c r="J202" s="65" t="s">
        <v>17</v>
      </c>
      <c r="K202" s="66" t="s">
        <v>18</v>
      </c>
      <c r="L202" s="67" t="s">
        <v>20</v>
      </c>
      <c r="M202" s="277"/>
      <c r="N202" s="279"/>
    </row>
    <row r="203" spans="1:17" ht="16.5" thickBot="1" x14ac:dyDescent="0.3">
      <c r="A203" s="253" t="s">
        <v>78</v>
      </c>
      <c r="B203" s="254"/>
      <c r="C203" s="254"/>
      <c r="D203" s="254"/>
      <c r="E203" s="254"/>
      <c r="F203" s="254"/>
      <c r="G203" s="254"/>
      <c r="H203" s="254"/>
      <c r="I203" s="254"/>
      <c r="J203" s="254"/>
      <c r="K203" s="254"/>
      <c r="L203" s="254"/>
      <c r="M203" s="254"/>
      <c r="N203" s="255"/>
    </row>
    <row r="204" spans="1:17" s="27" customFormat="1" ht="74.25" customHeight="1" x14ac:dyDescent="0.25">
      <c r="A204" s="47"/>
      <c r="B204" s="90"/>
      <c r="C204" s="90"/>
      <c r="E204" s="55"/>
      <c r="F204" s="93" t="str">
        <f>IF(C204="","",E204/(VLOOKUP(YEAR(C204),$C$805:$D$841,2,FALSE)))</f>
        <v/>
      </c>
      <c r="G204" s="70"/>
      <c r="H204" s="71">
        <f>+E204*G204</f>
        <v>0</v>
      </c>
      <c r="I204" s="83" t="str">
        <f>+IF(E204="","",F204*G204)</f>
        <v/>
      </c>
      <c r="J204" s="86"/>
      <c r="K204" s="280"/>
      <c r="L204" s="282">
        <f>(SUM(I204:I208))/$C$791</f>
        <v>0</v>
      </c>
      <c r="M204" s="48"/>
      <c r="N204" s="50"/>
      <c r="P204" s="27" t="str">
        <f>IF(L976="","",#REF!/(VLOOKUP(YEAR(#REF!),$XEU$1045872:$XEV$1045907,2,FALSE)))</f>
        <v/>
      </c>
    </row>
    <row r="205" spans="1:17" s="27" customFormat="1" ht="53.25" customHeight="1" x14ac:dyDescent="0.25">
      <c r="A205" s="47"/>
      <c r="B205" s="92"/>
      <c r="C205" s="92"/>
      <c r="D205" s="44"/>
      <c r="E205" s="55"/>
      <c r="F205" s="95" t="str">
        <f>IF(C205="","",E205/(VLOOKUP(YEAR(C205),$C$805:$D$841,2,FALSE)))</f>
        <v/>
      </c>
      <c r="G205" s="70"/>
      <c r="H205" s="71">
        <v>0</v>
      </c>
      <c r="I205" s="83" t="str">
        <f>+IF(E205="","",F205*G205)</f>
        <v/>
      </c>
      <c r="J205" s="85"/>
      <c r="K205" s="302"/>
      <c r="L205" s="303"/>
      <c r="M205" s="48"/>
      <c r="N205" s="50"/>
    </row>
    <row r="206" spans="1:17" s="27" customFormat="1" ht="53.25" customHeight="1" x14ac:dyDescent="0.25">
      <c r="A206" s="47"/>
      <c r="B206" s="92"/>
      <c r="C206" s="92"/>
      <c r="D206" s="44"/>
      <c r="E206" s="55"/>
      <c r="F206" s="95" t="str">
        <f>IF(C206="","",E206/(VLOOKUP(YEAR(C206),$C$805:$D$841,2,FALSE)))</f>
        <v/>
      </c>
      <c r="G206" s="70"/>
      <c r="H206" s="71">
        <v>0</v>
      </c>
      <c r="I206" s="83" t="str">
        <f>+IF(E206="","",F206*G206)</f>
        <v/>
      </c>
      <c r="J206" s="85"/>
      <c r="K206" s="302"/>
      <c r="L206" s="303"/>
      <c r="M206" s="48"/>
      <c r="N206" s="50"/>
    </row>
    <row r="207" spans="1:17" s="27" customFormat="1" ht="53.25" customHeight="1" x14ac:dyDescent="0.25">
      <c r="A207" s="47"/>
      <c r="B207" s="92"/>
      <c r="C207" s="92"/>
      <c r="D207" s="44"/>
      <c r="E207" s="55"/>
      <c r="F207" s="95" t="str">
        <f>IF(C207="","",E207/(VLOOKUP(YEAR(C207),$C$805:$D$841,2,FALSE)))</f>
        <v/>
      </c>
      <c r="G207" s="70"/>
      <c r="H207" s="71">
        <v>0</v>
      </c>
      <c r="I207" s="83" t="str">
        <f>+IF(E207="","",F207*G207)</f>
        <v/>
      </c>
      <c r="J207" s="85"/>
      <c r="K207" s="302"/>
      <c r="L207" s="303"/>
      <c r="M207" s="48"/>
      <c r="N207" s="50"/>
    </row>
    <row r="208" spans="1:17" ht="15.75" x14ac:dyDescent="0.25">
      <c r="A208" s="253" t="s">
        <v>79</v>
      </c>
      <c r="B208" s="254"/>
      <c r="C208" s="254"/>
      <c r="D208" s="254"/>
      <c r="E208" s="254"/>
      <c r="F208" s="254"/>
      <c r="G208" s="254"/>
      <c r="H208" s="254"/>
      <c r="I208" s="254"/>
      <c r="J208" s="254"/>
      <c r="K208" s="254"/>
      <c r="L208" s="254"/>
      <c r="M208" s="254"/>
      <c r="N208" s="255"/>
    </row>
    <row r="209" spans="1:17" ht="15" customHeight="1" x14ac:dyDescent="0.25">
      <c r="A209" s="262" t="s">
        <v>21</v>
      </c>
      <c r="B209" s="262"/>
      <c r="C209" s="262"/>
      <c r="D209" s="262"/>
      <c r="E209" s="262"/>
      <c r="F209" s="262"/>
      <c r="G209" s="262"/>
      <c r="H209" s="262"/>
      <c r="I209" s="262"/>
      <c r="J209" s="262"/>
      <c r="K209" s="262"/>
      <c r="L209" s="304" t="str">
        <f>IF(AND(L204&gt;=100%),"CUMPLE","NO CUMPLE")</f>
        <v>NO CUMPLE</v>
      </c>
      <c r="M209" s="304"/>
      <c r="N209" s="306" t="s">
        <v>4</v>
      </c>
      <c r="P209" s="28"/>
    </row>
    <row r="210" spans="1:17" ht="16.5" thickBot="1" x14ac:dyDescent="0.3">
      <c r="A210" s="262"/>
      <c r="B210" s="262"/>
      <c r="C210" s="262"/>
      <c r="D210" s="262"/>
      <c r="E210" s="262"/>
      <c r="F210" s="262"/>
      <c r="G210" s="262"/>
      <c r="H210" s="262"/>
      <c r="I210" s="262"/>
      <c r="J210" s="262"/>
      <c r="K210" s="262"/>
      <c r="L210" s="305"/>
      <c r="M210" s="305"/>
      <c r="N210" s="307"/>
      <c r="O210" s="24"/>
      <c r="P210" s="24"/>
      <c r="Q210" s="24"/>
    </row>
    <row r="211" spans="1:17" ht="16.5" thickBot="1" x14ac:dyDescent="0.3">
      <c r="A211" s="21"/>
      <c r="B211" s="21"/>
      <c r="C211" s="21"/>
      <c r="D211" s="21"/>
      <c r="E211" s="21"/>
      <c r="F211" s="21"/>
      <c r="G211" s="21"/>
      <c r="H211" s="21"/>
      <c r="I211" s="21"/>
      <c r="J211" s="21"/>
      <c r="K211" s="21"/>
      <c r="L211" s="21"/>
      <c r="M211" s="22"/>
      <c r="N211" s="22"/>
      <c r="O211" s="24"/>
      <c r="P211" s="24"/>
      <c r="Q211" s="24"/>
    </row>
    <row r="212" spans="1:17" ht="28.5" x14ac:dyDescent="0.25">
      <c r="A212" s="284" t="e">
        <f>+#REF!</f>
        <v>#REF!</v>
      </c>
      <c r="B212" s="285"/>
      <c r="C212" s="286"/>
      <c r="D212" s="287" t="e">
        <f>+#REF!</f>
        <v>#REF!</v>
      </c>
      <c r="E212" s="288"/>
      <c r="F212" s="288"/>
      <c r="G212" s="288"/>
      <c r="H212" s="288"/>
      <c r="I212" s="288"/>
      <c r="J212" s="288"/>
      <c r="K212" s="288"/>
      <c r="L212" s="288"/>
      <c r="M212" s="288"/>
      <c r="N212" s="289"/>
    </row>
    <row r="213" spans="1:17" x14ac:dyDescent="0.25">
      <c r="A213" s="296" t="s">
        <v>54</v>
      </c>
      <c r="B213" s="297"/>
      <c r="C213" s="300" t="s">
        <v>4</v>
      </c>
      <c r="D213" s="290"/>
      <c r="E213" s="291"/>
      <c r="F213" s="291"/>
      <c r="G213" s="291"/>
      <c r="H213" s="291"/>
      <c r="I213" s="291"/>
      <c r="J213" s="291"/>
      <c r="K213" s="291"/>
      <c r="L213" s="291"/>
      <c r="M213" s="291"/>
      <c r="N213" s="292"/>
    </row>
    <row r="214" spans="1:17" x14ac:dyDescent="0.25">
      <c r="A214" s="298"/>
      <c r="B214" s="299"/>
      <c r="C214" s="301"/>
      <c r="D214" s="293"/>
      <c r="E214" s="294"/>
      <c r="F214" s="294"/>
      <c r="G214" s="294"/>
      <c r="H214" s="294"/>
      <c r="I214" s="294"/>
      <c r="J214" s="294"/>
      <c r="K214" s="294"/>
      <c r="L214" s="294"/>
      <c r="M214" s="294"/>
      <c r="N214" s="295"/>
    </row>
    <row r="215" spans="1:17" ht="34.5" customHeight="1" thickBot="1" x14ac:dyDescent="0.3">
      <c r="A215" s="274" t="s">
        <v>5</v>
      </c>
      <c r="B215" s="275"/>
      <c r="C215" s="275"/>
      <c r="D215" s="275"/>
      <c r="E215" s="275"/>
      <c r="F215" s="275"/>
      <c r="G215" s="275"/>
      <c r="H215" s="275"/>
      <c r="I215" s="275"/>
      <c r="J215" s="275"/>
      <c r="K215" s="275"/>
      <c r="L215" s="275"/>
      <c r="M215" s="276" t="s">
        <v>55</v>
      </c>
      <c r="N215" s="278" t="s">
        <v>6</v>
      </c>
    </row>
    <row r="216" spans="1:17" ht="71.25" customHeight="1" thickBot="1" x14ac:dyDescent="0.3">
      <c r="A216" s="59" t="s">
        <v>8</v>
      </c>
      <c r="B216" s="60" t="s">
        <v>9</v>
      </c>
      <c r="C216" s="61" t="s">
        <v>10</v>
      </c>
      <c r="D216" s="59" t="s">
        <v>11</v>
      </c>
      <c r="E216" s="62" t="s">
        <v>12</v>
      </c>
      <c r="F216" s="63" t="s">
        <v>13</v>
      </c>
      <c r="G216" s="64" t="s">
        <v>14</v>
      </c>
      <c r="H216" s="63" t="s">
        <v>15</v>
      </c>
      <c r="I216" s="65" t="s">
        <v>16</v>
      </c>
      <c r="J216" s="65" t="s">
        <v>17</v>
      </c>
      <c r="K216" s="66" t="s">
        <v>18</v>
      </c>
      <c r="L216" s="67" t="s">
        <v>20</v>
      </c>
      <c r="M216" s="277"/>
      <c r="N216" s="279"/>
    </row>
    <row r="217" spans="1:17" ht="16.5" thickBot="1" x14ac:dyDescent="0.3">
      <c r="A217" s="253" t="s">
        <v>80</v>
      </c>
      <c r="B217" s="254"/>
      <c r="C217" s="254"/>
      <c r="D217" s="254"/>
      <c r="E217" s="254"/>
      <c r="F217" s="254"/>
      <c r="G217" s="254"/>
      <c r="H217" s="254"/>
      <c r="I217" s="254"/>
      <c r="J217" s="254"/>
      <c r="K217" s="254"/>
      <c r="L217" s="254"/>
      <c r="M217" s="254"/>
      <c r="N217" s="255"/>
    </row>
    <row r="218" spans="1:17" s="27" customFormat="1" ht="74.25" customHeight="1" x14ac:dyDescent="0.25">
      <c r="A218" s="47"/>
      <c r="B218" s="90"/>
      <c r="C218" s="90"/>
      <c r="E218" s="55"/>
      <c r="F218" s="93" t="str">
        <f>IF(C218="","",E218/(VLOOKUP(YEAR(C218),$C$805:$D$841,2,FALSE)))</f>
        <v/>
      </c>
      <c r="G218" s="70"/>
      <c r="H218" s="71">
        <f>+E218*G218</f>
        <v>0</v>
      </c>
      <c r="I218" s="83" t="str">
        <f>+IF(E218="","",F218*G218)</f>
        <v/>
      </c>
      <c r="J218" s="86"/>
      <c r="K218" s="280"/>
      <c r="L218" s="282">
        <f>(SUM(I218:I222))/$C$791</f>
        <v>0</v>
      </c>
      <c r="M218" s="48"/>
      <c r="N218" s="50"/>
      <c r="P218" s="27" t="str">
        <f>IF(L990="","",#REF!/(VLOOKUP(YEAR(#REF!),$XEU$1045872:$XEV$1045907,2,FALSE)))</f>
        <v/>
      </c>
    </row>
    <row r="219" spans="1:17" s="27" customFormat="1" ht="53.25" customHeight="1" x14ac:dyDescent="0.25">
      <c r="A219" s="47"/>
      <c r="B219" s="92"/>
      <c r="C219" s="92"/>
      <c r="D219" s="44"/>
      <c r="E219" s="55"/>
      <c r="F219" s="95" t="str">
        <f>IF(C219="","",E219/(VLOOKUP(YEAR(C219),$C$805:$D$841,2,FALSE)))</f>
        <v/>
      </c>
      <c r="G219" s="70"/>
      <c r="H219" s="71">
        <v>0</v>
      </c>
      <c r="I219" s="83" t="str">
        <f>+IF(E219="","",F219*G219)</f>
        <v/>
      </c>
      <c r="J219" s="85"/>
      <c r="K219" s="302"/>
      <c r="L219" s="303"/>
      <c r="M219" s="48"/>
      <c r="N219" s="50"/>
    </row>
    <row r="220" spans="1:17" s="27" customFormat="1" ht="53.25" customHeight="1" x14ac:dyDescent="0.25">
      <c r="A220" s="47"/>
      <c r="B220" s="92"/>
      <c r="C220" s="92"/>
      <c r="D220" s="44"/>
      <c r="E220" s="55"/>
      <c r="F220" s="95" t="str">
        <f>IF(C220="","",E220/(VLOOKUP(YEAR(C220),$C$805:$D$841,2,FALSE)))</f>
        <v/>
      </c>
      <c r="G220" s="70"/>
      <c r="H220" s="71">
        <v>0</v>
      </c>
      <c r="I220" s="83" t="str">
        <f>+IF(E220="","",F220*G220)</f>
        <v/>
      </c>
      <c r="J220" s="85"/>
      <c r="K220" s="302"/>
      <c r="L220" s="303"/>
      <c r="M220" s="48"/>
      <c r="N220" s="50"/>
    </row>
    <row r="221" spans="1:17" s="27" customFormat="1" ht="53.25" customHeight="1" x14ac:dyDescent="0.25">
      <c r="A221" s="47"/>
      <c r="B221" s="92"/>
      <c r="C221" s="92"/>
      <c r="D221" s="44"/>
      <c r="E221" s="55"/>
      <c r="F221" s="95" t="str">
        <f>IF(C221="","",E221/(VLOOKUP(YEAR(C221),$C$805:$D$841,2,FALSE)))</f>
        <v/>
      </c>
      <c r="G221" s="70"/>
      <c r="H221" s="71">
        <v>0</v>
      </c>
      <c r="I221" s="83" t="str">
        <f>+IF(E221="","",F221*G221)</f>
        <v/>
      </c>
      <c r="J221" s="85"/>
      <c r="K221" s="302"/>
      <c r="L221" s="303"/>
      <c r="M221" s="48"/>
      <c r="N221" s="50"/>
    </row>
    <row r="222" spans="1:17" ht="15.75" x14ac:dyDescent="0.25">
      <c r="A222" s="253" t="s">
        <v>81</v>
      </c>
      <c r="B222" s="254"/>
      <c r="C222" s="254"/>
      <c r="D222" s="254"/>
      <c r="E222" s="254"/>
      <c r="F222" s="254"/>
      <c r="G222" s="254"/>
      <c r="H222" s="254"/>
      <c r="I222" s="254"/>
      <c r="J222" s="254"/>
      <c r="K222" s="254"/>
      <c r="L222" s="254"/>
      <c r="M222" s="254"/>
      <c r="N222" s="255"/>
    </row>
    <row r="223" spans="1:17" ht="15" customHeight="1" x14ac:dyDescent="0.25">
      <c r="A223" s="262" t="s">
        <v>21</v>
      </c>
      <c r="B223" s="262"/>
      <c r="C223" s="262"/>
      <c r="D223" s="262"/>
      <c r="E223" s="262"/>
      <c r="F223" s="262"/>
      <c r="G223" s="262"/>
      <c r="H223" s="262"/>
      <c r="I223" s="262"/>
      <c r="J223" s="262"/>
      <c r="K223" s="262"/>
      <c r="L223" s="304" t="str">
        <f>IF(AND(L218&gt;=100%),"CUMPLE","NO CUMPLE")</f>
        <v>NO CUMPLE</v>
      </c>
      <c r="M223" s="304"/>
      <c r="N223" s="306" t="s">
        <v>4</v>
      </c>
      <c r="P223" s="28"/>
    </row>
    <row r="224" spans="1:17" ht="16.5" thickBot="1" x14ac:dyDescent="0.3">
      <c r="A224" s="262"/>
      <c r="B224" s="262"/>
      <c r="C224" s="262"/>
      <c r="D224" s="262"/>
      <c r="E224" s="262"/>
      <c r="F224" s="262"/>
      <c r="G224" s="262"/>
      <c r="H224" s="262"/>
      <c r="I224" s="262"/>
      <c r="J224" s="262"/>
      <c r="K224" s="262"/>
      <c r="L224" s="305"/>
      <c r="M224" s="305"/>
      <c r="N224" s="307"/>
      <c r="O224" s="24"/>
      <c r="P224" s="24"/>
      <c r="Q224" s="24"/>
    </row>
    <row r="225" spans="1:17" ht="16.5" thickBot="1" x14ac:dyDescent="0.3">
      <c r="A225" s="21"/>
      <c r="B225" s="21"/>
      <c r="C225" s="21"/>
      <c r="D225" s="21"/>
      <c r="E225" s="21"/>
      <c r="F225" s="21"/>
      <c r="G225" s="21"/>
      <c r="H225" s="21"/>
      <c r="I225" s="21"/>
      <c r="J225" s="21"/>
      <c r="K225" s="21"/>
      <c r="L225" s="21"/>
      <c r="M225" s="22"/>
      <c r="N225" s="22"/>
      <c r="O225" s="24"/>
      <c r="P225" s="24"/>
      <c r="Q225" s="24"/>
    </row>
    <row r="226" spans="1:17" ht="28.5" x14ac:dyDescent="0.25">
      <c r="A226" s="284" t="e">
        <f>+#REF!</f>
        <v>#REF!</v>
      </c>
      <c r="B226" s="285"/>
      <c r="C226" s="286"/>
      <c r="D226" s="287" t="e">
        <f>+#REF!</f>
        <v>#REF!</v>
      </c>
      <c r="E226" s="288"/>
      <c r="F226" s="288"/>
      <c r="G226" s="288"/>
      <c r="H226" s="288"/>
      <c r="I226" s="288"/>
      <c r="J226" s="288"/>
      <c r="K226" s="288"/>
      <c r="L226" s="288"/>
      <c r="M226" s="288"/>
      <c r="N226" s="289"/>
    </row>
    <row r="227" spans="1:17" x14ac:dyDescent="0.25">
      <c r="A227" s="296" t="s">
        <v>54</v>
      </c>
      <c r="B227" s="297"/>
      <c r="C227" s="300" t="s">
        <v>4</v>
      </c>
      <c r="D227" s="290"/>
      <c r="E227" s="291"/>
      <c r="F227" s="291"/>
      <c r="G227" s="291"/>
      <c r="H227" s="291"/>
      <c r="I227" s="291"/>
      <c r="J227" s="291"/>
      <c r="K227" s="291"/>
      <c r="L227" s="291"/>
      <c r="M227" s="291"/>
      <c r="N227" s="292"/>
    </row>
    <row r="228" spans="1:17" x14ac:dyDescent="0.25">
      <c r="A228" s="298"/>
      <c r="B228" s="299"/>
      <c r="C228" s="301"/>
      <c r="D228" s="293"/>
      <c r="E228" s="294"/>
      <c r="F228" s="294"/>
      <c r="G228" s="294"/>
      <c r="H228" s="294"/>
      <c r="I228" s="294"/>
      <c r="J228" s="294"/>
      <c r="K228" s="294"/>
      <c r="L228" s="294"/>
      <c r="M228" s="294"/>
      <c r="N228" s="295"/>
    </row>
    <row r="229" spans="1:17" ht="34.5" customHeight="1" thickBot="1" x14ac:dyDescent="0.3">
      <c r="A229" s="274" t="s">
        <v>5</v>
      </c>
      <c r="B229" s="275"/>
      <c r="C229" s="275"/>
      <c r="D229" s="275"/>
      <c r="E229" s="275"/>
      <c r="F229" s="275"/>
      <c r="G229" s="275"/>
      <c r="H229" s="275"/>
      <c r="I229" s="275"/>
      <c r="J229" s="275"/>
      <c r="K229" s="275"/>
      <c r="L229" s="275"/>
      <c r="M229" s="276" t="s">
        <v>55</v>
      </c>
      <c r="N229" s="278" t="s">
        <v>6</v>
      </c>
    </row>
    <row r="230" spans="1:17" ht="71.25" customHeight="1" thickBot="1" x14ac:dyDescent="0.3">
      <c r="A230" s="59" t="s">
        <v>8</v>
      </c>
      <c r="B230" s="60" t="s">
        <v>9</v>
      </c>
      <c r="C230" s="61" t="s">
        <v>10</v>
      </c>
      <c r="D230" s="59" t="s">
        <v>11</v>
      </c>
      <c r="E230" s="62" t="s">
        <v>12</v>
      </c>
      <c r="F230" s="63" t="s">
        <v>13</v>
      </c>
      <c r="G230" s="64" t="s">
        <v>14</v>
      </c>
      <c r="H230" s="63" t="s">
        <v>15</v>
      </c>
      <c r="I230" s="65" t="s">
        <v>16</v>
      </c>
      <c r="J230" s="65" t="s">
        <v>17</v>
      </c>
      <c r="K230" s="66" t="s">
        <v>18</v>
      </c>
      <c r="L230" s="67" t="s">
        <v>20</v>
      </c>
      <c r="M230" s="277"/>
      <c r="N230" s="279"/>
    </row>
    <row r="231" spans="1:17" ht="16.5" thickBot="1" x14ac:dyDescent="0.3">
      <c r="A231" s="253" t="s">
        <v>82</v>
      </c>
      <c r="B231" s="254"/>
      <c r="C231" s="254"/>
      <c r="D231" s="254"/>
      <c r="E231" s="254"/>
      <c r="F231" s="254"/>
      <c r="G231" s="254"/>
      <c r="H231" s="254"/>
      <c r="I231" s="254"/>
      <c r="J231" s="254"/>
      <c r="K231" s="254"/>
      <c r="L231" s="254"/>
      <c r="M231" s="254"/>
      <c r="N231" s="255"/>
    </row>
    <row r="232" spans="1:17" s="27" customFormat="1" ht="74.25" customHeight="1" x14ac:dyDescent="0.25">
      <c r="A232" s="47"/>
      <c r="B232" s="90"/>
      <c r="C232" s="90"/>
      <c r="E232" s="55"/>
      <c r="F232" s="93" t="str">
        <f>IF(C232="","",E232/(VLOOKUP(YEAR(C232),$C$805:$D$841,2,FALSE)))</f>
        <v/>
      </c>
      <c r="G232" s="70"/>
      <c r="H232" s="71">
        <f>+E232*G232</f>
        <v>0</v>
      </c>
      <c r="I232" s="83" t="str">
        <f>+IF(E232="","",F232*G232)</f>
        <v/>
      </c>
      <c r="J232" s="86"/>
      <c r="K232" s="280"/>
      <c r="L232" s="282">
        <f>(SUM(I232:I238))/$C$791</f>
        <v>0</v>
      </c>
      <c r="M232" s="48"/>
      <c r="N232" s="50"/>
      <c r="P232" s="27" t="str">
        <f>IF(L1004="","",#REF!/(VLOOKUP(YEAR(#REF!),$XEU$1045872:$XEV$1045907,2,FALSE)))</f>
        <v/>
      </c>
    </row>
    <row r="233" spans="1:17" s="27" customFormat="1" ht="53.25" customHeight="1" x14ac:dyDescent="0.25">
      <c r="A233" s="47"/>
      <c r="B233" s="92"/>
      <c r="C233" s="92"/>
      <c r="D233" s="44"/>
      <c r="E233" s="55"/>
      <c r="F233" s="95" t="str">
        <f>IF(C233="","",E233/(VLOOKUP(YEAR(C233),$C$805:$D$841,2,FALSE)))</f>
        <v/>
      </c>
      <c r="G233" s="70"/>
      <c r="H233" s="71">
        <v>0</v>
      </c>
      <c r="I233" s="83" t="str">
        <f>+IF(E233="","",F233*G233)</f>
        <v/>
      </c>
      <c r="J233" s="85"/>
      <c r="K233" s="302"/>
      <c r="L233" s="303"/>
      <c r="M233" s="48"/>
      <c r="N233" s="50"/>
    </row>
    <row r="234" spans="1:17" s="27" customFormat="1" ht="53.25" customHeight="1" x14ac:dyDescent="0.25">
      <c r="A234" s="47"/>
      <c r="B234" s="92"/>
      <c r="C234" s="92"/>
      <c r="D234" s="44"/>
      <c r="E234" s="55"/>
      <c r="F234" s="95" t="str">
        <f>IF(C234="","",E234/(VLOOKUP(YEAR(C234),$C$805:$D$841,2,FALSE)))</f>
        <v/>
      </c>
      <c r="G234" s="70"/>
      <c r="H234" s="71">
        <v>0</v>
      </c>
      <c r="I234" s="83" t="str">
        <f>+IF(E234="","",F234*G234)</f>
        <v/>
      </c>
      <c r="J234" s="85"/>
      <c r="K234" s="302"/>
      <c r="L234" s="303"/>
      <c r="M234" s="48"/>
      <c r="N234" s="50"/>
    </row>
    <row r="235" spans="1:17" s="27" customFormat="1" ht="53.25" customHeight="1" x14ac:dyDescent="0.25">
      <c r="A235" s="47"/>
      <c r="B235" s="92"/>
      <c r="C235" s="92"/>
      <c r="D235" s="44"/>
      <c r="E235" s="55"/>
      <c r="F235" s="95" t="str">
        <f>IF(C235="","",E235/(VLOOKUP(YEAR(C235),$C$805:$D$841,2,FALSE)))</f>
        <v/>
      </c>
      <c r="G235" s="70"/>
      <c r="H235" s="71">
        <v>0</v>
      </c>
      <c r="I235" s="83" t="str">
        <f>+IF(E235="","",F235*G235)</f>
        <v/>
      </c>
      <c r="J235" s="85"/>
      <c r="K235" s="302"/>
      <c r="L235" s="303"/>
      <c r="M235" s="48"/>
      <c r="N235" s="50"/>
    </row>
    <row r="236" spans="1:17" ht="15.75" x14ac:dyDescent="0.25">
      <c r="A236" s="253" t="s">
        <v>83</v>
      </c>
      <c r="B236" s="254"/>
      <c r="C236" s="254"/>
      <c r="D236" s="254"/>
      <c r="E236" s="254"/>
      <c r="F236" s="254"/>
      <c r="G236" s="254"/>
      <c r="H236" s="254"/>
      <c r="I236" s="254"/>
      <c r="J236" s="254"/>
      <c r="K236" s="254"/>
      <c r="L236" s="254"/>
      <c r="M236" s="254"/>
      <c r="N236" s="255"/>
    </row>
    <row r="237" spans="1:17" s="27" customFormat="1" ht="53.25" customHeight="1" thickBot="1" x14ac:dyDescent="0.3">
      <c r="A237" s="47"/>
      <c r="B237" s="92"/>
      <c r="C237" s="92"/>
      <c r="D237" s="44"/>
      <c r="E237" s="55"/>
      <c r="F237" s="95" t="str">
        <f>IF(C237="","",E237/(VLOOKUP(YEAR(C237),$C$805:$D$841,2,FALSE)))</f>
        <v/>
      </c>
      <c r="G237" s="70"/>
      <c r="H237" s="71">
        <v>0</v>
      </c>
      <c r="I237" s="83" t="str">
        <f>+IF(E237="","",F237*G237)</f>
        <v/>
      </c>
      <c r="J237" s="85"/>
      <c r="K237" s="85"/>
      <c r="L237" s="85"/>
      <c r="M237" s="48"/>
      <c r="N237" s="50"/>
    </row>
    <row r="238" spans="1:17" s="27" customFormat="1" ht="53.25" customHeight="1" x14ac:dyDescent="0.25">
      <c r="A238" s="47"/>
      <c r="B238" s="68"/>
      <c r="C238" s="68"/>
      <c r="D238" s="44"/>
      <c r="E238" s="55"/>
      <c r="F238" s="69" t="str">
        <f>IF(C238="","",E238/(VLOOKUP(YEAR(C238),$C$805:$D$841,2,FALSE)))</f>
        <v/>
      </c>
      <c r="G238" s="70"/>
      <c r="H238" s="71">
        <v>0</v>
      </c>
      <c r="I238" s="83" t="str">
        <f>+IF(E238="","",F238*G238)</f>
        <v/>
      </c>
      <c r="J238" s="87"/>
      <c r="K238" s="87"/>
      <c r="L238" s="87"/>
      <c r="M238" s="48"/>
      <c r="N238" s="50"/>
    </row>
    <row r="239" spans="1:17" ht="15" customHeight="1" x14ac:dyDescent="0.25">
      <c r="A239" s="262" t="s">
        <v>21</v>
      </c>
      <c r="B239" s="262"/>
      <c r="C239" s="262"/>
      <c r="D239" s="262"/>
      <c r="E239" s="262"/>
      <c r="F239" s="262"/>
      <c r="G239" s="262"/>
      <c r="H239" s="262"/>
      <c r="I239" s="262"/>
      <c r="J239" s="262"/>
      <c r="K239" s="262"/>
      <c r="L239" s="304" t="str">
        <f>IF(AND(L232&gt;=100%),"CUMPLE","NO CUMPLE")</f>
        <v>NO CUMPLE</v>
      </c>
      <c r="M239" s="304"/>
      <c r="N239" s="306" t="s">
        <v>4</v>
      </c>
      <c r="P239" s="28"/>
    </row>
    <row r="240" spans="1:17" ht="16.5" thickBot="1" x14ac:dyDescent="0.3">
      <c r="A240" s="262"/>
      <c r="B240" s="262"/>
      <c r="C240" s="262"/>
      <c r="D240" s="262"/>
      <c r="E240" s="262"/>
      <c r="F240" s="262"/>
      <c r="G240" s="262"/>
      <c r="H240" s="262"/>
      <c r="I240" s="262"/>
      <c r="J240" s="262"/>
      <c r="K240" s="262"/>
      <c r="L240" s="305"/>
      <c r="M240" s="305"/>
      <c r="N240" s="307"/>
      <c r="O240" s="24"/>
      <c r="P240" s="24"/>
      <c r="Q240" s="24"/>
    </row>
    <row r="241" spans="1:17" ht="16.5" thickBot="1" x14ac:dyDescent="0.3">
      <c r="A241" s="21"/>
      <c r="B241" s="21"/>
      <c r="C241" s="21"/>
      <c r="D241" s="21"/>
      <c r="E241" s="21"/>
      <c r="F241" s="21"/>
      <c r="G241" s="21"/>
      <c r="H241" s="21"/>
      <c r="I241" s="21"/>
      <c r="J241" s="21"/>
      <c r="K241" s="21"/>
      <c r="L241" s="21"/>
      <c r="M241" s="22"/>
      <c r="N241" s="22"/>
      <c r="O241" s="24"/>
      <c r="P241" s="24"/>
      <c r="Q241" s="24"/>
    </row>
    <row r="242" spans="1:17" ht="28.5" x14ac:dyDescent="0.25">
      <c r="A242" s="284" t="e">
        <f>+#REF!</f>
        <v>#REF!</v>
      </c>
      <c r="B242" s="285"/>
      <c r="C242" s="286"/>
      <c r="D242" s="287" t="e">
        <f>+#REF!</f>
        <v>#REF!</v>
      </c>
      <c r="E242" s="288"/>
      <c r="F242" s="288"/>
      <c r="G242" s="288"/>
      <c r="H242" s="288"/>
      <c r="I242" s="288"/>
      <c r="J242" s="288"/>
      <c r="K242" s="288"/>
      <c r="L242" s="288"/>
      <c r="M242" s="288"/>
      <c r="N242" s="289"/>
    </row>
    <row r="243" spans="1:17" x14ac:dyDescent="0.25">
      <c r="A243" s="296" t="s">
        <v>54</v>
      </c>
      <c r="B243" s="297"/>
      <c r="C243" s="300" t="s">
        <v>4</v>
      </c>
      <c r="D243" s="290"/>
      <c r="E243" s="291"/>
      <c r="F243" s="291"/>
      <c r="G243" s="291"/>
      <c r="H243" s="291"/>
      <c r="I243" s="291"/>
      <c r="J243" s="291"/>
      <c r="K243" s="291"/>
      <c r="L243" s="291"/>
      <c r="M243" s="291"/>
      <c r="N243" s="292"/>
    </row>
    <row r="244" spans="1:17" x14ac:dyDescent="0.25">
      <c r="A244" s="298"/>
      <c r="B244" s="299"/>
      <c r="C244" s="301"/>
      <c r="D244" s="293"/>
      <c r="E244" s="294"/>
      <c r="F244" s="294"/>
      <c r="G244" s="294"/>
      <c r="H244" s="294"/>
      <c r="I244" s="294"/>
      <c r="J244" s="294"/>
      <c r="K244" s="294"/>
      <c r="L244" s="294"/>
      <c r="M244" s="294"/>
      <c r="N244" s="295"/>
    </row>
    <row r="245" spans="1:17" ht="34.5" customHeight="1" thickBot="1" x14ac:dyDescent="0.3">
      <c r="A245" s="274" t="s">
        <v>5</v>
      </c>
      <c r="B245" s="275"/>
      <c r="C245" s="275"/>
      <c r="D245" s="275"/>
      <c r="E245" s="275"/>
      <c r="F245" s="275"/>
      <c r="G245" s="275"/>
      <c r="H245" s="275"/>
      <c r="I245" s="275"/>
      <c r="J245" s="275"/>
      <c r="K245" s="275"/>
      <c r="L245" s="275"/>
      <c r="M245" s="276" t="s">
        <v>55</v>
      </c>
      <c r="N245" s="278" t="s">
        <v>6</v>
      </c>
    </row>
    <row r="246" spans="1:17" ht="71.25" customHeight="1" thickBot="1" x14ac:dyDescent="0.3">
      <c r="A246" s="59" t="s">
        <v>8</v>
      </c>
      <c r="B246" s="60" t="s">
        <v>9</v>
      </c>
      <c r="C246" s="61" t="s">
        <v>10</v>
      </c>
      <c r="D246" s="59" t="s">
        <v>11</v>
      </c>
      <c r="E246" s="62" t="s">
        <v>12</v>
      </c>
      <c r="F246" s="63" t="s">
        <v>13</v>
      </c>
      <c r="G246" s="64" t="s">
        <v>14</v>
      </c>
      <c r="H246" s="63" t="s">
        <v>15</v>
      </c>
      <c r="I246" s="65" t="s">
        <v>16</v>
      </c>
      <c r="J246" s="65" t="s">
        <v>17</v>
      </c>
      <c r="K246" s="66" t="s">
        <v>18</v>
      </c>
      <c r="L246" s="67" t="s">
        <v>20</v>
      </c>
      <c r="M246" s="277"/>
      <c r="N246" s="279"/>
    </row>
    <row r="247" spans="1:17" ht="16.5" thickBot="1" x14ac:dyDescent="0.3">
      <c r="A247" s="253" t="s">
        <v>84</v>
      </c>
      <c r="B247" s="254"/>
      <c r="C247" s="254"/>
      <c r="D247" s="254"/>
      <c r="E247" s="254"/>
      <c r="F247" s="254"/>
      <c r="G247" s="254"/>
      <c r="H247" s="254"/>
      <c r="I247" s="254"/>
      <c r="J247" s="254"/>
      <c r="K247" s="254"/>
      <c r="L247" s="254"/>
      <c r="M247" s="254"/>
      <c r="N247" s="255"/>
    </row>
    <row r="248" spans="1:17" s="27" customFormat="1" ht="74.25" customHeight="1" x14ac:dyDescent="0.25">
      <c r="A248" s="47"/>
      <c r="B248" s="90"/>
      <c r="C248" s="90"/>
      <c r="E248" s="55"/>
      <c r="F248" s="93" t="str">
        <f>IF(C248="","",E248/(VLOOKUP(YEAR(C248),$C$805:$D$841,2,FALSE)))</f>
        <v/>
      </c>
      <c r="G248" s="70"/>
      <c r="H248" s="71">
        <f>+E248*G248</f>
        <v>0</v>
      </c>
      <c r="I248" s="83" t="str">
        <f>+IF(E248="","",F248*G248)</f>
        <v/>
      </c>
      <c r="J248" s="86"/>
      <c r="K248" s="88"/>
      <c r="L248" s="84">
        <f>(SUM(I248:I251))/$C$791</f>
        <v>0</v>
      </c>
      <c r="M248" s="48"/>
      <c r="N248" s="50"/>
      <c r="P248" s="27" t="str">
        <f>IF(L1020="","",#REF!/(VLOOKUP(YEAR(#REF!),$XEU$1045872:$XEV$1045907,2,FALSE)))</f>
        <v/>
      </c>
    </row>
    <row r="249" spans="1:17" ht="15.75" x14ac:dyDescent="0.25">
      <c r="A249" s="253" t="s">
        <v>85</v>
      </c>
      <c r="B249" s="254"/>
      <c r="C249" s="254"/>
      <c r="D249" s="254"/>
      <c r="E249" s="254"/>
      <c r="F249" s="254"/>
      <c r="G249" s="254"/>
      <c r="H249" s="254"/>
      <c r="I249" s="254"/>
      <c r="J249" s="254"/>
      <c r="K249" s="254"/>
      <c r="L249" s="254"/>
      <c r="M249" s="254"/>
      <c r="N249" s="255"/>
    </row>
    <row r="250" spans="1:17" s="27" customFormat="1" ht="53.25" customHeight="1" thickBot="1" x14ac:dyDescent="0.3">
      <c r="A250" s="47"/>
      <c r="B250" s="92"/>
      <c r="C250" s="92"/>
      <c r="D250" s="44"/>
      <c r="E250" s="55"/>
      <c r="F250" s="95" t="str">
        <f>IF(C250="","",E250/(VLOOKUP(YEAR(C250),$C$805:$D$841,2,FALSE)))</f>
        <v/>
      </c>
      <c r="G250" s="70"/>
      <c r="H250" s="71">
        <v>0</v>
      </c>
      <c r="I250" s="83" t="str">
        <f>+IF(E250="","",F250*G250)</f>
        <v/>
      </c>
      <c r="J250" s="85"/>
      <c r="K250" s="85"/>
      <c r="L250" s="85"/>
      <c r="M250" s="48"/>
      <c r="N250" s="50"/>
    </row>
    <row r="251" spans="1:17" s="27" customFormat="1" ht="53.25" customHeight="1" x14ac:dyDescent="0.25">
      <c r="A251" s="47"/>
      <c r="B251" s="68"/>
      <c r="C251" s="68"/>
      <c r="D251" s="44"/>
      <c r="E251" s="55"/>
      <c r="F251" s="69" t="str">
        <f>IF(C251="","",E251/(VLOOKUP(YEAR(C251),$C$805:$D$841,2,FALSE)))</f>
        <v/>
      </c>
      <c r="G251" s="70"/>
      <c r="H251" s="71">
        <v>0</v>
      </c>
      <c r="I251" s="83" t="str">
        <f>+IF(E251="","",F251*G251)</f>
        <v/>
      </c>
      <c r="J251" s="87"/>
      <c r="K251" s="87"/>
      <c r="L251" s="87"/>
      <c r="M251" s="48"/>
      <c r="N251" s="50"/>
    </row>
    <row r="252" spans="1:17" ht="15" customHeight="1" x14ac:dyDescent="0.25">
      <c r="A252" s="262" t="s">
        <v>21</v>
      </c>
      <c r="B252" s="262"/>
      <c r="C252" s="262"/>
      <c r="D252" s="262"/>
      <c r="E252" s="262"/>
      <c r="F252" s="262"/>
      <c r="G252" s="262"/>
      <c r="H252" s="262"/>
      <c r="I252" s="262"/>
      <c r="J252" s="262"/>
      <c r="K252" s="262"/>
      <c r="L252" s="304" t="str">
        <f>IF(AND(L248&gt;=100%),"CUMPLE","NO CUMPLE")</f>
        <v>NO CUMPLE</v>
      </c>
      <c r="M252" s="304"/>
      <c r="N252" s="306" t="s">
        <v>4</v>
      </c>
      <c r="P252" s="28"/>
    </row>
    <row r="253" spans="1:17" ht="16.5" thickBot="1" x14ac:dyDescent="0.3">
      <c r="A253" s="262"/>
      <c r="B253" s="262"/>
      <c r="C253" s="262"/>
      <c r="D253" s="262"/>
      <c r="E253" s="262"/>
      <c r="F253" s="262"/>
      <c r="G253" s="262"/>
      <c r="H253" s="262"/>
      <c r="I253" s="262"/>
      <c r="J253" s="262"/>
      <c r="K253" s="262"/>
      <c r="L253" s="305"/>
      <c r="M253" s="305"/>
      <c r="N253" s="307"/>
      <c r="O253" s="24"/>
      <c r="P253" s="24"/>
      <c r="Q253" s="24"/>
    </row>
    <row r="254" spans="1:17" ht="16.5" thickBot="1" x14ac:dyDescent="0.3">
      <c r="A254" s="21"/>
      <c r="B254" s="21"/>
      <c r="C254" s="21"/>
      <c r="D254" s="21"/>
      <c r="E254" s="21"/>
      <c r="F254" s="21"/>
      <c r="G254" s="21"/>
      <c r="H254" s="21"/>
      <c r="I254" s="21"/>
      <c r="J254" s="21"/>
      <c r="K254" s="21"/>
      <c r="L254" s="21"/>
      <c r="M254" s="22"/>
      <c r="N254" s="22"/>
      <c r="O254" s="24"/>
      <c r="P254" s="24"/>
      <c r="Q254" s="24"/>
    </row>
    <row r="255" spans="1:17" ht="28.5" x14ac:dyDescent="0.25">
      <c r="A255" s="284" t="e">
        <f>+#REF!</f>
        <v>#REF!</v>
      </c>
      <c r="B255" s="285"/>
      <c r="C255" s="286"/>
      <c r="D255" s="287" t="e">
        <f>+#REF!</f>
        <v>#REF!</v>
      </c>
      <c r="E255" s="288"/>
      <c r="F255" s="288"/>
      <c r="G255" s="288"/>
      <c r="H255" s="288"/>
      <c r="I255" s="288"/>
      <c r="J255" s="288"/>
      <c r="K255" s="288"/>
      <c r="L255" s="288"/>
      <c r="M255" s="288"/>
      <c r="N255" s="289"/>
    </row>
    <row r="256" spans="1:17" x14ac:dyDescent="0.25">
      <c r="A256" s="296" t="s">
        <v>54</v>
      </c>
      <c r="B256" s="297"/>
      <c r="C256" s="300" t="s">
        <v>3</v>
      </c>
      <c r="D256" s="290"/>
      <c r="E256" s="291"/>
      <c r="F256" s="291"/>
      <c r="G256" s="291"/>
      <c r="H256" s="291"/>
      <c r="I256" s="291"/>
      <c r="J256" s="291"/>
      <c r="K256" s="291"/>
      <c r="L256" s="291"/>
      <c r="M256" s="291"/>
      <c r="N256" s="292"/>
    </row>
    <row r="257" spans="1:17" x14ac:dyDescent="0.25">
      <c r="A257" s="298"/>
      <c r="B257" s="299"/>
      <c r="C257" s="301"/>
      <c r="D257" s="293"/>
      <c r="E257" s="294"/>
      <c r="F257" s="294"/>
      <c r="G257" s="294"/>
      <c r="H257" s="294"/>
      <c r="I257" s="294"/>
      <c r="J257" s="294"/>
      <c r="K257" s="294"/>
      <c r="L257" s="294"/>
      <c r="M257" s="294"/>
      <c r="N257" s="295"/>
    </row>
    <row r="258" spans="1:17" ht="34.5" customHeight="1" thickBot="1" x14ac:dyDescent="0.3">
      <c r="A258" s="274" t="s">
        <v>5</v>
      </c>
      <c r="B258" s="275"/>
      <c r="C258" s="275"/>
      <c r="D258" s="275"/>
      <c r="E258" s="275"/>
      <c r="F258" s="275"/>
      <c r="G258" s="275"/>
      <c r="H258" s="275"/>
      <c r="I258" s="275"/>
      <c r="J258" s="275"/>
      <c r="K258" s="275"/>
      <c r="L258" s="275"/>
      <c r="M258" s="276" t="s">
        <v>55</v>
      </c>
      <c r="N258" s="278" t="s">
        <v>6</v>
      </c>
    </row>
    <row r="259" spans="1:17" ht="71.25" customHeight="1" thickBot="1" x14ac:dyDescent="0.3">
      <c r="A259" s="59" t="s">
        <v>8</v>
      </c>
      <c r="B259" s="60" t="s">
        <v>9</v>
      </c>
      <c r="C259" s="61" t="s">
        <v>10</v>
      </c>
      <c r="D259" s="59" t="s">
        <v>11</v>
      </c>
      <c r="E259" s="62" t="s">
        <v>12</v>
      </c>
      <c r="F259" s="63" t="s">
        <v>13</v>
      </c>
      <c r="G259" s="64" t="s">
        <v>14</v>
      </c>
      <c r="H259" s="63" t="s">
        <v>15</v>
      </c>
      <c r="I259" s="65" t="s">
        <v>16</v>
      </c>
      <c r="J259" s="65" t="s">
        <v>17</v>
      </c>
      <c r="K259" s="66" t="s">
        <v>18</v>
      </c>
      <c r="L259" s="67" t="s">
        <v>20</v>
      </c>
      <c r="M259" s="277"/>
      <c r="N259" s="279"/>
    </row>
    <row r="260" spans="1:17" ht="16.5" thickBot="1" x14ac:dyDescent="0.3">
      <c r="A260" s="253" t="s">
        <v>86</v>
      </c>
      <c r="B260" s="254"/>
      <c r="C260" s="254"/>
      <c r="D260" s="254"/>
      <c r="E260" s="254"/>
      <c r="F260" s="254"/>
      <c r="G260" s="254"/>
      <c r="H260" s="254"/>
      <c r="I260" s="254"/>
      <c r="J260" s="254"/>
      <c r="K260" s="254"/>
      <c r="L260" s="254"/>
      <c r="M260" s="254"/>
      <c r="N260" s="255"/>
    </row>
    <row r="261" spans="1:17" s="27" customFormat="1" ht="161.25" customHeight="1" thickBot="1" x14ac:dyDescent="0.3">
      <c r="A261" s="47"/>
      <c r="B261" s="68"/>
      <c r="C261" s="68"/>
      <c r="E261" s="55"/>
      <c r="F261" s="69" t="str">
        <f>IF(C261="","",E261/(VLOOKUP(YEAR(C261),$C$805:$D$841,2,FALSE)))</f>
        <v/>
      </c>
      <c r="G261" s="70"/>
      <c r="H261" s="71">
        <f>+E261*G261</f>
        <v>0</v>
      </c>
      <c r="I261" s="83" t="str">
        <f>+IF(E261="","",F261*G261)</f>
        <v/>
      </c>
      <c r="J261" s="86"/>
      <c r="K261" s="280"/>
      <c r="L261" s="282">
        <f>(SUM(I261:I262))/$C$791</f>
        <v>0</v>
      </c>
      <c r="M261" s="48"/>
      <c r="N261" s="50"/>
      <c r="P261" s="27" t="str">
        <f>IF(L1048="","",#REF!/(VLOOKUP(YEAR(#REF!),$XEU$1045872:$XEV$1045907,2,FALSE)))</f>
        <v/>
      </c>
    </row>
    <row r="262" spans="1:17" s="27" customFormat="1" ht="65.25" customHeight="1" x14ac:dyDescent="0.25">
      <c r="A262" s="47"/>
      <c r="B262" s="68"/>
      <c r="C262" s="68"/>
      <c r="D262" s="44"/>
      <c r="E262" s="55"/>
      <c r="F262" s="69" t="str">
        <f>IF(C262="","",E262/(VLOOKUP(YEAR(C262),$C$805:$D$841,2,FALSE)))</f>
        <v/>
      </c>
      <c r="G262" s="70"/>
      <c r="H262" s="71">
        <v>0</v>
      </c>
      <c r="I262" s="83" t="str">
        <f>+IF(E262="","",F262*G262)</f>
        <v/>
      </c>
      <c r="J262" s="85"/>
      <c r="K262" s="281"/>
      <c r="L262" s="283"/>
      <c r="M262" s="48"/>
      <c r="N262" s="50"/>
    </row>
    <row r="263" spans="1:17" ht="15" customHeight="1" x14ac:dyDescent="0.25">
      <c r="A263" s="262" t="s">
        <v>21</v>
      </c>
      <c r="B263" s="262"/>
      <c r="C263" s="262"/>
      <c r="D263" s="262"/>
      <c r="E263" s="262"/>
      <c r="F263" s="262"/>
      <c r="G263" s="262"/>
      <c r="H263" s="262"/>
      <c r="I263" s="262"/>
      <c r="J263" s="262"/>
      <c r="K263" s="262"/>
      <c r="L263" s="304" t="str">
        <f>IF(AND(L261&gt;=100%),"CUMPLE","NO CUMPLE")</f>
        <v>NO CUMPLE</v>
      </c>
      <c r="M263" s="304"/>
      <c r="N263" s="306" t="s">
        <v>4</v>
      </c>
      <c r="P263" s="28"/>
    </row>
    <row r="264" spans="1:17" ht="16.5" thickBot="1" x14ac:dyDescent="0.3">
      <c r="A264" s="262"/>
      <c r="B264" s="262"/>
      <c r="C264" s="262"/>
      <c r="D264" s="262"/>
      <c r="E264" s="262"/>
      <c r="F264" s="262"/>
      <c r="G264" s="262"/>
      <c r="H264" s="262"/>
      <c r="I264" s="262"/>
      <c r="J264" s="262"/>
      <c r="K264" s="262"/>
      <c r="L264" s="305"/>
      <c r="M264" s="305"/>
      <c r="N264" s="307"/>
      <c r="O264" s="24"/>
      <c r="P264" s="24"/>
      <c r="Q264" s="24"/>
    </row>
    <row r="265" spans="1:17" ht="16.5" thickBot="1" x14ac:dyDescent="0.3">
      <c r="A265" s="21"/>
      <c r="B265" s="21"/>
      <c r="C265" s="21"/>
      <c r="D265" s="21"/>
      <c r="E265" s="21"/>
      <c r="F265" s="21"/>
      <c r="G265" s="21"/>
      <c r="H265" s="21"/>
      <c r="I265" s="21"/>
      <c r="J265" s="21"/>
      <c r="K265" s="21"/>
      <c r="L265" s="21"/>
      <c r="M265" s="22"/>
      <c r="N265" s="22"/>
      <c r="O265" s="24"/>
      <c r="P265" s="24"/>
      <c r="Q265" s="24"/>
    </row>
    <row r="266" spans="1:17" ht="28.5" x14ac:dyDescent="0.25">
      <c r="A266" s="284" t="e">
        <f>+#REF!</f>
        <v>#REF!</v>
      </c>
      <c r="B266" s="285"/>
      <c r="C266" s="286"/>
      <c r="D266" s="287" t="e">
        <f>+#REF!</f>
        <v>#REF!</v>
      </c>
      <c r="E266" s="288"/>
      <c r="F266" s="288"/>
      <c r="G266" s="288"/>
      <c r="H266" s="288"/>
      <c r="I266" s="288"/>
      <c r="J266" s="288"/>
      <c r="K266" s="288"/>
      <c r="L266" s="288"/>
      <c r="M266" s="288"/>
      <c r="N266" s="289"/>
    </row>
    <row r="267" spans="1:17" x14ac:dyDescent="0.25">
      <c r="A267" s="296" t="s">
        <v>54</v>
      </c>
      <c r="B267" s="297"/>
      <c r="C267" s="300" t="s">
        <v>3</v>
      </c>
      <c r="D267" s="290"/>
      <c r="E267" s="291"/>
      <c r="F267" s="291"/>
      <c r="G267" s="291"/>
      <c r="H267" s="291"/>
      <c r="I267" s="291"/>
      <c r="J267" s="291"/>
      <c r="K267" s="291"/>
      <c r="L267" s="291"/>
      <c r="M267" s="291"/>
      <c r="N267" s="292"/>
    </row>
    <row r="268" spans="1:17" x14ac:dyDescent="0.25">
      <c r="A268" s="298"/>
      <c r="B268" s="299"/>
      <c r="C268" s="301"/>
      <c r="D268" s="293"/>
      <c r="E268" s="294"/>
      <c r="F268" s="294"/>
      <c r="G268" s="294"/>
      <c r="H268" s="294"/>
      <c r="I268" s="294"/>
      <c r="J268" s="294"/>
      <c r="K268" s="294"/>
      <c r="L268" s="294"/>
      <c r="M268" s="294"/>
      <c r="N268" s="295"/>
    </row>
    <row r="269" spans="1:17" ht="34.5" customHeight="1" thickBot="1" x14ac:dyDescent="0.3">
      <c r="A269" s="274" t="s">
        <v>5</v>
      </c>
      <c r="B269" s="275"/>
      <c r="C269" s="275"/>
      <c r="D269" s="275"/>
      <c r="E269" s="275"/>
      <c r="F269" s="275"/>
      <c r="G269" s="275"/>
      <c r="H269" s="275"/>
      <c r="I269" s="275"/>
      <c r="J269" s="275"/>
      <c r="K269" s="275"/>
      <c r="L269" s="275"/>
      <c r="M269" s="276" t="s">
        <v>55</v>
      </c>
      <c r="N269" s="278" t="s">
        <v>6</v>
      </c>
    </row>
    <row r="270" spans="1:17" ht="71.25" customHeight="1" thickBot="1" x14ac:dyDescent="0.3">
      <c r="A270" s="59" t="s">
        <v>8</v>
      </c>
      <c r="B270" s="60" t="s">
        <v>9</v>
      </c>
      <c r="C270" s="61" t="s">
        <v>10</v>
      </c>
      <c r="D270" s="59" t="s">
        <v>11</v>
      </c>
      <c r="E270" s="62" t="s">
        <v>12</v>
      </c>
      <c r="F270" s="63" t="s">
        <v>13</v>
      </c>
      <c r="G270" s="64" t="s">
        <v>14</v>
      </c>
      <c r="H270" s="63" t="s">
        <v>15</v>
      </c>
      <c r="I270" s="65" t="s">
        <v>16</v>
      </c>
      <c r="J270" s="65" t="s">
        <v>17</v>
      </c>
      <c r="K270" s="66" t="s">
        <v>18</v>
      </c>
      <c r="L270" s="67" t="s">
        <v>20</v>
      </c>
      <c r="M270" s="277"/>
      <c r="N270" s="279"/>
    </row>
    <row r="271" spans="1:17" ht="16.5" thickBot="1" x14ac:dyDescent="0.3">
      <c r="A271" s="253" t="s">
        <v>25</v>
      </c>
      <c r="B271" s="254"/>
      <c r="C271" s="254"/>
      <c r="D271" s="254"/>
      <c r="E271" s="254"/>
      <c r="F271" s="254"/>
      <c r="G271" s="254"/>
      <c r="H271" s="254"/>
      <c r="I271" s="254"/>
      <c r="J271" s="254"/>
      <c r="K271" s="254"/>
      <c r="L271" s="254"/>
      <c r="M271" s="254"/>
      <c r="N271" s="255"/>
    </row>
    <row r="272" spans="1:17" s="27" customFormat="1" ht="161.25" customHeight="1" thickBot="1" x14ac:dyDescent="0.3">
      <c r="A272" s="47"/>
      <c r="B272" s="68"/>
      <c r="C272" s="68"/>
      <c r="E272" s="55"/>
      <c r="F272" s="69" t="str">
        <f>IF(C272="","",E272/(VLOOKUP(YEAR(C272),$C$805:$D$841,2,FALSE)))</f>
        <v/>
      </c>
      <c r="G272" s="70"/>
      <c r="H272" s="71">
        <f>+E272*G272</f>
        <v>0</v>
      </c>
      <c r="I272" s="83" t="str">
        <f>+IF(E272="","",F272*G272)</f>
        <v/>
      </c>
      <c r="J272" s="86"/>
      <c r="K272" s="280"/>
      <c r="L272" s="282">
        <f>(SUM(I272:I273))/$C$791</f>
        <v>0</v>
      </c>
      <c r="M272" s="48"/>
      <c r="N272" s="50"/>
      <c r="P272" s="27" t="str">
        <f>IF(L1059="","",#REF!/(VLOOKUP(YEAR(#REF!),$XEU$1045872:$XEV$1045907,2,FALSE)))</f>
        <v/>
      </c>
    </row>
    <row r="273" spans="1:17" s="27" customFormat="1" ht="65.25" customHeight="1" x14ac:dyDescent="0.25">
      <c r="A273" s="47"/>
      <c r="B273" s="68"/>
      <c r="C273" s="68"/>
      <c r="D273" s="44"/>
      <c r="E273" s="55"/>
      <c r="F273" s="69" t="str">
        <f>IF(C273="","",E273/(VLOOKUP(YEAR(C273),$C$805:$D$841,2,FALSE)))</f>
        <v/>
      </c>
      <c r="G273" s="70"/>
      <c r="H273" s="71">
        <v>0</v>
      </c>
      <c r="I273" s="83" t="str">
        <f>+IF(E273="","",F273*G273)</f>
        <v/>
      </c>
      <c r="J273" s="85"/>
      <c r="K273" s="281"/>
      <c r="L273" s="283"/>
      <c r="M273" s="48"/>
      <c r="N273" s="50"/>
    </row>
    <row r="274" spans="1:17" ht="15" customHeight="1" x14ac:dyDescent="0.25">
      <c r="A274" s="262" t="s">
        <v>21</v>
      </c>
      <c r="B274" s="262"/>
      <c r="C274" s="262"/>
      <c r="D274" s="262"/>
      <c r="E274" s="262"/>
      <c r="F274" s="262"/>
      <c r="G274" s="262"/>
      <c r="H274" s="262"/>
      <c r="I274" s="262"/>
      <c r="J274" s="262"/>
      <c r="K274" s="262"/>
      <c r="L274" s="304" t="str">
        <f>IF(AND(L272&gt;=100%),"CUMPLE","NO CUMPLE")</f>
        <v>NO CUMPLE</v>
      </c>
      <c r="M274" s="304"/>
      <c r="N274" s="306" t="s">
        <v>4</v>
      </c>
      <c r="P274" s="28"/>
    </row>
    <row r="275" spans="1:17" ht="16.5" thickBot="1" x14ac:dyDescent="0.3">
      <c r="A275" s="262"/>
      <c r="B275" s="262"/>
      <c r="C275" s="262"/>
      <c r="D275" s="262"/>
      <c r="E275" s="262"/>
      <c r="F275" s="262"/>
      <c r="G275" s="262"/>
      <c r="H275" s="262"/>
      <c r="I275" s="262"/>
      <c r="J275" s="262"/>
      <c r="K275" s="262"/>
      <c r="L275" s="305"/>
      <c r="M275" s="305"/>
      <c r="N275" s="307"/>
      <c r="O275" s="24"/>
      <c r="P275" s="24"/>
      <c r="Q275" s="24"/>
    </row>
    <row r="276" spans="1:17" ht="16.5" thickBot="1" x14ac:dyDescent="0.3">
      <c r="A276" s="21"/>
      <c r="B276" s="21"/>
      <c r="C276" s="21"/>
      <c r="D276" s="21"/>
      <c r="E276" s="21"/>
      <c r="F276" s="21"/>
      <c r="G276" s="21"/>
      <c r="H276" s="21"/>
      <c r="I276" s="21"/>
      <c r="J276" s="21"/>
      <c r="K276" s="21"/>
      <c r="L276" s="21"/>
      <c r="M276" s="22"/>
      <c r="N276" s="22"/>
      <c r="O276" s="24"/>
      <c r="P276" s="24"/>
      <c r="Q276" s="24"/>
    </row>
    <row r="277" spans="1:17" ht="28.5" x14ac:dyDescent="0.25">
      <c r="A277" s="284" t="e">
        <f>+#REF!</f>
        <v>#REF!</v>
      </c>
      <c r="B277" s="285"/>
      <c r="C277" s="286"/>
      <c r="D277" s="287" t="e">
        <f>+#REF!</f>
        <v>#REF!</v>
      </c>
      <c r="E277" s="288"/>
      <c r="F277" s="288"/>
      <c r="G277" s="288"/>
      <c r="H277" s="288"/>
      <c r="I277" s="288"/>
      <c r="J277" s="288"/>
      <c r="K277" s="288"/>
      <c r="L277" s="288"/>
      <c r="M277" s="288"/>
      <c r="N277" s="289"/>
    </row>
    <row r="278" spans="1:17" x14ac:dyDescent="0.25">
      <c r="A278" s="296" t="s">
        <v>54</v>
      </c>
      <c r="B278" s="297"/>
      <c r="C278" s="300" t="s">
        <v>4</v>
      </c>
      <c r="D278" s="290"/>
      <c r="E278" s="291"/>
      <c r="F278" s="291"/>
      <c r="G278" s="291"/>
      <c r="H278" s="291"/>
      <c r="I278" s="291"/>
      <c r="J278" s="291"/>
      <c r="K278" s="291"/>
      <c r="L278" s="291"/>
      <c r="M278" s="291"/>
      <c r="N278" s="292"/>
    </row>
    <row r="279" spans="1:17" x14ac:dyDescent="0.25">
      <c r="A279" s="298"/>
      <c r="B279" s="299"/>
      <c r="C279" s="301"/>
      <c r="D279" s="293"/>
      <c r="E279" s="294"/>
      <c r="F279" s="294"/>
      <c r="G279" s="294"/>
      <c r="H279" s="294"/>
      <c r="I279" s="294"/>
      <c r="J279" s="294"/>
      <c r="K279" s="294"/>
      <c r="L279" s="294"/>
      <c r="M279" s="294"/>
      <c r="N279" s="295"/>
    </row>
    <row r="280" spans="1:17" ht="34.5" customHeight="1" thickBot="1" x14ac:dyDescent="0.3">
      <c r="A280" s="274" t="s">
        <v>5</v>
      </c>
      <c r="B280" s="275"/>
      <c r="C280" s="275"/>
      <c r="D280" s="275"/>
      <c r="E280" s="275"/>
      <c r="F280" s="275"/>
      <c r="G280" s="275"/>
      <c r="H280" s="275"/>
      <c r="I280" s="275"/>
      <c r="J280" s="275"/>
      <c r="K280" s="275"/>
      <c r="L280" s="275"/>
      <c r="M280" s="276" t="s">
        <v>55</v>
      </c>
      <c r="N280" s="278" t="s">
        <v>6</v>
      </c>
    </row>
    <row r="281" spans="1:17" ht="71.25" customHeight="1" thickBot="1" x14ac:dyDescent="0.3">
      <c r="A281" s="59" t="s">
        <v>8</v>
      </c>
      <c r="B281" s="60" t="s">
        <v>9</v>
      </c>
      <c r="C281" s="61" t="s">
        <v>10</v>
      </c>
      <c r="D281" s="59" t="s">
        <v>11</v>
      </c>
      <c r="E281" s="62" t="s">
        <v>12</v>
      </c>
      <c r="F281" s="63" t="s">
        <v>13</v>
      </c>
      <c r="G281" s="64" t="s">
        <v>14</v>
      </c>
      <c r="H281" s="63" t="s">
        <v>15</v>
      </c>
      <c r="I281" s="65" t="s">
        <v>16</v>
      </c>
      <c r="J281" s="65" t="s">
        <v>17</v>
      </c>
      <c r="K281" s="66" t="s">
        <v>18</v>
      </c>
      <c r="L281" s="67" t="s">
        <v>20</v>
      </c>
      <c r="M281" s="277"/>
      <c r="N281" s="279"/>
    </row>
    <row r="282" spans="1:17" ht="16.5" thickBot="1" x14ac:dyDescent="0.3">
      <c r="A282" s="253" t="s">
        <v>87</v>
      </c>
      <c r="B282" s="254"/>
      <c r="C282" s="254"/>
      <c r="D282" s="254"/>
      <c r="E282" s="254"/>
      <c r="F282" s="254"/>
      <c r="G282" s="254"/>
      <c r="H282" s="254"/>
      <c r="I282" s="254"/>
      <c r="J282" s="254"/>
      <c r="K282" s="254"/>
      <c r="L282" s="254"/>
      <c r="M282" s="254"/>
      <c r="N282" s="255"/>
    </row>
    <row r="283" spans="1:17" s="27" customFormat="1" ht="74.25" customHeight="1" x14ac:dyDescent="0.25">
      <c r="A283" s="47"/>
      <c r="B283" s="90"/>
      <c r="C283" s="90"/>
      <c r="E283" s="55"/>
      <c r="F283" s="93" t="str">
        <f>IF(C283="","",E283/(VLOOKUP(YEAR(C283),$C$805:$D$841,2,FALSE)))</f>
        <v/>
      </c>
      <c r="G283" s="70"/>
      <c r="H283" s="71">
        <f>+E283*G283</f>
        <v>0</v>
      </c>
      <c r="I283" s="83" t="str">
        <f>+IF(E283="","",F283*G283)</f>
        <v/>
      </c>
      <c r="J283" s="86"/>
      <c r="K283" s="280"/>
      <c r="L283" s="282">
        <f>(SUM(I283:I289))/$C$791</f>
        <v>0</v>
      </c>
      <c r="M283" s="48"/>
      <c r="N283" s="50"/>
      <c r="P283" s="27" t="str">
        <f>IF(L1055="","",#REF!/(VLOOKUP(YEAR(#REF!),$XEU$1045872:$XEV$1045907,2,FALSE)))</f>
        <v/>
      </c>
    </row>
    <row r="284" spans="1:17" s="27" customFormat="1" ht="53.25" customHeight="1" x14ac:dyDescent="0.25">
      <c r="A284" s="47"/>
      <c r="B284" s="92"/>
      <c r="C284" s="92"/>
      <c r="D284" s="44"/>
      <c r="E284" s="55"/>
      <c r="F284" s="95" t="str">
        <f>IF(C284="","",E284/(VLOOKUP(YEAR(C284),$C$805:$D$841,2,FALSE)))</f>
        <v/>
      </c>
      <c r="G284" s="70"/>
      <c r="H284" s="71">
        <v>0</v>
      </c>
      <c r="I284" s="83" t="str">
        <f>+IF(E284="","",F284*G284)</f>
        <v/>
      </c>
      <c r="J284" s="85"/>
      <c r="K284" s="302"/>
      <c r="L284" s="303"/>
      <c r="M284" s="48"/>
      <c r="N284" s="50"/>
    </row>
    <row r="285" spans="1:17" s="27" customFormat="1" ht="53.25" customHeight="1" x14ac:dyDescent="0.25">
      <c r="A285" s="47"/>
      <c r="B285" s="92"/>
      <c r="C285" s="92"/>
      <c r="D285" s="44"/>
      <c r="E285" s="55"/>
      <c r="F285" s="95" t="str">
        <f>IF(C285="","",E285/(VLOOKUP(YEAR(C285),$C$805:$D$841,2,FALSE)))</f>
        <v/>
      </c>
      <c r="G285" s="70"/>
      <c r="H285" s="71">
        <v>0</v>
      </c>
      <c r="I285" s="83" t="str">
        <f>+IF(E285="","",F285*G285)</f>
        <v/>
      </c>
      <c r="J285" s="85"/>
      <c r="K285" s="302"/>
      <c r="L285" s="303"/>
      <c r="M285" s="48"/>
      <c r="N285" s="50"/>
    </row>
    <row r="286" spans="1:17" s="27" customFormat="1" ht="53.25" customHeight="1" x14ac:dyDescent="0.25">
      <c r="A286" s="47"/>
      <c r="B286" s="92"/>
      <c r="C286" s="92"/>
      <c r="D286" s="44"/>
      <c r="E286" s="55"/>
      <c r="F286" s="95" t="str">
        <f>IF(C286="","",E286/(VLOOKUP(YEAR(C286),$C$805:$D$841,2,FALSE)))</f>
        <v/>
      </c>
      <c r="G286" s="70"/>
      <c r="H286" s="71">
        <v>0</v>
      </c>
      <c r="I286" s="83" t="str">
        <f>+IF(E286="","",F286*G286)</f>
        <v/>
      </c>
      <c r="J286" s="85"/>
      <c r="K286" s="302"/>
      <c r="L286" s="303"/>
      <c r="M286" s="48"/>
      <c r="N286" s="50"/>
    </row>
    <row r="287" spans="1:17" s="27" customFormat="1" ht="53.25" customHeight="1" x14ac:dyDescent="0.25">
      <c r="A287" s="47"/>
      <c r="B287" s="92"/>
      <c r="C287" s="92"/>
      <c r="D287" s="44"/>
      <c r="E287" s="55"/>
      <c r="F287" s="95" t="str">
        <f>IF(C287="","",E287/(VLOOKUP(YEAR(C287),$C$805:$D$841,2,FALSE)))</f>
        <v/>
      </c>
      <c r="G287" s="70"/>
      <c r="H287" s="71">
        <v>0</v>
      </c>
      <c r="I287" s="83" t="str">
        <f>+IF(E287="","",F287*G287)</f>
        <v/>
      </c>
      <c r="J287" s="85"/>
      <c r="K287" s="302"/>
      <c r="L287" s="303"/>
      <c r="M287" s="48"/>
      <c r="N287" s="50"/>
    </row>
    <row r="288" spans="1:17" ht="15.75" x14ac:dyDescent="0.25">
      <c r="A288" s="253" t="s">
        <v>88</v>
      </c>
      <c r="B288" s="254"/>
      <c r="C288" s="254"/>
      <c r="D288" s="254"/>
      <c r="E288" s="254"/>
      <c r="F288" s="254"/>
      <c r="G288" s="254"/>
      <c r="H288" s="254"/>
      <c r="I288" s="254"/>
      <c r="J288" s="254"/>
      <c r="K288" s="254"/>
      <c r="L288" s="254"/>
      <c r="M288" s="254"/>
      <c r="N288" s="255"/>
    </row>
    <row r="289" spans="1:17" s="27" customFormat="1" ht="53.25" customHeight="1" x14ac:dyDescent="0.25">
      <c r="A289" s="47"/>
      <c r="B289" s="92"/>
      <c r="C289" s="92"/>
      <c r="D289" s="44"/>
      <c r="E289" s="55"/>
      <c r="F289" s="95" t="str">
        <f>IF(C289="","",E289/(VLOOKUP(YEAR(C289),$C$805:$D$841,2,FALSE)))</f>
        <v/>
      </c>
      <c r="G289" s="70"/>
      <c r="H289" s="71">
        <v>0</v>
      </c>
      <c r="I289" s="83" t="str">
        <f>+IF(E289="","",F289*G289)</f>
        <v/>
      </c>
      <c r="J289" s="85"/>
      <c r="K289" s="85"/>
      <c r="L289" s="85"/>
      <c r="M289" s="48"/>
      <c r="N289" s="50"/>
    </row>
    <row r="290" spans="1:17" ht="15" customHeight="1" x14ac:dyDescent="0.25">
      <c r="A290" s="262" t="s">
        <v>21</v>
      </c>
      <c r="B290" s="262"/>
      <c r="C290" s="262"/>
      <c r="D290" s="262"/>
      <c r="E290" s="262"/>
      <c r="F290" s="262"/>
      <c r="G290" s="262"/>
      <c r="H290" s="262"/>
      <c r="I290" s="262"/>
      <c r="J290" s="262"/>
      <c r="K290" s="262"/>
      <c r="L290" s="304" t="str">
        <f>IF(AND(L283&gt;=100%),"CUMPLE","NO CUMPLE")</f>
        <v>NO CUMPLE</v>
      </c>
      <c r="M290" s="304"/>
      <c r="N290" s="306" t="s">
        <v>4</v>
      </c>
      <c r="P290" s="28"/>
    </row>
    <row r="291" spans="1:17" ht="16.5" thickBot="1" x14ac:dyDescent="0.3">
      <c r="A291" s="262"/>
      <c r="B291" s="262"/>
      <c r="C291" s="262"/>
      <c r="D291" s="262"/>
      <c r="E291" s="262"/>
      <c r="F291" s="262"/>
      <c r="G291" s="262"/>
      <c r="H291" s="262"/>
      <c r="I291" s="262"/>
      <c r="J291" s="262"/>
      <c r="K291" s="262"/>
      <c r="L291" s="305"/>
      <c r="M291" s="305"/>
      <c r="N291" s="307"/>
      <c r="O291" s="24"/>
      <c r="P291" s="24"/>
      <c r="Q291" s="24"/>
    </row>
    <row r="292" spans="1:17" ht="16.5" thickBot="1" x14ac:dyDescent="0.3">
      <c r="A292" s="21"/>
      <c r="B292" s="21"/>
      <c r="C292" s="21"/>
      <c r="D292" s="21"/>
      <c r="E292" s="21"/>
      <c r="F292" s="21"/>
      <c r="G292" s="21"/>
      <c r="H292" s="21"/>
      <c r="I292" s="21"/>
      <c r="J292" s="21"/>
      <c r="K292" s="21"/>
      <c r="L292" s="21"/>
      <c r="M292" s="22"/>
      <c r="N292" s="22"/>
      <c r="O292" s="24"/>
      <c r="P292" s="24"/>
      <c r="Q292" s="24"/>
    </row>
    <row r="293" spans="1:17" ht="28.5" x14ac:dyDescent="0.25">
      <c r="A293" s="284" t="e">
        <f>+#REF!</f>
        <v>#REF!</v>
      </c>
      <c r="B293" s="285"/>
      <c r="C293" s="286"/>
      <c r="D293" s="287" t="e">
        <f>+#REF!</f>
        <v>#REF!</v>
      </c>
      <c r="E293" s="288"/>
      <c r="F293" s="288"/>
      <c r="G293" s="288"/>
      <c r="H293" s="288"/>
      <c r="I293" s="288"/>
      <c r="J293" s="288"/>
      <c r="K293" s="288"/>
      <c r="L293" s="288"/>
      <c r="M293" s="288"/>
      <c r="N293" s="289"/>
    </row>
    <row r="294" spans="1:17" x14ac:dyDescent="0.25">
      <c r="A294" s="296" t="s">
        <v>54</v>
      </c>
      <c r="B294" s="297"/>
      <c r="C294" s="300" t="s">
        <v>3</v>
      </c>
      <c r="D294" s="290"/>
      <c r="E294" s="291"/>
      <c r="F294" s="291"/>
      <c r="G294" s="291"/>
      <c r="H294" s="291"/>
      <c r="I294" s="291"/>
      <c r="J294" s="291"/>
      <c r="K294" s="291"/>
      <c r="L294" s="291"/>
      <c r="M294" s="291"/>
      <c r="N294" s="292"/>
    </row>
    <row r="295" spans="1:17" x14ac:dyDescent="0.25">
      <c r="A295" s="298"/>
      <c r="B295" s="299"/>
      <c r="C295" s="301"/>
      <c r="D295" s="293"/>
      <c r="E295" s="294"/>
      <c r="F295" s="294"/>
      <c r="G295" s="294"/>
      <c r="H295" s="294"/>
      <c r="I295" s="294"/>
      <c r="J295" s="294"/>
      <c r="K295" s="294"/>
      <c r="L295" s="294"/>
      <c r="M295" s="294"/>
      <c r="N295" s="295"/>
    </row>
    <row r="296" spans="1:17" ht="34.5" customHeight="1" thickBot="1" x14ac:dyDescent="0.3">
      <c r="A296" s="274" t="s">
        <v>5</v>
      </c>
      <c r="B296" s="275"/>
      <c r="C296" s="275"/>
      <c r="D296" s="275"/>
      <c r="E296" s="275"/>
      <c r="F296" s="275"/>
      <c r="G296" s="275"/>
      <c r="H296" s="275"/>
      <c r="I296" s="275"/>
      <c r="J296" s="275"/>
      <c r="K296" s="275"/>
      <c r="L296" s="275"/>
      <c r="M296" s="276" t="s">
        <v>55</v>
      </c>
      <c r="N296" s="278" t="s">
        <v>6</v>
      </c>
    </row>
    <row r="297" spans="1:17" ht="71.25" customHeight="1" thickBot="1" x14ac:dyDescent="0.3">
      <c r="A297" s="59" t="s">
        <v>8</v>
      </c>
      <c r="B297" s="60" t="s">
        <v>9</v>
      </c>
      <c r="C297" s="61" t="s">
        <v>10</v>
      </c>
      <c r="D297" s="59" t="s">
        <v>11</v>
      </c>
      <c r="E297" s="62" t="s">
        <v>12</v>
      </c>
      <c r="F297" s="63" t="s">
        <v>13</v>
      </c>
      <c r="G297" s="64" t="s">
        <v>14</v>
      </c>
      <c r="H297" s="63" t="s">
        <v>15</v>
      </c>
      <c r="I297" s="65" t="s">
        <v>16</v>
      </c>
      <c r="J297" s="65" t="s">
        <v>17</v>
      </c>
      <c r="K297" s="66" t="s">
        <v>18</v>
      </c>
      <c r="L297" s="67" t="s">
        <v>20</v>
      </c>
      <c r="M297" s="277"/>
      <c r="N297" s="279"/>
    </row>
    <row r="298" spans="1:17" ht="16.5" thickBot="1" x14ac:dyDescent="0.3">
      <c r="A298" s="253" t="s">
        <v>89</v>
      </c>
      <c r="B298" s="254"/>
      <c r="C298" s="254"/>
      <c r="D298" s="254"/>
      <c r="E298" s="254"/>
      <c r="F298" s="254"/>
      <c r="G298" s="254"/>
      <c r="H298" s="254"/>
      <c r="I298" s="254"/>
      <c r="J298" s="254"/>
      <c r="K298" s="254"/>
      <c r="L298" s="254"/>
      <c r="M298" s="254"/>
      <c r="N298" s="255"/>
    </row>
    <row r="299" spans="1:17" s="27" customFormat="1" ht="161.25" customHeight="1" x14ac:dyDescent="0.25">
      <c r="A299" s="47"/>
      <c r="B299" s="68"/>
      <c r="C299" s="68"/>
      <c r="E299" s="55"/>
      <c r="F299" s="69" t="str">
        <f>IF(C299="","",E299/(VLOOKUP(YEAR(C299),$C$805:$D$841,2,FALSE)))</f>
        <v/>
      </c>
      <c r="G299" s="70"/>
      <c r="H299" s="71">
        <f>+E299*G299</f>
        <v>0</v>
      </c>
      <c r="I299" s="83" t="str">
        <f>+IF(E299="","",F299*G299)</f>
        <v/>
      </c>
      <c r="J299" s="86"/>
      <c r="K299" s="88"/>
      <c r="L299" s="84">
        <f>(SUM(I299:I299))/$C$791</f>
        <v>0</v>
      </c>
      <c r="M299" s="48"/>
      <c r="N299" s="50"/>
      <c r="P299" s="27" t="str">
        <f>IF(L1086="","",#REF!/(VLOOKUP(YEAR(#REF!),$XEU$1045872:$XEV$1045907,2,FALSE)))</f>
        <v/>
      </c>
    </row>
    <row r="300" spans="1:17" ht="15" customHeight="1" x14ac:dyDescent="0.25">
      <c r="A300" s="262" t="s">
        <v>21</v>
      </c>
      <c r="B300" s="262"/>
      <c r="C300" s="262"/>
      <c r="D300" s="262"/>
      <c r="E300" s="262"/>
      <c r="F300" s="262"/>
      <c r="G300" s="262"/>
      <c r="H300" s="262"/>
      <c r="I300" s="262"/>
      <c r="J300" s="262"/>
      <c r="K300" s="262"/>
      <c r="L300" s="304" t="str">
        <f>IF(AND(L299&gt;=100%),"CUMPLE","NO CUMPLE")</f>
        <v>NO CUMPLE</v>
      </c>
      <c r="M300" s="304"/>
      <c r="N300" s="306" t="s">
        <v>4</v>
      </c>
      <c r="P300" s="28"/>
    </row>
    <row r="301" spans="1:17" ht="16.5" thickBot="1" x14ac:dyDescent="0.3">
      <c r="A301" s="262"/>
      <c r="B301" s="262"/>
      <c r="C301" s="262"/>
      <c r="D301" s="262"/>
      <c r="E301" s="262"/>
      <c r="F301" s="262"/>
      <c r="G301" s="262"/>
      <c r="H301" s="262"/>
      <c r="I301" s="262"/>
      <c r="J301" s="262"/>
      <c r="K301" s="262"/>
      <c r="L301" s="305"/>
      <c r="M301" s="305"/>
      <c r="N301" s="307"/>
      <c r="O301" s="24"/>
      <c r="P301" s="24"/>
      <c r="Q301" s="24"/>
    </row>
    <row r="302" spans="1:17" ht="16.5" thickBot="1" x14ac:dyDescent="0.3">
      <c r="A302" s="21"/>
      <c r="B302" s="21"/>
      <c r="C302" s="21"/>
      <c r="D302" s="21"/>
      <c r="E302" s="21"/>
      <c r="F302" s="21"/>
      <c r="G302" s="21"/>
      <c r="H302" s="21"/>
      <c r="I302" s="21"/>
      <c r="J302" s="21"/>
      <c r="K302" s="21"/>
      <c r="L302" s="21"/>
      <c r="M302" s="22"/>
      <c r="N302" s="22"/>
      <c r="O302" s="24"/>
      <c r="P302" s="24"/>
      <c r="Q302" s="24"/>
    </row>
    <row r="303" spans="1:17" ht="28.5" x14ac:dyDescent="0.25">
      <c r="A303" s="284" t="e">
        <f>+#REF!</f>
        <v>#REF!</v>
      </c>
      <c r="B303" s="285"/>
      <c r="C303" s="286"/>
      <c r="D303" s="287" t="e">
        <f>+#REF!</f>
        <v>#REF!</v>
      </c>
      <c r="E303" s="288"/>
      <c r="F303" s="288"/>
      <c r="G303" s="288"/>
      <c r="H303" s="288"/>
      <c r="I303" s="288"/>
      <c r="J303" s="288"/>
      <c r="K303" s="288"/>
      <c r="L303" s="288"/>
      <c r="M303" s="288"/>
      <c r="N303" s="289"/>
    </row>
    <row r="304" spans="1:17" x14ac:dyDescent="0.25">
      <c r="A304" s="296" t="s">
        <v>54</v>
      </c>
      <c r="B304" s="297"/>
      <c r="C304" s="300" t="s">
        <v>3</v>
      </c>
      <c r="D304" s="290"/>
      <c r="E304" s="291"/>
      <c r="F304" s="291"/>
      <c r="G304" s="291"/>
      <c r="H304" s="291"/>
      <c r="I304" s="291"/>
      <c r="J304" s="291"/>
      <c r="K304" s="291"/>
      <c r="L304" s="291"/>
      <c r="M304" s="291"/>
      <c r="N304" s="292"/>
    </row>
    <row r="305" spans="1:17" x14ac:dyDescent="0.25">
      <c r="A305" s="298"/>
      <c r="B305" s="299"/>
      <c r="C305" s="301"/>
      <c r="D305" s="293"/>
      <c r="E305" s="294"/>
      <c r="F305" s="294"/>
      <c r="G305" s="294"/>
      <c r="H305" s="294"/>
      <c r="I305" s="294"/>
      <c r="J305" s="294"/>
      <c r="K305" s="294"/>
      <c r="L305" s="294"/>
      <c r="M305" s="294"/>
      <c r="N305" s="295"/>
    </row>
    <row r="306" spans="1:17" ht="34.5" customHeight="1" thickBot="1" x14ac:dyDescent="0.3">
      <c r="A306" s="274" t="s">
        <v>5</v>
      </c>
      <c r="B306" s="275"/>
      <c r="C306" s="275"/>
      <c r="D306" s="275"/>
      <c r="E306" s="275"/>
      <c r="F306" s="275"/>
      <c r="G306" s="275"/>
      <c r="H306" s="275"/>
      <c r="I306" s="275"/>
      <c r="J306" s="275"/>
      <c r="K306" s="275"/>
      <c r="L306" s="275"/>
      <c r="M306" s="276" t="s">
        <v>55</v>
      </c>
      <c r="N306" s="278" t="s">
        <v>6</v>
      </c>
    </row>
    <row r="307" spans="1:17" ht="71.25" customHeight="1" thickBot="1" x14ac:dyDescent="0.3">
      <c r="A307" s="59" t="s">
        <v>8</v>
      </c>
      <c r="B307" s="60" t="s">
        <v>9</v>
      </c>
      <c r="C307" s="61" t="s">
        <v>10</v>
      </c>
      <c r="D307" s="59" t="s">
        <v>11</v>
      </c>
      <c r="E307" s="62" t="s">
        <v>12</v>
      </c>
      <c r="F307" s="63" t="s">
        <v>13</v>
      </c>
      <c r="G307" s="64" t="s">
        <v>14</v>
      </c>
      <c r="H307" s="63" t="s">
        <v>15</v>
      </c>
      <c r="I307" s="65" t="s">
        <v>16</v>
      </c>
      <c r="J307" s="65" t="s">
        <v>17</v>
      </c>
      <c r="K307" s="66" t="s">
        <v>18</v>
      </c>
      <c r="L307" s="67" t="s">
        <v>20</v>
      </c>
      <c r="M307" s="277"/>
      <c r="N307" s="279"/>
    </row>
    <row r="308" spans="1:17" ht="16.5" thickBot="1" x14ac:dyDescent="0.3">
      <c r="A308" s="253" t="s">
        <v>90</v>
      </c>
      <c r="B308" s="254"/>
      <c r="C308" s="254"/>
      <c r="D308" s="254"/>
      <c r="E308" s="254"/>
      <c r="F308" s="254"/>
      <c r="G308" s="254"/>
      <c r="H308" s="254"/>
      <c r="I308" s="254"/>
      <c r="J308" s="254"/>
      <c r="K308" s="254"/>
      <c r="L308" s="254"/>
      <c r="M308" s="254"/>
      <c r="N308" s="255"/>
    </row>
    <row r="309" spans="1:17" s="27" customFormat="1" ht="161.25" customHeight="1" thickBot="1" x14ac:dyDescent="0.3">
      <c r="A309" s="47"/>
      <c r="B309" s="68"/>
      <c r="C309" s="68"/>
      <c r="E309" s="55"/>
      <c r="F309" s="69" t="str">
        <f>IF(C309="","",E309/(VLOOKUP(YEAR(C309),$C$805:$D$841,2,FALSE)))</f>
        <v/>
      </c>
      <c r="G309" s="70"/>
      <c r="H309" s="71">
        <f>+E309*G309</f>
        <v>0</v>
      </c>
      <c r="I309" s="83" t="str">
        <f>+IF(E309="","",F309*G309)</f>
        <v/>
      </c>
      <c r="J309" s="86"/>
      <c r="K309" s="280"/>
      <c r="L309" s="282">
        <f>(SUM(I309:I310))/$C$791</f>
        <v>0</v>
      </c>
      <c r="M309" s="48"/>
      <c r="N309" s="50"/>
      <c r="P309" s="27" t="str">
        <f>IF(L1096="","",#REF!/(VLOOKUP(YEAR(#REF!),$XEU$1045872:$XEV$1045907,2,FALSE)))</f>
        <v/>
      </c>
    </row>
    <row r="310" spans="1:17" s="27" customFormat="1" ht="65.25" customHeight="1" x14ac:dyDescent="0.25">
      <c r="A310" s="47"/>
      <c r="B310" s="68"/>
      <c r="C310" s="68"/>
      <c r="D310" s="44"/>
      <c r="E310" s="55"/>
      <c r="F310" s="69" t="str">
        <f>IF(C310="","",E310/(VLOOKUP(YEAR(C310),$C$805:$D$841,2,FALSE)))</f>
        <v/>
      </c>
      <c r="G310" s="70"/>
      <c r="H310" s="71">
        <v>0</v>
      </c>
      <c r="I310" s="83" t="str">
        <f>+IF(E310="","",F310*G310)</f>
        <v/>
      </c>
      <c r="J310" s="85"/>
      <c r="K310" s="281"/>
      <c r="L310" s="283"/>
      <c r="M310" s="48"/>
      <c r="N310" s="50"/>
    </row>
    <row r="311" spans="1:17" ht="15" customHeight="1" x14ac:dyDescent="0.25">
      <c r="A311" s="262" t="s">
        <v>21</v>
      </c>
      <c r="B311" s="262"/>
      <c r="C311" s="262"/>
      <c r="D311" s="262"/>
      <c r="E311" s="262"/>
      <c r="F311" s="262"/>
      <c r="G311" s="262"/>
      <c r="H311" s="262"/>
      <c r="I311" s="262"/>
      <c r="J311" s="262"/>
      <c r="K311" s="262"/>
      <c r="L311" s="304" t="str">
        <f>IF(AND(L309&gt;=100%),"CUMPLE","NO CUMPLE")</f>
        <v>NO CUMPLE</v>
      </c>
      <c r="M311" s="304"/>
      <c r="N311" s="306" t="s">
        <v>4</v>
      </c>
      <c r="P311" s="28"/>
    </row>
    <row r="312" spans="1:17" ht="16.5" thickBot="1" x14ac:dyDescent="0.3">
      <c r="A312" s="262"/>
      <c r="B312" s="262"/>
      <c r="C312" s="262"/>
      <c r="D312" s="262"/>
      <c r="E312" s="262"/>
      <c r="F312" s="262"/>
      <c r="G312" s="262"/>
      <c r="H312" s="262"/>
      <c r="I312" s="262"/>
      <c r="J312" s="262"/>
      <c r="K312" s="262"/>
      <c r="L312" s="305"/>
      <c r="M312" s="305"/>
      <c r="N312" s="307"/>
      <c r="O312" s="24"/>
      <c r="P312" s="24"/>
      <c r="Q312" s="24"/>
    </row>
    <row r="313" spans="1:17" ht="16.5" thickBot="1" x14ac:dyDescent="0.3">
      <c r="A313" s="21"/>
      <c r="B313" s="21"/>
      <c r="C313" s="21"/>
      <c r="D313" s="21"/>
      <c r="E313" s="21"/>
      <c r="F313" s="21"/>
      <c r="G313" s="21"/>
      <c r="H313" s="21"/>
      <c r="I313" s="21"/>
      <c r="J313" s="21"/>
      <c r="K313" s="21"/>
      <c r="L313" s="21"/>
      <c r="M313" s="22"/>
      <c r="N313" s="22"/>
      <c r="O313" s="24"/>
      <c r="P313" s="24"/>
      <c r="Q313" s="24"/>
    </row>
    <row r="314" spans="1:17" ht="28.5" x14ac:dyDescent="0.25">
      <c r="A314" s="284" t="e">
        <f>+#REF!</f>
        <v>#REF!</v>
      </c>
      <c r="B314" s="285"/>
      <c r="C314" s="286"/>
      <c r="D314" s="287" t="e">
        <f>+#REF!</f>
        <v>#REF!</v>
      </c>
      <c r="E314" s="288"/>
      <c r="F314" s="288"/>
      <c r="G314" s="288"/>
      <c r="H314" s="288"/>
      <c r="I314" s="288"/>
      <c r="J314" s="288"/>
      <c r="K314" s="288"/>
      <c r="L314" s="288"/>
      <c r="M314" s="288"/>
      <c r="N314" s="289"/>
    </row>
    <row r="315" spans="1:17" x14ac:dyDescent="0.25">
      <c r="A315" s="296" t="s">
        <v>54</v>
      </c>
      <c r="B315" s="297"/>
      <c r="C315" s="300" t="s">
        <v>4</v>
      </c>
      <c r="D315" s="290"/>
      <c r="E315" s="291"/>
      <c r="F315" s="291"/>
      <c r="G315" s="291"/>
      <c r="H315" s="291"/>
      <c r="I315" s="291"/>
      <c r="J315" s="291"/>
      <c r="K315" s="291"/>
      <c r="L315" s="291"/>
      <c r="M315" s="291"/>
      <c r="N315" s="292"/>
    </row>
    <row r="316" spans="1:17" x14ac:dyDescent="0.25">
      <c r="A316" s="298"/>
      <c r="B316" s="299"/>
      <c r="C316" s="301"/>
      <c r="D316" s="293"/>
      <c r="E316" s="294"/>
      <c r="F316" s="294"/>
      <c r="G316" s="294"/>
      <c r="H316" s="294"/>
      <c r="I316" s="294"/>
      <c r="J316" s="294"/>
      <c r="K316" s="294"/>
      <c r="L316" s="294"/>
      <c r="M316" s="294"/>
      <c r="N316" s="295"/>
    </row>
    <row r="317" spans="1:17" ht="34.5" customHeight="1" thickBot="1" x14ac:dyDescent="0.3">
      <c r="A317" s="274" t="s">
        <v>5</v>
      </c>
      <c r="B317" s="275"/>
      <c r="C317" s="275"/>
      <c r="D317" s="275"/>
      <c r="E317" s="275"/>
      <c r="F317" s="275"/>
      <c r="G317" s="275"/>
      <c r="H317" s="275"/>
      <c r="I317" s="275"/>
      <c r="J317" s="275"/>
      <c r="K317" s="275"/>
      <c r="L317" s="275"/>
      <c r="M317" s="276" t="s">
        <v>55</v>
      </c>
      <c r="N317" s="278" t="s">
        <v>6</v>
      </c>
    </row>
    <row r="318" spans="1:17" ht="71.25" customHeight="1" thickBot="1" x14ac:dyDescent="0.3">
      <c r="A318" s="59" t="s">
        <v>8</v>
      </c>
      <c r="B318" s="60" t="s">
        <v>9</v>
      </c>
      <c r="C318" s="61" t="s">
        <v>10</v>
      </c>
      <c r="D318" s="59" t="s">
        <v>11</v>
      </c>
      <c r="E318" s="62" t="s">
        <v>12</v>
      </c>
      <c r="F318" s="63" t="s">
        <v>13</v>
      </c>
      <c r="G318" s="64" t="s">
        <v>14</v>
      </c>
      <c r="H318" s="63" t="s">
        <v>15</v>
      </c>
      <c r="I318" s="65" t="s">
        <v>16</v>
      </c>
      <c r="J318" s="65" t="s">
        <v>17</v>
      </c>
      <c r="K318" s="66" t="s">
        <v>18</v>
      </c>
      <c r="L318" s="67" t="s">
        <v>20</v>
      </c>
      <c r="M318" s="277"/>
      <c r="N318" s="279"/>
    </row>
    <row r="319" spans="1:17" ht="16.5" thickBot="1" x14ac:dyDescent="0.3">
      <c r="A319" s="253" t="s">
        <v>91</v>
      </c>
      <c r="B319" s="254"/>
      <c r="C319" s="254"/>
      <c r="D319" s="254"/>
      <c r="E319" s="254"/>
      <c r="F319" s="254"/>
      <c r="G319" s="254"/>
      <c r="H319" s="254"/>
      <c r="I319" s="254"/>
      <c r="J319" s="254"/>
      <c r="K319" s="254"/>
      <c r="L319" s="254"/>
      <c r="M319" s="254"/>
      <c r="N319" s="255"/>
    </row>
    <row r="320" spans="1:17" s="27" customFormat="1" ht="74.25" customHeight="1" thickBot="1" x14ac:dyDescent="0.3">
      <c r="A320" s="47"/>
      <c r="B320" s="90"/>
      <c r="C320" s="90"/>
      <c r="E320" s="55"/>
      <c r="F320" s="93" t="str">
        <f>IF(C320="","",E320/(VLOOKUP(YEAR(C320),$C$805:$D$841,2,FALSE)))</f>
        <v/>
      </c>
      <c r="G320" s="70"/>
      <c r="H320" s="71">
        <f>+E320*G320</f>
        <v>0</v>
      </c>
      <c r="I320" s="83" t="str">
        <f>+IF(E320="","",F320*G320)</f>
        <v/>
      </c>
      <c r="J320" s="86"/>
      <c r="K320" s="280"/>
      <c r="L320" s="282">
        <f>(SUM(I320:I327))/$C$791</f>
        <v>0</v>
      </c>
      <c r="M320" s="48"/>
      <c r="N320" s="50"/>
      <c r="P320" s="27" t="str">
        <f>IF(L1092="","",#REF!/(VLOOKUP(YEAR(#REF!),$XEU$1045872:$XEV$1045907,2,FALSE)))</f>
        <v/>
      </c>
    </row>
    <row r="321" spans="1:17" s="27" customFormat="1" ht="74.25" customHeight="1" thickBot="1" x14ac:dyDescent="0.3">
      <c r="A321" s="47"/>
      <c r="B321" s="90"/>
      <c r="C321" s="90"/>
      <c r="E321" s="55"/>
      <c r="F321" s="93" t="str">
        <f>IF(C321="","",E321/(VLOOKUP(YEAR(C321),$C$805:$D$841,2,FALSE)))</f>
        <v/>
      </c>
      <c r="G321" s="70"/>
      <c r="H321" s="71">
        <f>+E321*G321</f>
        <v>0</v>
      </c>
      <c r="I321" s="83" t="str">
        <f>+IF(E321="","",F321*G321)</f>
        <v/>
      </c>
      <c r="J321" s="86"/>
      <c r="K321" s="302"/>
      <c r="L321" s="303"/>
      <c r="M321" s="48"/>
      <c r="N321" s="50"/>
      <c r="P321" s="27" t="str">
        <f>IF(L1092="","",#REF!/(VLOOKUP(YEAR(#REF!),$XEU$1045872:$XEV$1045907,2,FALSE)))</f>
        <v/>
      </c>
    </row>
    <row r="322" spans="1:17" s="27" customFormat="1" ht="74.25" customHeight="1" x14ac:dyDescent="0.25">
      <c r="A322" s="47"/>
      <c r="B322" s="90"/>
      <c r="C322" s="90"/>
      <c r="E322" s="55"/>
      <c r="F322" s="93" t="str">
        <f>IF(C322="","",E322/(VLOOKUP(YEAR(C322),$C$805:$D$841,2,FALSE)))</f>
        <v/>
      </c>
      <c r="G322" s="70"/>
      <c r="H322" s="71">
        <f>+E322*G322</f>
        <v>0</v>
      </c>
      <c r="I322" s="83" t="str">
        <f>+IF(E322="","",F322*G322)</f>
        <v/>
      </c>
      <c r="J322" s="86"/>
      <c r="K322" s="281"/>
      <c r="L322" s="283"/>
      <c r="M322" s="48"/>
      <c r="N322" s="50"/>
      <c r="P322" s="27" t="str">
        <f>IF(L1093="","",#REF!/(VLOOKUP(YEAR(#REF!),$XEU$1045872:$XEV$1045907,2,FALSE)))</f>
        <v/>
      </c>
    </row>
    <row r="323" spans="1:17" ht="16.5" thickBot="1" x14ac:dyDescent="0.3">
      <c r="A323" s="253" t="s">
        <v>92</v>
      </c>
      <c r="B323" s="254"/>
      <c r="C323" s="254"/>
      <c r="D323" s="254"/>
      <c r="E323" s="254"/>
      <c r="F323" s="254"/>
      <c r="G323" s="254"/>
      <c r="H323" s="254"/>
      <c r="I323" s="254"/>
      <c r="J323" s="254"/>
      <c r="K323" s="254"/>
      <c r="L323" s="254"/>
      <c r="M323" s="254"/>
      <c r="N323" s="255"/>
    </row>
    <row r="324" spans="1:17" s="27" customFormat="1" ht="74.25" customHeight="1" thickBot="1" x14ac:dyDescent="0.3">
      <c r="A324" s="47"/>
      <c r="B324" s="90"/>
      <c r="C324" s="90"/>
      <c r="E324" s="55"/>
      <c r="F324" s="93" t="str">
        <f>IF(C324="","",E324/(VLOOKUP(YEAR(C324),$C$805:$D$841,2,FALSE)))</f>
        <v/>
      </c>
      <c r="G324" s="70"/>
      <c r="H324" s="71">
        <f>+E324*G324</f>
        <v>0</v>
      </c>
      <c r="I324" s="83" t="str">
        <f>+IF(E324="","",F324*G324)</f>
        <v/>
      </c>
      <c r="J324" s="86"/>
      <c r="K324" s="280"/>
      <c r="L324" s="280"/>
      <c r="M324" s="48"/>
      <c r="N324" s="50"/>
      <c r="P324" s="27" t="str">
        <f>IF(L1095="","",#REF!/(VLOOKUP(YEAR(#REF!),$XEU$1045872:$XEV$1045907,2,FALSE)))</f>
        <v/>
      </c>
    </row>
    <row r="325" spans="1:17" s="27" customFormat="1" ht="74.25" customHeight="1" x14ac:dyDescent="0.25">
      <c r="A325" s="47"/>
      <c r="B325" s="90"/>
      <c r="C325" s="90"/>
      <c r="E325" s="55"/>
      <c r="F325" s="93" t="str">
        <f>IF(C325="","",E325/(VLOOKUP(YEAR(C325),$C$805:$D$841,2,FALSE)))</f>
        <v/>
      </c>
      <c r="G325" s="70"/>
      <c r="H325" s="71">
        <f>+E325*G325</f>
        <v>0</v>
      </c>
      <c r="I325" s="83" t="str">
        <f>+IF(E325="","",F325*G325)</f>
        <v/>
      </c>
      <c r="J325" s="86"/>
      <c r="K325" s="302"/>
      <c r="L325" s="302"/>
      <c r="M325" s="48"/>
      <c r="N325" s="50"/>
      <c r="P325" s="27" t="str">
        <f>IF(L1096="","",#REF!/(VLOOKUP(YEAR(#REF!),$XEU$1045872:$XEV$1045907,2,FALSE)))</f>
        <v/>
      </c>
    </row>
    <row r="326" spans="1:17" s="27" customFormat="1" ht="53.25" customHeight="1" x14ac:dyDescent="0.25">
      <c r="A326" s="47"/>
      <c r="B326" s="92"/>
      <c r="C326" s="92"/>
      <c r="D326" s="44"/>
      <c r="E326" s="55"/>
      <c r="F326" s="95" t="str">
        <f>IF(C326="","",E326/(VLOOKUP(YEAR(C326),$C$805:$D$841,2,FALSE)))</f>
        <v/>
      </c>
      <c r="G326" s="70"/>
      <c r="H326" s="71">
        <v>0</v>
      </c>
      <c r="I326" s="83" t="str">
        <f>+IF(E326="","",F326*G326)</f>
        <v/>
      </c>
      <c r="J326" s="85"/>
      <c r="K326" s="281"/>
      <c r="L326" s="281"/>
      <c r="M326" s="48"/>
      <c r="N326" s="50"/>
    </row>
    <row r="327" spans="1:17" ht="15.75" x14ac:dyDescent="0.25">
      <c r="A327" s="253" t="s">
        <v>93</v>
      </c>
      <c r="B327" s="254"/>
      <c r="C327" s="254"/>
      <c r="D327" s="254"/>
      <c r="E327" s="254"/>
      <c r="F327" s="254"/>
      <c r="G327" s="254"/>
      <c r="H327" s="254"/>
      <c r="I327" s="254"/>
      <c r="J327" s="254"/>
      <c r="K327" s="254"/>
      <c r="L327" s="254"/>
      <c r="M327" s="254"/>
      <c r="N327" s="255"/>
    </row>
    <row r="328" spans="1:17" ht="15" customHeight="1" x14ac:dyDescent="0.25">
      <c r="A328" s="262" t="s">
        <v>21</v>
      </c>
      <c r="B328" s="262"/>
      <c r="C328" s="262"/>
      <c r="D328" s="262"/>
      <c r="E328" s="262"/>
      <c r="F328" s="262"/>
      <c r="G328" s="262"/>
      <c r="H328" s="262"/>
      <c r="I328" s="262"/>
      <c r="J328" s="262"/>
      <c r="K328" s="262"/>
      <c r="L328" s="304" t="str">
        <f>IF(AND(L320&gt;=100%),"CUMPLE","NO CUMPLE")</f>
        <v>NO CUMPLE</v>
      </c>
      <c r="M328" s="304"/>
      <c r="N328" s="306" t="s">
        <v>4</v>
      </c>
      <c r="P328" s="28"/>
    </row>
    <row r="329" spans="1:17" ht="16.5" thickBot="1" x14ac:dyDescent="0.3">
      <c r="A329" s="262"/>
      <c r="B329" s="262"/>
      <c r="C329" s="262"/>
      <c r="D329" s="262"/>
      <c r="E329" s="262"/>
      <c r="F329" s="262"/>
      <c r="G329" s="262"/>
      <c r="H329" s="262"/>
      <c r="I329" s="262"/>
      <c r="J329" s="262"/>
      <c r="K329" s="262"/>
      <c r="L329" s="305"/>
      <c r="M329" s="305"/>
      <c r="N329" s="307"/>
      <c r="O329" s="24"/>
      <c r="P329" s="24"/>
      <c r="Q329" s="24"/>
    </row>
    <row r="330" spans="1:17" ht="16.5" thickBot="1" x14ac:dyDescent="0.3">
      <c r="A330" s="21"/>
      <c r="B330" s="21"/>
      <c r="C330" s="21"/>
      <c r="D330" s="21"/>
      <c r="E330" s="21"/>
      <c r="F330" s="21"/>
      <c r="G330" s="21"/>
      <c r="H330" s="21"/>
      <c r="I330" s="21"/>
      <c r="J330" s="21"/>
      <c r="K330" s="21"/>
      <c r="L330" s="21"/>
      <c r="M330" s="22"/>
      <c r="N330" s="22"/>
      <c r="O330" s="24"/>
      <c r="P330" s="24"/>
      <c r="Q330" s="24"/>
    </row>
    <row r="331" spans="1:17" ht="28.5" x14ac:dyDescent="0.25">
      <c r="A331" s="284" t="e">
        <f>+#REF!</f>
        <v>#REF!</v>
      </c>
      <c r="B331" s="285"/>
      <c r="C331" s="286"/>
      <c r="D331" s="287" t="e">
        <f>+#REF!</f>
        <v>#REF!</v>
      </c>
      <c r="E331" s="288"/>
      <c r="F331" s="288"/>
      <c r="G331" s="288"/>
      <c r="H331" s="288"/>
      <c r="I331" s="288"/>
      <c r="J331" s="288"/>
      <c r="K331" s="288"/>
      <c r="L331" s="288"/>
      <c r="M331" s="288"/>
      <c r="N331" s="289"/>
    </row>
    <row r="332" spans="1:17" x14ac:dyDescent="0.25">
      <c r="A332" s="296" t="s">
        <v>54</v>
      </c>
      <c r="B332" s="297"/>
      <c r="C332" s="300" t="s">
        <v>3</v>
      </c>
      <c r="D332" s="290"/>
      <c r="E332" s="291"/>
      <c r="F332" s="291"/>
      <c r="G332" s="291"/>
      <c r="H332" s="291"/>
      <c r="I332" s="291"/>
      <c r="J332" s="291"/>
      <c r="K332" s="291"/>
      <c r="L332" s="291"/>
      <c r="M332" s="291"/>
      <c r="N332" s="292"/>
    </row>
    <row r="333" spans="1:17" x14ac:dyDescent="0.25">
      <c r="A333" s="298"/>
      <c r="B333" s="299"/>
      <c r="C333" s="301"/>
      <c r="D333" s="293"/>
      <c r="E333" s="294"/>
      <c r="F333" s="294"/>
      <c r="G333" s="294"/>
      <c r="H333" s="294"/>
      <c r="I333" s="294"/>
      <c r="J333" s="294"/>
      <c r="K333" s="294"/>
      <c r="L333" s="294"/>
      <c r="M333" s="294"/>
      <c r="N333" s="295"/>
    </row>
    <row r="334" spans="1:17" ht="34.5" customHeight="1" thickBot="1" x14ac:dyDescent="0.3">
      <c r="A334" s="274" t="s">
        <v>5</v>
      </c>
      <c r="B334" s="275"/>
      <c r="C334" s="275"/>
      <c r="D334" s="275"/>
      <c r="E334" s="275"/>
      <c r="F334" s="275"/>
      <c r="G334" s="275"/>
      <c r="H334" s="275"/>
      <c r="I334" s="275"/>
      <c r="J334" s="275"/>
      <c r="K334" s="275"/>
      <c r="L334" s="275"/>
      <c r="M334" s="276" t="s">
        <v>55</v>
      </c>
      <c r="N334" s="278" t="s">
        <v>6</v>
      </c>
    </row>
    <row r="335" spans="1:17" ht="71.25" customHeight="1" thickBot="1" x14ac:dyDescent="0.3">
      <c r="A335" s="59" t="s">
        <v>8</v>
      </c>
      <c r="B335" s="60" t="s">
        <v>9</v>
      </c>
      <c r="C335" s="61" t="s">
        <v>10</v>
      </c>
      <c r="D335" s="59" t="s">
        <v>11</v>
      </c>
      <c r="E335" s="62" t="s">
        <v>12</v>
      </c>
      <c r="F335" s="63" t="s">
        <v>13</v>
      </c>
      <c r="G335" s="64" t="s">
        <v>14</v>
      </c>
      <c r="H335" s="63" t="s">
        <v>15</v>
      </c>
      <c r="I335" s="65" t="s">
        <v>16</v>
      </c>
      <c r="J335" s="65" t="s">
        <v>17</v>
      </c>
      <c r="K335" s="66" t="s">
        <v>18</v>
      </c>
      <c r="L335" s="67" t="s">
        <v>20</v>
      </c>
      <c r="M335" s="277"/>
      <c r="N335" s="279"/>
    </row>
    <row r="336" spans="1:17" ht="16.5" thickBot="1" x14ac:dyDescent="0.3">
      <c r="A336" s="253" t="s">
        <v>94</v>
      </c>
      <c r="B336" s="254"/>
      <c r="C336" s="254"/>
      <c r="D336" s="254"/>
      <c r="E336" s="254"/>
      <c r="F336" s="254"/>
      <c r="G336" s="254"/>
      <c r="H336" s="254"/>
      <c r="I336" s="254"/>
      <c r="J336" s="254"/>
      <c r="K336" s="254"/>
      <c r="L336" s="254"/>
      <c r="M336" s="254"/>
      <c r="N336" s="255"/>
    </row>
    <row r="337" spans="1:17" s="27" customFormat="1" ht="161.25" customHeight="1" thickBot="1" x14ac:dyDescent="0.3">
      <c r="A337" s="47"/>
      <c r="B337" s="68"/>
      <c r="C337" s="68"/>
      <c r="E337" s="55"/>
      <c r="F337" s="69" t="str">
        <f>IF(C337="","",E337/(VLOOKUP(YEAR(C337),$C$805:$D$841,2,FALSE)))</f>
        <v/>
      </c>
      <c r="G337" s="70"/>
      <c r="H337" s="71">
        <f>+E337*G337</f>
        <v>0</v>
      </c>
      <c r="I337" s="83" t="str">
        <f>+IF(E337="","",F337*G337)</f>
        <v/>
      </c>
      <c r="J337" s="86"/>
      <c r="K337" s="280"/>
      <c r="L337" s="282">
        <f>(SUM(I337:I338))/$C$791</f>
        <v>0</v>
      </c>
      <c r="M337" s="48"/>
      <c r="N337" s="50"/>
      <c r="P337" s="27" t="str">
        <f>IF(L1124="","",#REF!/(VLOOKUP(YEAR(#REF!),$XEU$1045872:$XEV$1045907,2,FALSE)))</f>
        <v/>
      </c>
    </row>
    <row r="338" spans="1:17" s="27" customFormat="1" ht="65.25" customHeight="1" x14ac:dyDescent="0.25">
      <c r="A338" s="47"/>
      <c r="B338" s="68"/>
      <c r="C338" s="68"/>
      <c r="D338" s="44"/>
      <c r="E338" s="55"/>
      <c r="F338" s="69" t="str">
        <f>IF(C338="","",E338/(VLOOKUP(YEAR(C338),$C$805:$D$841,2,FALSE)))</f>
        <v/>
      </c>
      <c r="G338" s="70"/>
      <c r="H338" s="71">
        <v>0</v>
      </c>
      <c r="I338" s="83" t="str">
        <f>+IF(E338="","",F338*G338)</f>
        <v/>
      </c>
      <c r="J338" s="85"/>
      <c r="K338" s="281"/>
      <c r="L338" s="283"/>
      <c r="M338" s="48"/>
      <c r="N338" s="50"/>
    </row>
    <row r="339" spans="1:17" ht="15" customHeight="1" x14ac:dyDescent="0.25">
      <c r="A339" s="262" t="s">
        <v>21</v>
      </c>
      <c r="B339" s="262"/>
      <c r="C339" s="262"/>
      <c r="D339" s="262"/>
      <c r="E339" s="262"/>
      <c r="F339" s="262"/>
      <c r="G339" s="262"/>
      <c r="H339" s="262"/>
      <c r="I339" s="262"/>
      <c r="J339" s="262"/>
      <c r="K339" s="262"/>
      <c r="L339" s="304" t="str">
        <f>IF(AND(L337&gt;=100%),"CUMPLE","NO CUMPLE")</f>
        <v>NO CUMPLE</v>
      </c>
      <c r="M339" s="304"/>
      <c r="N339" s="306" t="s">
        <v>4</v>
      </c>
      <c r="P339" s="28"/>
    </row>
    <row r="340" spans="1:17" ht="16.5" thickBot="1" x14ac:dyDescent="0.3">
      <c r="A340" s="262"/>
      <c r="B340" s="262"/>
      <c r="C340" s="262"/>
      <c r="D340" s="262"/>
      <c r="E340" s="262"/>
      <c r="F340" s="262"/>
      <c r="G340" s="262"/>
      <c r="H340" s="262"/>
      <c r="I340" s="262"/>
      <c r="J340" s="262"/>
      <c r="K340" s="262"/>
      <c r="L340" s="305"/>
      <c r="M340" s="305"/>
      <c r="N340" s="307"/>
      <c r="O340" s="24"/>
      <c r="P340" s="24"/>
      <c r="Q340" s="24"/>
    </row>
    <row r="341" spans="1:17" ht="16.5" thickBot="1" x14ac:dyDescent="0.3">
      <c r="A341" s="21"/>
      <c r="B341" s="21"/>
      <c r="C341" s="21"/>
      <c r="D341" s="21"/>
      <c r="E341" s="21"/>
      <c r="F341" s="21"/>
      <c r="G341" s="21"/>
      <c r="H341" s="21"/>
      <c r="I341" s="21"/>
      <c r="J341" s="21"/>
      <c r="K341" s="21"/>
      <c r="L341" s="21"/>
      <c r="M341" s="22"/>
      <c r="N341" s="22"/>
      <c r="O341" s="24"/>
      <c r="P341" s="24"/>
      <c r="Q341" s="24"/>
    </row>
    <row r="342" spans="1:17" ht="28.5" x14ac:dyDescent="0.25">
      <c r="A342" s="284" t="e">
        <f>+#REF!</f>
        <v>#REF!</v>
      </c>
      <c r="B342" s="285"/>
      <c r="C342" s="286"/>
      <c r="D342" s="287" t="e">
        <f>+#REF!</f>
        <v>#REF!</v>
      </c>
      <c r="E342" s="288"/>
      <c r="F342" s="288"/>
      <c r="G342" s="288"/>
      <c r="H342" s="288"/>
      <c r="I342" s="288"/>
      <c r="J342" s="288"/>
      <c r="K342" s="288"/>
      <c r="L342" s="288"/>
      <c r="M342" s="288"/>
      <c r="N342" s="289"/>
    </row>
    <row r="343" spans="1:17" x14ac:dyDescent="0.25">
      <c r="A343" s="296" t="s">
        <v>54</v>
      </c>
      <c r="B343" s="297"/>
      <c r="C343" s="300" t="s">
        <v>4</v>
      </c>
      <c r="D343" s="290"/>
      <c r="E343" s="291"/>
      <c r="F343" s="291"/>
      <c r="G343" s="291"/>
      <c r="H343" s="291"/>
      <c r="I343" s="291"/>
      <c r="J343" s="291"/>
      <c r="K343" s="291"/>
      <c r="L343" s="291"/>
      <c r="M343" s="291"/>
      <c r="N343" s="292"/>
    </row>
    <row r="344" spans="1:17" x14ac:dyDescent="0.25">
      <c r="A344" s="298"/>
      <c r="B344" s="299"/>
      <c r="C344" s="301"/>
      <c r="D344" s="293"/>
      <c r="E344" s="294"/>
      <c r="F344" s="294"/>
      <c r="G344" s="294"/>
      <c r="H344" s="294"/>
      <c r="I344" s="294"/>
      <c r="J344" s="294"/>
      <c r="K344" s="294"/>
      <c r="L344" s="294"/>
      <c r="M344" s="294"/>
      <c r="N344" s="295"/>
    </row>
    <row r="345" spans="1:17" ht="34.5" customHeight="1" thickBot="1" x14ac:dyDescent="0.3">
      <c r="A345" s="274" t="s">
        <v>5</v>
      </c>
      <c r="B345" s="275"/>
      <c r="C345" s="275"/>
      <c r="D345" s="275"/>
      <c r="E345" s="275"/>
      <c r="F345" s="275"/>
      <c r="G345" s="275"/>
      <c r="H345" s="275"/>
      <c r="I345" s="275"/>
      <c r="J345" s="275"/>
      <c r="K345" s="275"/>
      <c r="L345" s="275"/>
      <c r="M345" s="276" t="s">
        <v>55</v>
      </c>
      <c r="N345" s="278" t="s">
        <v>6</v>
      </c>
    </row>
    <row r="346" spans="1:17" ht="71.25" customHeight="1" thickBot="1" x14ac:dyDescent="0.3">
      <c r="A346" s="59" t="s">
        <v>8</v>
      </c>
      <c r="B346" s="60" t="s">
        <v>9</v>
      </c>
      <c r="C346" s="61" t="s">
        <v>10</v>
      </c>
      <c r="D346" s="59" t="s">
        <v>11</v>
      </c>
      <c r="E346" s="62" t="s">
        <v>12</v>
      </c>
      <c r="F346" s="63" t="s">
        <v>13</v>
      </c>
      <c r="G346" s="64" t="s">
        <v>14</v>
      </c>
      <c r="H346" s="63" t="s">
        <v>15</v>
      </c>
      <c r="I346" s="65" t="s">
        <v>16</v>
      </c>
      <c r="J346" s="65" t="s">
        <v>17</v>
      </c>
      <c r="K346" s="66" t="s">
        <v>18</v>
      </c>
      <c r="L346" s="67" t="s">
        <v>20</v>
      </c>
      <c r="M346" s="277"/>
      <c r="N346" s="279"/>
    </row>
    <row r="347" spans="1:17" ht="16.5" thickBot="1" x14ac:dyDescent="0.3">
      <c r="A347" s="253" t="s">
        <v>26</v>
      </c>
      <c r="B347" s="254"/>
      <c r="C347" s="254"/>
      <c r="D347" s="254"/>
      <c r="E347" s="254"/>
      <c r="F347" s="254"/>
      <c r="G347" s="254"/>
      <c r="H347" s="254"/>
      <c r="I347" s="254"/>
      <c r="J347" s="254"/>
      <c r="K347" s="254"/>
      <c r="L347" s="254"/>
      <c r="M347" s="254"/>
      <c r="N347" s="255"/>
    </row>
    <row r="348" spans="1:17" s="27" customFormat="1" ht="74.25" customHeight="1" thickBot="1" x14ac:dyDescent="0.3">
      <c r="A348" s="47"/>
      <c r="B348" s="90"/>
      <c r="C348" s="90"/>
      <c r="E348" s="55"/>
      <c r="F348" s="93" t="str">
        <f>IF(C348="","",E348/(VLOOKUP(YEAR(C348),$C$805:$D$841,2,FALSE)))</f>
        <v/>
      </c>
      <c r="G348" s="70"/>
      <c r="H348" s="71">
        <f>+E348*G348</f>
        <v>0</v>
      </c>
      <c r="I348" s="83" t="str">
        <f>+IF(E348="","",F348*G348)</f>
        <v/>
      </c>
      <c r="J348" s="86"/>
      <c r="K348" s="280"/>
      <c r="L348" s="282">
        <f>(SUM(I348:I353))/$C$791</f>
        <v>0</v>
      </c>
      <c r="M348" s="48"/>
      <c r="N348" s="50"/>
      <c r="P348" s="27" t="str">
        <f>IF(L1120="","",#REF!/(VLOOKUP(YEAR(#REF!),$XEU$1045872:$XEV$1045907,2,FALSE)))</f>
        <v/>
      </c>
    </row>
    <row r="349" spans="1:17" s="27" customFormat="1" ht="74.25" customHeight="1" thickBot="1" x14ac:dyDescent="0.3">
      <c r="A349" s="47"/>
      <c r="B349" s="90"/>
      <c r="C349" s="90"/>
      <c r="E349" s="55"/>
      <c r="F349" s="93" t="str">
        <f>IF(C349="","",E349/(VLOOKUP(YEAR(C349),$C$805:$D$841,2,FALSE)))</f>
        <v/>
      </c>
      <c r="G349" s="70"/>
      <c r="H349" s="71">
        <f>+E349*G349</f>
        <v>0</v>
      </c>
      <c r="I349" s="83" t="str">
        <f>+IF(E349="","",F349*G349)</f>
        <v/>
      </c>
      <c r="J349" s="86"/>
      <c r="K349" s="302"/>
      <c r="L349" s="303"/>
      <c r="M349" s="48"/>
      <c r="N349" s="50"/>
      <c r="P349" s="27" t="str">
        <f>IF(L1119="","",#REF!/(VLOOKUP(YEAR(#REF!),$XEU$1045872:$XEV$1045907,2,FALSE)))</f>
        <v/>
      </c>
    </row>
    <row r="350" spans="1:17" s="27" customFormat="1" ht="74.25" customHeight="1" thickBot="1" x14ac:dyDescent="0.3">
      <c r="A350" s="47"/>
      <c r="B350" s="90"/>
      <c r="C350" s="90"/>
      <c r="E350" s="55"/>
      <c r="F350" s="93" t="str">
        <f>IF(C350="","",E350/(VLOOKUP(YEAR(C350),$C$805:$D$841,2,FALSE)))</f>
        <v/>
      </c>
      <c r="G350" s="70"/>
      <c r="H350" s="71">
        <f>+E350*G350</f>
        <v>0</v>
      </c>
      <c r="I350" s="83" t="str">
        <f>+IF(E350="","",F350*G350)</f>
        <v/>
      </c>
      <c r="J350" s="86"/>
      <c r="K350" s="302"/>
      <c r="L350" s="303"/>
      <c r="M350" s="48"/>
      <c r="N350" s="50"/>
      <c r="P350" s="27" t="str">
        <f>IF(L1120="","",#REF!/(VLOOKUP(YEAR(#REF!),$XEU$1045872:$XEV$1045907,2,FALSE)))</f>
        <v/>
      </c>
    </row>
    <row r="351" spans="1:17" s="27" customFormat="1" ht="74.25" customHeight="1" x14ac:dyDescent="0.25">
      <c r="A351" s="47"/>
      <c r="B351" s="90"/>
      <c r="C351" s="90"/>
      <c r="E351" s="55"/>
      <c r="F351" s="93" t="str">
        <f>IF(C351="","",E351/(VLOOKUP(YEAR(C351),$C$805:$D$841,2,FALSE)))</f>
        <v/>
      </c>
      <c r="G351" s="70"/>
      <c r="H351" s="71">
        <f>+E351*G351</f>
        <v>0</v>
      </c>
      <c r="I351" s="83" t="str">
        <f>+IF(E351="","",F351*G351)</f>
        <v/>
      </c>
      <c r="J351" s="86"/>
      <c r="K351" s="281"/>
      <c r="L351" s="283"/>
      <c r="M351" s="48"/>
      <c r="N351" s="50"/>
      <c r="P351" s="27" t="str">
        <f>IF(L1121="","",#REF!/(VLOOKUP(YEAR(#REF!),$XEU$1045872:$XEV$1045907,2,FALSE)))</f>
        <v/>
      </c>
    </row>
    <row r="352" spans="1:17" ht="16.5" thickBot="1" x14ac:dyDescent="0.3">
      <c r="A352" s="253" t="s">
        <v>27</v>
      </c>
      <c r="B352" s="254"/>
      <c r="C352" s="254"/>
      <c r="D352" s="254"/>
      <c r="E352" s="254"/>
      <c r="F352" s="254"/>
      <c r="G352" s="254"/>
      <c r="H352" s="254"/>
      <c r="I352" s="254"/>
      <c r="J352" s="254"/>
      <c r="K352" s="254"/>
      <c r="L352" s="254"/>
      <c r="M352" s="254"/>
      <c r="N352" s="255"/>
    </row>
    <row r="353" spans="1:17" s="27" customFormat="1" ht="74.25" customHeight="1" x14ac:dyDescent="0.25">
      <c r="A353" s="47"/>
      <c r="B353" s="90"/>
      <c r="C353" s="90"/>
      <c r="E353" s="55"/>
      <c r="F353" s="93" t="str">
        <f>IF(C353="","",E353/(VLOOKUP(YEAR(C353),$C$805:$D$841,2,FALSE)))</f>
        <v/>
      </c>
      <c r="G353" s="70"/>
      <c r="H353" s="71">
        <f>+E353*G353</f>
        <v>0</v>
      </c>
      <c r="I353" s="83" t="str">
        <f>+IF(E353="","",F353*G353)</f>
        <v/>
      </c>
      <c r="J353" s="86"/>
      <c r="K353" s="88"/>
      <c r="L353" s="88"/>
      <c r="M353" s="48"/>
      <c r="N353" s="50"/>
      <c r="P353" s="27" t="str">
        <f>IF(L1123="","",#REF!/(VLOOKUP(YEAR(#REF!),$XEU$1045872:$XEV$1045907,2,FALSE)))</f>
        <v/>
      </c>
    </row>
    <row r="354" spans="1:17" ht="15" customHeight="1" x14ac:dyDescent="0.25">
      <c r="A354" s="262" t="s">
        <v>21</v>
      </c>
      <c r="B354" s="262"/>
      <c r="C354" s="262"/>
      <c r="D354" s="262"/>
      <c r="E354" s="262"/>
      <c r="F354" s="262"/>
      <c r="G354" s="262"/>
      <c r="H354" s="262"/>
      <c r="I354" s="262"/>
      <c r="J354" s="262"/>
      <c r="K354" s="262"/>
      <c r="L354" s="304" t="str">
        <f>IF(AND(L348&gt;=100%),"CUMPLE","NO CUMPLE")</f>
        <v>NO CUMPLE</v>
      </c>
      <c r="M354" s="304"/>
      <c r="N354" s="306" t="s">
        <v>4</v>
      </c>
      <c r="P354" s="28"/>
    </row>
    <row r="355" spans="1:17" ht="16.5" thickBot="1" x14ac:dyDescent="0.3">
      <c r="A355" s="262"/>
      <c r="B355" s="262"/>
      <c r="C355" s="262"/>
      <c r="D355" s="262"/>
      <c r="E355" s="262"/>
      <c r="F355" s="262"/>
      <c r="G355" s="262"/>
      <c r="H355" s="262"/>
      <c r="I355" s="262"/>
      <c r="J355" s="262"/>
      <c r="K355" s="262"/>
      <c r="L355" s="305"/>
      <c r="M355" s="305"/>
      <c r="N355" s="307"/>
      <c r="O355" s="24"/>
      <c r="P355" s="24"/>
      <c r="Q355" s="24"/>
    </row>
    <row r="356" spans="1:17" ht="16.5" thickBot="1" x14ac:dyDescent="0.3">
      <c r="A356" s="21"/>
      <c r="B356" s="21"/>
      <c r="C356" s="21"/>
      <c r="D356" s="21"/>
      <c r="E356" s="21"/>
      <c r="F356" s="21"/>
      <c r="G356" s="21"/>
      <c r="H356" s="21"/>
      <c r="I356" s="21"/>
      <c r="J356" s="21"/>
      <c r="K356" s="21"/>
      <c r="L356" s="21"/>
      <c r="M356" s="22"/>
      <c r="N356" s="22"/>
      <c r="O356" s="24"/>
      <c r="P356" s="24"/>
      <c r="Q356" s="24"/>
    </row>
    <row r="357" spans="1:17" ht="28.5" x14ac:dyDescent="0.25">
      <c r="A357" s="284" t="e">
        <f>+#REF!</f>
        <v>#REF!</v>
      </c>
      <c r="B357" s="285"/>
      <c r="C357" s="286"/>
      <c r="D357" s="287" t="e">
        <f>+#REF!</f>
        <v>#REF!</v>
      </c>
      <c r="E357" s="288"/>
      <c r="F357" s="288"/>
      <c r="G357" s="288"/>
      <c r="H357" s="288"/>
      <c r="I357" s="288"/>
      <c r="J357" s="288"/>
      <c r="K357" s="288"/>
      <c r="L357" s="288"/>
      <c r="M357" s="288"/>
      <c r="N357" s="289"/>
    </row>
    <row r="358" spans="1:17" x14ac:dyDescent="0.25">
      <c r="A358" s="296" t="s">
        <v>54</v>
      </c>
      <c r="B358" s="297"/>
      <c r="C358" s="300" t="s">
        <v>3</v>
      </c>
      <c r="D358" s="290"/>
      <c r="E358" s="291"/>
      <c r="F358" s="291"/>
      <c r="G358" s="291"/>
      <c r="H358" s="291"/>
      <c r="I358" s="291"/>
      <c r="J358" s="291"/>
      <c r="K358" s="291"/>
      <c r="L358" s="291"/>
      <c r="M358" s="291"/>
      <c r="N358" s="292"/>
    </row>
    <row r="359" spans="1:17" x14ac:dyDescent="0.25">
      <c r="A359" s="298"/>
      <c r="B359" s="299"/>
      <c r="C359" s="301"/>
      <c r="D359" s="293"/>
      <c r="E359" s="294"/>
      <c r="F359" s="294"/>
      <c r="G359" s="294"/>
      <c r="H359" s="294"/>
      <c r="I359" s="294"/>
      <c r="J359" s="294"/>
      <c r="K359" s="294"/>
      <c r="L359" s="294"/>
      <c r="M359" s="294"/>
      <c r="N359" s="295"/>
    </row>
    <row r="360" spans="1:17" ht="34.5" customHeight="1" thickBot="1" x14ac:dyDescent="0.3">
      <c r="A360" s="274" t="s">
        <v>5</v>
      </c>
      <c r="B360" s="275"/>
      <c r="C360" s="275"/>
      <c r="D360" s="275"/>
      <c r="E360" s="275"/>
      <c r="F360" s="275"/>
      <c r="G360" s="275"/>
      <c r="H360" s="275"/>
      <c r="I360" s="275"/>
      <c r="J360" s="275"/>
      <c r="K360" s="275"/>
      <c r="L360" s="275"/>
      <c r="M360" s="276" t="s">
        <v>55</v>
      </c>
      <c r="N360" s="278" t="s">
        <v>6</v>
      </c>
    </row>
    <row r="361" spans="1:17" ht="71.25" customHeight="1" thickBot="1" x14ac:dyDescent="0.3">
      <c r="A361" s="59" t="s">
        <v>8</v>
      </c>
      <c r="B361" s="60" t="s">
        <v>9</v>
      </c>
      <c r="C361" s="61" t="s">
        <v>10</v>
      </c>
      <c r="D361" s="59" t="s">
        <v>11</v>
      </c>
      <c r="E361" s="62" t="s">
        <v>12</v>
      </c>
      <c r="F361" s="63" t="s">
        <v>13</v>
      </c>
      <c r="G361" s="64" t="s">
        <v>14</v>
      </c>
      <c r="H361" s="63" t="s">
        <v>15</v>
      </c>
      <c r="I361" s="65" t="s">
        <v>16</v>
      </c>
      <c r="J361" s="65" t="s">
        <v>17</v>
      </c>
      <c r="K361" s="66" t="s">
        <v>18</v>
      </c>
      <c r="L361" s="67" t="s">
        <v>20</v>
      </c>
      <c r="M361" s="277"/>
      <c r="N361" s="279"/>
    </row>
    <row r="362" spans="1:17" ht="16.5" thickBot="1" x14ac:dyDescent="0.3">
      <c r="A362" s="253" t="s">
        <v>95</v>
      </c>
      <c r="B362" s="254"/>
      <c r="C362" s="254"/>
      <c r="D362" s="254"/>
      <c r="E362" s="254"/>
      <c r="F362" s="254"/>
      <c r="G362" s="254"/>
      <c r="H362" s="254"/>
      <c r="I362" s="254"/>
      <c r="J362" s="254"/>
      <c r="K362" s="254"/>
      <c r="L362" s="254"/>
      <c r="M362" s="254"/>
      <c r="N362" s="255"/>
    </row>
    <row r="363" spans="1:17" s="27" customFormat="1" ht="161.25" customHeight="1" thickBot="1" x14ac:dyDescent="0.3">
      <c r="A363" s="47"/>
      <c r="B363" s="68"/>
      <c r="C363" s="68"/>
      <c r="E363" s="55"/>
      <c r="F363" s="69" t="str">
        <f>IF(C363="","",E363/(VLOOKUP(YEAR(C363),$C$805:$D$841,2,FALSE)))</f>
        <v/>
      </c>
      <c r="G363" s="70"/>
      <c r="H363" s="71">
        <f>+E363*G363</f>
        <v>0</v>
      </c>
      <c r="I363" s="83" t="str">
        <f>+IF(E363="","",F363*G363)</f>
        <v/>
      </c>
      <c r="J363" s="86"/>
      <c r="K363" s="280"/>
      <c r="L363" s="282">
        <f>(SUM(I363:I364))/$C$791</f>
        <v>0</v>
      </c>
      <c r="M363" s="48"/>
      <c r="N363" s="50"/>
      <c r="P363" s="27" t="str">
        <f>IF(L1150="","",#REF!/(VLOOKUP(YEAR(#REF!),$XEU$1045872:$XEV$1045907,2,FALSE)))</f>
        <v/>
      </c>
    </row>
    <row r="364" spans="1:17" s="27" customFormat="1" ht="65.25" customHeight="1" x14ac:dyDescent="0.25">
      <c r="A364" s="47"/>
      <c r="B364" s="68"/>
      <c r="C364" s="68"/>
      <c r="D364" s="44"/>
      <c r="E364" s="55"/>
      <c r="F364" s="69" t="str">
        <f>IF(C364="","",E364/(VLOOKUP(YEAR(C364),$C$805:$D$841,2,FALSE)))</f>
        <v/>
      </c>
      <c r="G364" s="70"/>
      <c r="H364" s="71">
        <v>0</v>
      </c>
      <c r="I364" s="83" t="str">
        <f>+IF(E364="","",F364*G364)</f>
        <v/>
      </c>
      <c r="J364" s="85"/>
      <c r="K364" s="281"/>
      <c r="L364" s="283"/>
      <c r="M364" s="48"/>
      <c r="N364" s="50"/>
    </row>
    <row r="365" spans="1:17" ht="15" customHeight="1" x14ac:dyDescent="0.25">
      <c r="A365" s="262" t="s">
        <v>21</v>
      </c>
      <c r="B365" s="262"/>
      <c r="C365" s="262"/>
      <c r="D365" s="262"/>
      <c r="E365" s="262"/>
      <c r="F365" s="262"/>
      <c r="G365" s="262"/>
      <c r="H365" s="262"/>
      <c r="I365" s="262"/>
      <c r="J365" s="262"/>
      <c r="K365" s="262"/>
      <c r="L365" s="304" t="str">
        <f>IF(AND(L363&gt;=100%),"CUMPLE","NO CUMPLE")</f>
        <v>NO CUMPLE</v>
      </c>
      <c r="M365" s="304"/>
      <c r="N365" s="306" t="s">
        <v>4</v>
      </c>
      <c r="P365" s="28"/>
    </row>
    <row r="366" spans="1:17" ht="16.5" thickBot="1" x14ac:dyDescent="0.3">
      <c r="A366" s="262"/>
      <c r="B366" s="262"/>
      <c r="C366" s="262"/>
      <c r="D366" s="262"/>
      <c r="E366" s="262"/>
      <c r="F366" s="262"/>
      <c r="G366" s="262"/>
      <c r="H366" s="262"/>
      <c r="I366" s="262"/>
      <c r="J366" s="262"/>
      <c r="K366" s="262"/>
      <c r="L366" s="305"/>
      <c r="M366" s="305"/>
      <c r="N366" s="307"/>
      <c r="O366" s="24"/>
      <c r="P366" s="24"/>
      <c r="Q366" s="24"/>
    </row>
    <row r="367" spans="1:17" ht="16.5" thickBot="1" x14ac:dyDescent="0.3">
      <c r="A367" s="21"/>
      <c r="B367" s="21"/>
      <c r="C367" s="21"/>
      <c r="D367" s="21"/>
      <c r="E367" s="21"/>
      <c r="F367" s="21"/>
      <c r="G367" s="21"/>
      <c r="H367" s="21"/>
      <c r="I367" s="21"/>
      <c r="J367" s="21"/>
      <c r="K367" s="21"/>
      <c r="L367" s="21"/>
      <c r="M367" s="22"/>
      <c r="N367" s="22"/>
      <c r="O367" s="24"/>
      <c r="P367" s="24"/>
      <c r="Q367" s="24"/>
    </row>
    <row r="368" spans="1:17" ht="28.5" x14ac:dyDescent="0.25">
      <c r="A368" s="284" t="e">
        <f>+#REF!</f>
        <v>#REF!</v>
      </c>
      <c r="B368" s="285"/>
      <c r="C368" s="286"/>
      <c r="D368" s="287" t="e">
        <f>+#REF!</f>
        <v>#REF!</v>
      </c>
      <c r="E368" s="288"/>
      <c r="F368" s="288"/>
      <c r="G368" s="288"/>
      <c r="H368" s="288"/>
      <c r="I368" s="288"/>
      <c r="J368" s="288"/>
      <c r="K368" s="288"/>
      <c r="L368" s="288"/>
      <c r="M368" s="288"/>
      <c r="N368" s="289"/>
    </row>
    <row r="369" spans="1:17" x14ac:dyDescent="0.25">
      <c r="A369" s="296" t="s">
        <v>54</v>
      </c>
      <c r="B369" s="297"/>
      <c r="C369" s="300" t="s">
        <v>4</v>
      </c>
      <c r="D369" s="290"/>
      <c r="E369" s="291"/>
      <c r="F369" s="291"/>
      <c r="G369" s="291"/>
      <c r="H369" s="291"/>
      <c r="I369" s="291"/>
      <c r="J369" s="291"/>
      <c r="K369" s="291"/>
      <c r="L369" s="291"/>
      <c r="M369" s="291"/>
      <c r="N369" s="292"/>
    </row>
    <row r="370" spans="1:17" x14ac:dyDescent="0.25">
      <c r="A370" s="298"/>
      <c r="B370" s="299"/>
      <c r="C370" s="301"/>
      <c r="D370" s="293"/>
      <c r="E370" s="294"/>
      <c r="F370" s="294"/>
      <c r="G370" s="294"/>
      <c r="H370" s="294"/>
      <c r="I370" s="294"/>
      <c r="J370" s="294"/>
      <c r="K370" s="294"/>
      <c r="L370" s="294"/>
      <c r="M370" s="294"/>
      <c r="N370" s="295"/>
    </row>
    <row r="371" spans="1:17" ht="34.5" customHeight="1" thickBot="1" x14ac:dyDescent="0.3">
      <c r="A371" s="274" t="s">
        <v>5</v>
      </c>
      <c r="B371" s="275"/>
      <c r="C371" s="275"/>
      <c r="D371" s="275"/>
      <c r="E371" s="275"/>
      <c r="F371" s="275"/>
      <c r="G371" s="275"/>
      <c r="H371" s="275"/>
      <c r="I371" s="275"/>
      <c r="J371" s="275"/>
      <c r="K371" s="275"/>
      <c r="L371" s="275"/>
      <c r="M371" s="276" t="s">
        <v>55</v>
      </c>
      <c r="N371" s="278" t="s">
        <v>6</v>
      </c>
    </row>
    <row r="372" spans="1:17" ht="71.25" customHeight="1" thickBot="1" x14ac:dyDescent="0.3">
      <c r="A372" s="59" t="s">
        <v>8</v>
      </c>
      <c r="B372" s="60" t="s">
        <v>9</v>
      </c>
      <c r="C372" s="61" t="s">
        <v>10</v>
      </c>
      <c r="D372" s="59" t="s">
        <v>11</v>
      </c>
      <c r="E372" s="62" t="s">
        <v>12</v>
      </c>
      <c r="F372" s="63" t="s">
        <v>13</v>
      </c>
      <c r="G372" s="64" t="s">
        <v>14</v>
      </c>
      <c r="H372" s="63" t="s">
        <v>15</v>
      </c>
      <c r="I372" s="65" t="s">
        <v>16</v>
      </c>
      <c r="J372" s="65" t="s">
        <v>17</v>
      </c>
      <c r="K372" s="66" t="s">
        <v>18</v>
      </c>
      <c r="L372" s="67" t="s">
        <v>20</v>
      </c>
      <c r="M372" s="277"/>
      <c r="N372" s="279"/>
    </row>
    <row r="373" spans="1:17" ht="16.5" thickBot="1" x14ac:dyDescent="0.3">
      <c r="A373" s="253" t="s">
        <v>96</v>
      </c>
      <c r="B373" s="254"/>
      <c r="C373" s="254"/>
      <c r="D373" s="254"/>
      <c r="E373" s="254"/>
      <c r="F373" s="254"/>
      <c r="G373" s="254"/>
      <c r="H373" s="254"/>
      <c r="I373" s="254"/>
      <c r="J373" s="254"/>
      <c r="K373" s="254"/>
      <c r="L373" s="254"/>
      <c r="M373" s="254"/>
      <c r="N373" s="255"/>
    </row>
    <row r="374" spans="1:17" s="27" customFormat="1" ht="74.25" customHeight="1" thickBot="1" x14ac:dyDescent="0.3">
      <c r="A374" s="47"/>
      <c r="B374" s="90"/>
      <c r="C374" s="90"/>
      <c r="E374" s="55"/>
      <c r="F374" s="93" t="str">
        <f>IF(C374="","",E374/(VLOOKUP(YEAR(C374),$C$805:$D$841,2,FALSE)))</f>
        <v/>
      </c>
      <c r="G374" s="70"/>
      <c r="H374" s="71">
        <f>+E374*G374</f>
        <v>0</v>
      </c>
      <c r="I374" s="83" t="str">
        <f>+IF(E374="","",F374*G374)</f>
        <v/>
      </c>
      <c r="J374" s="86"/>
      <c r="K374" s="280"/>
      <c r="L374" s="282">
        <f>(SUM(I374:I377))/$C$791</f>
        <v>0</v>
      </c>
      <c r="M374" s="48"/>
      <c r="N374" s="50"/>
      <c r="P374" s="27" t="str">
        <f>IF(L1146="","",#REF!/(VLOOKUP(YEAR(#REF!),$XEU$1045872:$XEV$1045907,2,FALSE)))</f>
        <v/>
      </c>
    </row>
    <row r="375" spans="1:17" s="27" customFormat="1" ht="74.25" customHeight="1" x14ac:dyDescent="0.25">
      <c r="A375" s="47"/>
      <c r="B375" s="90"/>
      <c r="C375" s="90"/>
      <c r="E375" s="55"/>
      <c r="F375" s="93" t="str">
        <f>IF(C375="","",E375/(VLOOKUP(YEAR(C375),$C$805:$D$841,2,FALSE)))</f>
        <v/>
      </c>
      <c r="G375" s="70"/>
      <c r="H375" s="71">
        <f>+E375*G375</f>
        <v>0</v>
      </c>
      <c r="I375" s="83" t="str">
        <f>+IF(E375="","",F375*G375)</f>
        <v/>
      </c>
      <c r="J375" s="86"/>
      <c r="K375" s="302"/>
      <c r="L375" s="303"/>
      <c r="M375" s="48"/>
      <c r="N375" s="50"/>
      <c r="P375" s="27" t="str">
        <f>IF(L1145="","",#REF!/(VLOOKUP(YEAR(#REF!),$XEU$1045872:$XEV$1045907,2,FALSE)))</f>
        <v/>
      </c>
    </row>
    <row r="376" spans="1:17" ht="16.5" thickBot="1" x14ac:dyDescent="0.3">
      <c r="A376" s="253" t="s">
        <v>97</v>
      </c>
      <c r="B376" s="254"/>
      <c r="C376" s="254"/>
      <c r="D376" s="254"/>
      <c r="E376" s="254"/>
      <c r="F376" s="254"/>
      <c r="G376" s="254"/>
      <c r="H376" s="254"/>
      <c r="I376" s="254"/>
      <c r="J376" s="254"/>
      <c r="K376" s="254"/>
      <c r="L376" s="254"/>
      <c r="M376" s="254"/>
      <c r="N376" s="255"/>
    </row>
    <row r="377" spans="1:17" s="27" customFormat="1" ht="74.25" customHeight="1" x14ac:dyDescent="0.25">
      <c r="A377" s="47"/>
      <c r="B377" s="90"/>
      <c r="C377" s="90"/>
      <c r="E377" s="55"/>
      <c r="F377" s="93" t="str">
        <f>IF(C377="","",E377/(VLOOKUP(YEAR(C377),$C$805:$D$841,2,FALSE)))</f>
        <v/>
      </c>
      <c r="G377" s="70"/>
      <c r="H377" s="71">
        <f>+E377*G377</f>
        <v>0</v>
      </c>
      <c r="I377" s="83" t="str">
        <f>+IF(E377="","",F377*G377)</f>
        <v/>
      </c>
      <c r="J377" s="86"/>
      <c r="K377" s="88"/>
      <c r="L377" s="88"/>
      <c r="M377" s="48"/>
      <c r="N377" s="50"/>
      <c r="P377" s="27" t="str">
        <f>IF(L1149="","",#REF!/(VLOOKUP(YEAR(#REF!),$XEU$1045872:$XEV$1045907,2,FALSE)))</f>
        <v/>
      </c>
    </row>
    <row r="378" spans="1:17" ht="15" customHeight="1" x14ac:dyDescent="0.25">
      <c r="A378" s="262" t="s">
        <v>21</v>
      </c>
      <c r="B378" s="262"/>
      <c r="C378" s="262"/>
      <c r="D378" s="262"/>
      <c r="E378" s="262"/>
      <c r="F378" s="262"/>
      <c r="G378" s="262"/>
      <c r="H378" s="262"/>
      <c r="I378" s="262"/>
      <c r="J378" s="262"/>
      <c r="K378" s="262"/>
      <c r="L378" s="304" t="str">
        <f>IF(AND(L374&gt;=100%),"CUMPLE","NO CUMPLE")</f>
        <v>NO CUMPLE</v>
      </c>
      <c r="M378" s="304"/>
      <c r="N378" s="306" t="s">
        <v>4</v>
      </c>
      <c r="P378" s="28"/>
    </row>
    <row r="379" spans="1:17" ht="16.5" thickBot="1" x14ac:dyDescent="0.3">
      <c r="A379" s="262"/>
      <c r="B379" s="262"/>
      <c r="C379" s="262"/>
      <c r="D379" s="262"/>
      <c r="E379" s="262"/>
      <c r="F379" s="262"/>
      <c r="G379" s="262"/>
      <c r="H379" s="262"/>
      <c r="I379" s="262"/>
      <c r="J379" s="262"/>
      <c r="K379" s="262"/>
      <c r="L379" s="305"/>
      <c r="M379" s="305"/>
      <c r="N379" s="307"/>
      <c r="O379" s="24"/>
      <c r="P379" s="24"/>
      <c r="Q379" s="24"/>
    </row>
    <row r="380" spans="1:17" ht="16.5" thickBot="1" x14ac:dyDescent="0.3">
      <c r="A380" s="21"/>
      <c r="B380" s="21"/>
      <c r="C380" s="21"/>
      <c r="D380" s="21"/>
      <c r="E380" s="21"/>
      <c r="F380" s="21"/>
      <c r="G380" s="21"/>
      <c r="H380" s="21"/>
      <c r="I380" s="21"/>
      <c r="J380" s="21"/>
      <c r="K380" s="21"/>
      <c r="L380" s="21"/>
      <c r="M380" s="22"/>
      <c r="N380" s="22"/>
      <c r="O380" s="24"/>
      <c r="P380" s="24"/>
      <c r="Q380" s="24"/>
    </row>
    <row r="381" spans="1:17" ht="28.5" x14ac:dyDescent="0.25">
      <c r="A381" s="284" t="e">
        <f>+#REF!</f>
        <v>#REF!</v>
      </c>
      <c r="B381" s="285"/>
      <c r="C381" s="286"/>
      <c r="D381" s="287" t="e">
        <f>+#REF!</f>
        <v>#REF!</v>
      </c>
      <c r="E381" s="288"/>
      <c r="F381" s="288"/>
      <c r="G381" s="288"/>
      <c r="H381" s="288"/>
      <c r="I381" s="288"/>
      <c r="J381" s="288"/>
      <c r="K381" s="288"/>
      <c r="L381" s="288"/>
      <c r="M381" s="288"/>
      <c r="N381" s="289"/>
    </row>
    <row r="382" spans="1:17" x14ac:dyDescent="0.25">
      <c r="A382" s="296" t="s">
        <v>54</v>
      </c>
      <c r="B382" s="297"/>
      <c r="C382" s="300" t="s">
        <v>4</v>
      </c>
      <c r="D382" s="290"/>
      <c r="E382" s="291"/>
      <c r="F382" s="291"/>
      <c r="G382" s="291"/>
      <c r="H382" s="291"/>
      <c r="I382" s="291"/>
      <c r="J382" s="291"/>
      <c r="K382" s="291"/>
      <c r="L382" s="291"/>
      <c r="M382" s="291"/>
      <c r="N382" s="292"/>
    </row>
    <row r="383" spans="1:17" x14ac:dyDescent="0.25">
      <c r="A383" s="298"/>
      <c r="B383" s="299"/>
      <c r="C383" s="301"/>
      <c r="D383" s="293"/>
      <c r="E383" s="294"/>
      <c r="F383" s="294"/>
      <c r="G383" s="294"/>
      <c r="H383" s="294"/>
      <c r="I383" s="294"/>
      <c r="J383" s="294"/>
      <c r="K383" s="294"/>
      <c r="L383" s="294"/>
      <c r="M383" s="294"/>
      <c r="N383" s="295"/>
    </row>
    <row r="384" spans="1:17" ht="34.5" customHeight="1" thickBot="1" x14ac:dyDescent="0.3">
      <c r="A384" s="274" t="s">
        <v>5</v>
      </c>
      <c r="B384" s="275"/>
      <c r="C384" s="275"/>
      <c r="D384" s="275"/>
      <c r="E384" s="275"/>
      <c r="F384" s="275"/>
      <c r="G384" s="275"/>
      <c r="H384" s="275"/>
      <c r="I384" s="275"/>
      <c r="J384" s="275"/>
      <c r="K384" s="275"/>
      <c r="L384" s="275"/>
      <c r="M384" s="276" t="s">
        <v>55</v>
      </c>
      <c r="N384" s="278" t="s">
        <v>6</v>
      </c>
    </row>
    <row r="385" spans="1:17" ht="71.25" customHeight="1" thickBot="1" x14ac:dyDescent="0.3">
      <c r="A385" s="59" t="s">
        <v>8</v>
      </c>
      <c r="B385" s="60" t="s">
        <v>9</v>
      </c>
      <c r="C385" s="61" t="s">
        <v>10</v>
      </c>
      <c r="D385" s="59" t="s">
        <v>11</v>
      </c>
      <c r="E385" s="62" t="s">
        <v>12</v>
      </c>
      <c r="F385" s="63" t="s">
        <v>13</v>
      </c>
      <c r="G385" s="64" t="s">
        <v>14</v>
      </c>
      <c r="H385" s="63" t="s">
        <v>15</v>
      </c>
      <c r="I385" s="65" t="s">
        <v>16</v>
      </c>
      <c r="J385" s="65" t="s">
        <v>17</v>
      </c>
      <c r="K385" s="66" t="s">
        <v>18</v>
      </c>
      <c r="L385" s="67" t="s">
        <v>20</v>
      </c>
      <c r="M385" s="277"/>
      <c r="N385" s="279"/>
    </row>
    <row r="386" spans="1:17" ht="16.5" thickBot="1" x14ac:dyDescent="0.3">
      <c r="A386" s="253" t="s">
        <v>98</v>
      </c>
      <c r="B386" s="254"/>
      <c r="C386" s="254"/>
      <c r="D386" s="254"/>
      <c r="E386" s="254"/>
      <c r="F386" s="254"/>
      <c r="G386" s="254"/>
      <c r="H386" s="254"/>
      <c r="I386" s="254"/>
      <c r="J386" s="254"/>
      <c r="K386" s="254"/>
      <c r="L386" s="254"/>
      <c r="M386" s="254"/>
      <c r="N386" s="255"/>
    </row>
    <row r="387" spans="1:17" s="27" customFormat="1" ht="74.25" customHeight="1" thickBot="1" x14ac:dyDescent="0.3">
      <c r="A387" s="47"/>
      <c r="B387" s="90"/>
      <c r="C387" s="90"/>
      <c r="E387" s="55"/>
      <c r="F387" s="93" t="str">
        <f>IF(C387="","",E387/(VLOOKUP(YEAR(C387),$C$805:$D$841,2,FALSE)))</f>
        <v/>
      </c>
      <c r="G387" s="70"/>
      <c r="H387" s="71">
        <f>+E387*G387</f>
        <v>0</v>
      </c>
      <c r="I387" s="83" t="str">
        <f>+IF(E387="","",F387*G387)</f>
        <v/>
      </c>
      <c r="J387" s="86"/>
      <c r="K387" s="280"/>
      <c r="L387" s="282">
        <f>(SUM(I387:I390))/$C$791</f>
        <v>0</v>
      </c>
      <c r="M387" s="48"/>
      <c r="N387" s="50"/>
      <c r="P387" s="27" t="str">
        <f>IF(L1159="","",#REF!/(VLOOKUP(YEAR(#REF!),$XEU$1045872:$XEV$1045907,2,FALSE)))</f>
        <v/>
      </c>
    </row>
    <row r="388" spans="1:17" s="27" customFormat="1" ht="74.25" customHeight="1" x14ac:dyDescent="0.25">
      <c r="A388" s="47"/>
      <c r="B388" s="90"/>
      <c r="C388" s="90"/>
      <c r="E388" s="55"/>
      <c r="F388" s="93" t="str">
        <f>IF(C388="","",E388/(VLOOKUP(YEAR(C388),$C$805:$D$841,2,FALSE)))</f>
        <v/>
      </c>
      <c r="G388" s="70"/>
      <c r="H388" s="71">
        <f>+E388*G388</f>
        <v>0</v>
      </c>
      <c r="I388" s="83" t="str">
        <f>+IF(E388="","",F388*G388)</f>
        <v/>
      </c>
      <c r="J388" s="86"/>
      <c r="K388" s="302"/>
      <c r="L388" s="303"/>
      <c r="M388" s="48"/>
      <c r="N388" s="50"/>
      <c r="P388" s="27" t="str">
        <f>IF(L1158="","",#REF!/(VLOOKUP(YEAR(#REF!),$XEU$1045872:$XEV$1045907,2,FALSE)))</f>
        <v/>
      </c>
    </row>
    <row r="389" spans="1:17" ht="16.5" thickBot="1" x14ac:dyDescent="0.3">
      <c r="A389" s="253" t="s">
        <v>99</v>
      </c>
      <c r="B389" s="254"/>
      <c r="C389" s="254"/>
      <c r="D389" s="254"/>
      <c r="E389" s="254"/>
      <c r="F389" s="254"/>
      <c r="G389" s="254"/>
      <c r="H389" s="254"/>
      <c r="I389" s="254"/>
      <c r="J389" s="254"/>
      <c r="K389" s="254"/>
      <c r="L389" s="254"/>
      <c r="M389" s="254"/>
      <c r="N389" s="255"/>
    </row>
    <row r="390" spans="1:17" s="27" customFormat="1" ht="74.25" customHeight="1" x14ac:dyDescent="0.25">
      <c r="A390" s="47"/>
      <c r="B390" s="90"/>
      <c r="C390" s="90"/>
      <c r="E390" s="55"/>
      <c r="F390" s="93" t="str">
        <f>IF(C390="","",E390/(VLOOKUP(YEAR(C390),$C$805:$D$841,2,FALSE)))</f>
        <v/>
      </c>
      <c r="G390" s="70"/>
      <c r="H390" s="71">
        <f>+E390*G390</f>
        <v>0</v>
      </c>
      <c r="I390" s="83" t="str">
        <f>+IF(E390="","",F390*G390)</f>
        <v/>
      </c>
      <c r="J390" s="86"/>
      <c r="K390" s="88"/>
      <c r="L390" s="88"/>
      <c r="M390" s="48"/>
      <c r="N390" s="50"/>
      <c r="P390" s="27" t="str">
        <f>IF(L1162="","",#REF!/(VLOOKUP(YEAR(#REF!),$XEU$1045872:$XEV$1045907,2,FALSE)))</f>
        <v/>
      </c>
    </row>
    <row r="391" spans="1:17" ht="15" customHeight="1" x14ac:dyDescent="0.25">
      <c r="A391" s="262" t="s">
        <v>21</v>
      </c>
      <c r="B391" s="262"/>
      <c r="C391" s="262"/>
      <c r="D391" s="262"/>
      <c r="E391" s="262"/>
      <c r="F391" s="262"/>
      <c r="G391" s="262"/>
      <c r="H391" s="262"/>
      <c r="I391" s="262"/>
      <c r="J391" s="262"/>
      <c r="K391" s="262"/>
      <c r="L391" s="304" t="str">
        <f>IF(AND(L387&gt;=100%),"CUMPLE","NO CUMPLE")</f>
        <v>NO CUMPLE</v>
      </c>
      <c r="M391" s="304"/>
      <c r="N391" s="306" t="s">
        <v>4</v>
      </c>
      <c r="P391" s="28"/>
    </row>
    <row r="392" spans="1:17" ht="16.5" thickBot="1" x14ac:dyDescent="0.3">
      <c r="A392" s="262"/>
      <c r="B392" s="262"/>
      <c r="C392" s="262"/>
      <c r="D392" s="262"/>
      <c r="E392" s="262"/>
      <c r="F392" s="262"/>
      <c r="G392" s="262"/>
      <c r="H392" s="262"/>
      <c r="I392" s="262"/>
      <c r="J392" s="262"/>
      <c r="K392" s="262"/>
      <c r="L392" s="305"/>
      <c r="M392" s="305"/>
      <c r="N392" s="307"/>
      <c r="O392" s="24"/>
      <c r="P392" s="24"/>
      <c r="Q392" s="24"/>
    </row>
    <row r="393" spans="1:17" ht="16.5" thickBot="1" x14ac:dyDescent="0.3">
      <c r="A393" s="21"/>
      <c r="B393" s="21"/>
      <c r="C393" s="21"/>
      <c r="D393" s="21"/>
      <c r="E393" s="21"/>
      <c r="F393" s="21"/>
      <c r="G393" s="21"/>
      <c r="H393" s="21"/>
      <c r="I393" s="21"/>
      <c r="J393" s="21"/>
      <c r="K393" s="21"/>
      <c r="L393" s="21"/>
      <c r="M393" s="22"/>
      <c r="N393" s="22"/>
      <c r="O393" s="24"/>
      <c r="P393" s="24"/>
      <c r="Q393" s="24"/>
    </row>
    <row r="394" spans="1:17" ht="28.5" x14ac:dyDescent="0.25">
      <c r="A394" s="284" t="e">
        <f>+#REF!</f>
        <v>#REF!</v>
      </c>
      <c r="B394" s="285"/>
      <c r="C394" s="286"/>
      <c r="D394" s="287" t="e">
        <f>+#REF!</f>
        <v>#REF!</v>
      </c>
      <c r="E394" s="288"/>
      <c r="F394" s="288"/>
      <c r="G394" s="288"/>
      <c r="H394" s="288"/>
      <c r="I394" s="288"/>
      <c r="J394" s="288"/>
      <c r="K394" s="288"/>
      <c r="L394" s="288"/>
      <c r="M394" s="288"/>
      <c r="N394" s="289"/>
    </row>
    <row r="395" spans="1:17" x14ac:dyDescent="0.25">
      <c r="A395" s="296" t="s">
        <v>54</v>
      </c>
      <c r="B395" s="297"/>
      <c r="C395" s="300" t="s">
        <v>4</v>
      </c>
      <c r="D395" s="290"/>
      <c r="E395" s="291"/>
      <c r="F395" s="291"/>
      <c r="G395" s="291"/>
      <c r="H395" s="291"/>
      <c r="I395" s="291"/>
      <c r="J395" s="291"/>
      <c r="K395" s="291"/>
      <c r="L395" s="291"/>
      <c r="M395" s="291"/>
      <c r="N395" s="292"/>
    </row>
    <row r="396" spans="1:17" x14ac:dyDescent="0.25">
      <c r="A396" s="298"/>
      <c r="B396" s="299"/>
      <c r="C396" s="301"/>
      <c r="D396" s="293"/>
      <c r="E396" s="294"/>
      <c r="F396" s="294"/>
      <c r="G396" s="294"/>
      <c r="H396" s="294"/>
      <c r="I396" s="294"/>
      <c r="J396" s="294"/>
      <c r="K396" s="294"/>
      <c r="L396" s="294"/>
      <c r="M396" s="294"/>
      <c r="N396" s="295"/>
    </row>
    <row r="397" spans="1:17" ht="34.5" customHeight="1" thickBot="1" x14ac:dyDescent="0.3">
      <c r="A397" s="274" t="s">
        <v>5</v>
      </c>
      <c r="B397" s="275"/>
      <c r="C397" s="275"/>
      <c r="D397" s="275"/>
      <c r="E397" s="275"/>
      <c r="F397" s="275"/>
      <c r="G397" s="275"/>
      <c r="H397" s="275"/>
      <c r="I397" s="275"/>
      <c r="J397" s="275"/>
      <c r="K397" s="275"/>
      <c r="L397" s="275"/>
      <c r="M397" s="276" t="s">
        <v>55</v>
      </c>
      <c r="N397" s="278" t="s">
        <v>6</v>
      </c>
    </row>
    <row r="398" spans="1:17" ht="71.25" customHeight="1" thickBot="1" x14ac:dyDescent="0.3">
      <c r="A398" s="59" t="s">
        <v>8</v>
      </c>
      <c r="B398" s="60" t="s">
        <v>9</v>
      </c>
      <c r="C398" s="61" t="s">
        <v>10</v>
      </c>
      <c r="D398" s="59" t="s">
        <v>11</v>
      </c>
      <c r="E398" s="62" t="s">
        <v>12</v>
      </c>
      <c r="F398" s="63" t="s">
        <v>13</v>
      </c>
      <c r="G398" s="64" t="s">
        <v>14</v>
      </c>
      <c r="H398" s="63" t="s">
        <v>15</v>
      </c>
      <c r="I398" s="65" t="s">
        <v>16</v>
      </c>
      <c r="J398" s="65" t="s">
        <v>17</v>
      </c>
      <c r="K398" s="66" t="s">
        <v>18</v>
      </c>
      <c r="L398" s="67" t="s">
        <v>20</v>
      </c>
      <c r="M398" s="277"/>
      <c r="N398" s="279"/>
    </row>
    <row r="399" spans="1:17" ht="16.5" thickBot="1" x14ac:dyDescent="0.3">
      <c r="A399" s="253" t="s">
        <v>100</v>
      </c>
      <c r="B399" s="254"/>
      <c r="C399" s="254"/>
      <c r="D399" s="254"/>
      <c r="E399" s="254"/>
      <c r="F399" s="254"/>
      <c r="G399" s="254"/>
      <c r="H399" s="254"/>
      <c r="I399" s="254"/>
      <c r="J399" s="254"/>
      <c r="K399" s="254"/>
      <c r="L399" s="254"/>
      <c r="M399" s="254"/>
      <c r="N399" s="255"/>
    </row>
    <row r="400" spans="1:17" s="27" customFormat="1" ht="74.25" customHeight="1" x14ac:dyDescent="0.25">
      <c r="A400" s="47"/>
      <c r="B400" s="90"/>
      <c r="C400" s="90"/>
      <c r="E400" s="55"/>
      <c r="F400" s="93" t="str">
        <f>IF(C400="","",E400/(VLOOKUP(YEAR(C400),$C$805:$D$841,2,FALSE)))</f>
        <v/>
      </c>
      <c r="G400" s="70"/>
      <c r="H400" s="71">
        <f>+E400*G400</f>
        <v>0</v>
      </c>
      <c r="I400" s="83" t="str">
        <f>+IF(E400="","",F400*G400)</f>
        <v/>
      </c>
      <c r="J400" s="86"/>
      <c r="K400" s="88"/>
      <c r="L400" s="84">
        <f>(SUM(I400:I402))/$C$791</f>
        <v>0</v>
      </c>
      <c r="M400" s="48"/>
      <c r="N400" s="50"/>
      <c r="P400" s="27" t="str">
        <f>IF(L1172="","",#REF!/(VLOOKUP(YEAR(#REF!),$XEU$1045872:$XEV$1045907,2,FALSE)))</f>
        <v/>
      </c>
    </row>
    <row r="401" spans="1:17" ht="16.5" thickBot="1" x14ac:dyDescent="0.3">
      <c r="A401" s="253" t="s">
        <v>101</v>
      </c>
      <c r="B401" s="254"/>
      <c r="C401" s="254"/>
      <c r="D401" s="254"/>
      <c r="E401" s="254"/>
      <c r="F401" s="254"/>
      <c r="G401" s="254"/>
      <c r="H401" s="254"/>
      <c r="I401" s="254"/>
      <c r="J401" s="254"/>
      <c r="K401" s="254"/>
      <c r="L401" s="254"/>
      <c r="M401" s="254"/>
      <c r="N401" s="255"/>
    </row>
    <row r="402" spans="1:17" s="27" customFormat="1" ht="74.25" customHeight="1" x14ac:dyDescent="0.25">
      <c r="A402" s="47"/>
      <c r="B402" s="90"/>
      <c r="C402" s="90"/>
      <c r="E402" s="55"/>
      <c r="F402" s="93" t="str">
        <f>IF(C402="","",E402/(VLOOKUP(YEAR(C402),$C$805:$D$841,2,FALSE)))</f>
        <v/>
      </c>
      <c r="G402" s="70"/>
      <c r="H402" s="71">
        <f>+E402*G402</f>
        <v>0</v>
      </c>
      <c r="I402" s="83" t="str">
        <f>+IF(E402="","",F402*G402)</f>
        <v/>
      </c>
      <c r="J402" s="86"/>
      <c r="K402" s="88"/>
      <c r="L402" s="88"/>
      <c r="M402" s="48"/>
      <c r="N402" s="50"/>
      <c r="P402" s="27" t="str">
        <f>IF(L1175="","",#REF!/(VLOOKUP(YEAR(#REF!),$XEU$1045872:$XEV$1045907,2,FALSE)))</f>
        <v/>
      </c>
    </row>
    <row r="403" spans="1:17" ht="15" customHeight="1" x14ac:dyDescent="0.25">
      <c r="A403" s="262" t="s">
        <v>21</v>
      </c>
      <c r="B403" s="262"/>
      <c r="C403" s="262"/>
      <c r="D403" s="262"/>
      <c r="E403" s="262"/>
      <c r="F403" s="262"/>
      <c r="G403" s="262"/>
      <c r="H403" s="262"/>
      <c r="I403" s="262"/>
      <c r="J403" s="262"/>
      <c r="K403" s="262"/>
      <c r="L403" s="304" t="str">
        <f>IF(AND(L400&gt;=100%),"CUMPLE","NO CUMPLE")</f>
        <v>NO CUMPLE</v>
      </c>
      <c r="M403" s="304"/>
      <c r="N403" s="306" t="s">
        <v>4</v>
      </c>
      <c r="P403" s="28"/>
    </row>
    <row r="404" spans="1:17" ht="16.5" thickBot="1" x14ac:dyDescent="0.3">
      <c r="A404" s="262"/>
      <c r="B404" s="262"/>
      <c r="C404" s="262"/>
      <c r="D404" s="262"/>
      <c r="E404" s="262"/>
      <c r="F404" s="262"/>
      <c r="G404" s="262"/>
      <c r="H404" s="262"/>
      <c r="I404" s="262"/>
      <c r="J404" s="262"/>
      <c r="K404" s="262"/>
      <c r="L404" s="305"/>
      <c r="M404" s="305"/>
      <c r="N404" s="307"/>
      <c r="O404" s="24"/>
      <c r="P404" s="24"/>
      <c r="Q404" s="24"/>
    </row>
    <row r="405" spans="1:17" ht="16.5" thickBot="1" x14ac:dyDescent="0.3">
      <c r="A405" s="21"/>
      <c r="B405" s="21"/>
      <c r="C405" s="21"/>
      <c r="D405" s="21"/>
      <c r="E405" s="21"/>
      <c r="F405" s="21"/>
      <c r="G405" s="21"/>
      <c r="H405" s="21"/>
      <c r="I405" s="21"/>
      <c r="J405" s="21"/>
      <c r="K405" s="21"/>
      <c r="L405" s="21"/>
      <c r="M405" s="22"/>
      <c r="N405" s="22"/>
      <c r="O405" s="24"/>
      <c r="P405" s="24"/>
      <c r="Q405" s="24"/>
    </row>
    <row r="406" spans="1:17" ht="28.5" x14ac:dyDescent="0.25">
      <c r="A406" s="284" t="e">
        <f>+#REF!</f>
        <v>#REF!</v>
      </c>
      <c r="B406" s="285"/>
      <c r="C406" s="286"/>
      <c r="D406" s="287" t="e">
        <f>+#REF!</f>
        <v>#REF!</v>
      </c>
      <c r="E406" s="288"/>
      <c r="F406" s="288"/>
      <c r="G406" s="288"/>
      <c r="H406" s="288"/>
      <c r="I406" s="288"/>
      <c r="J406" s="288"/>
      <c r="K406" s="288"/>
      <c r="L406" s="288"/>
      <c r="M406" s="288"/>
      <c r="N406" s="289"/>
    </row>
    <row r="407" spans="1:17" x14ac:dyDescent="0.25">
      <c r="A407" s="296" t="s">
        <v>54</v>
      </c>
      <c r="B407" s="297"/>
      <c r="C407" s="300" t="s">
        <v>4</v>
      </c>
      <c r="D407" s="290"/>
      <c r="E407" s="291"/>
      <c r="F407" s="291"/>
      <c r="G407" s="291"/>
      <c r="H407" s="291"/>
      <c r="I407" s="291"/>
      <c r="J407" s="291"/>
      <c r="K407" s="291"/>
      <c r="L407" s="291"/>
      <c r="M407" s="291"/>
      <c r="N407" s="292"/>
    </row>
    <row r="408" spans="1:17" x14ac:dyDescent="0.25">
      <c r="A408" s="298"/>
      <c r="B408" s="299"/>
      <c r="C408" s="301"/>
      <c r="D408" s="293"/>
      <c r="E408" s="294"/>
      <c r="F408" s="294"/>
      <c r="G408" s="294"/>
      <c r="H408" s="294"/>
      <c r="I408" s="294"/>
      <c r="J408" s="294"/>
      <c r="K408" s="294"/>
      <c r="L408" s="294"/>
      <c r="M408" s="294"/>
      <c r="N408" s="295"/>
    </row>
    <row r="409" spans="1:17" ht="34.5" customHeight="1" thickBot="1" x14ac:dyDescent="0.3">
      <c r="A409" s="274" t="s">
        <v>5</v>
      </c>
      <c r="B409" s="275"/>
      <c r="C409" s="275"/>
      <c r="D409" s="275"/>
      <c r="E409" s="275"/>
      <c r="F409" s="275"/>
      <c r="G409" s="275"/>
      <c r="H409" s="275"/>
      <c r="I409" s="275"/>
      <c r="J409" s="275"/>
      <c r="K409" s="275"/>
      <c r="L409" s="275"/>
      <c r="M409" s="276" t="s">
        <v>55</v>
      </c>
      <c r="N409" s="278" t="s">
        <v>6</v>
      </c>
    </row>
    <row r="410" spans="1:17" ht="71.25" customHeight="1" thickBot="1" x14ac:dyDescent="0.3">
      <c r="A410" s="59" t="s">
        <v>8</v>
      </c>
      <c r="B410" s="60" t="s">
        <v>9</v>
      </c>
      <c r="C410" s="61" t="s">
        <v>10</v>
      </c>
      <c r="D410" s="59" t="s">
        <v>11</v>
      </c>
      <c r="E410" s="62" t="s">
        <v>12</v>
      </c>
      <c r="F410" s="63" t="s">
        <v>13</v>
      </c>
      <c r="G410" s="64" t="s">
        <v>14</v>
      </c>
      <c r="H410" s="63" t="s">
        <v>15</v>
      </c>
      <c r="I410" s="65" t="s">
        <v>16</v>
      </c>
      <c r="J410" s="65" t="s">
        <v>17</v>
      </c>
      <c r="K410" s="66" t="s">
        <v>18</v>
      </c>
      <c r="L410" s="67" t="s">
        <v>20</v>
      </c>
      <c r="M410" s="277"/>
      <c r="N410" s="279"/>
    </row>
    <row r="411" spans="1:17" ht="16.5" thickBot="1" x14ac:dyDescent="0.3">
      <c r="A411" s="253" t="s">
        <v>102</v>
      </c>
      <c r="B411" s="254"/>
      <c r="C411" s="254"/>
      <c r="D411" s="254"/>
      <c r="E411" s="254"/>
      <c r="F411" s="254"/>
      <c r="G411" s="254"/>
      <c r="H411" s="254"/>
      <c r="I411" s="254"/>
      <c r="J411" s="254"/>
      <c r="K411" s="254"/>
      <c r="L411" s="254"/>
      <c r="M411" s="254"/>
      <c r="N411" s="255"/>
    </row>
    <row r="412" spans="1:17" s="27" customFormat="1" ht="74.25" customHeight="1" thickBot="1" x14ac:dyDescent="0.3">
      <c r="A412" s="47"/>
      <c r="B412" s="90"/>
      <c r="C412" s="90"/>
      <c r="E412" s="55"/>
      <c r="F412" s="93" t="str">
        <f>IF(C412="","",E412/(VLOOKUP(YEAR(C412),$C$805:$D$841,2,FALSE)))</f>
        <v/>
      </c>
      <c r="G412" s="70"/>
      <c r="H412" s="71">
        <f>+E412*G412</f>
        <v>0</v>
      </c>
      <c r="I412" s="83" t="str">
        <f>+IF(E412="","",F412*G412)</f>
        <v/>
      </c>
      <c r="J412" s="86"/>
      <c r="K412" s="280"/>
      <c r="L412" s="282">
        <f>(SUM(I412:I417))/$C$791</f>
        <v>0</v>
      </c>
      <c r="M412" s="48"/>
      <c r="N412" s="50"/>
      <c r="P412" s="27" t="str">
        <f>IF(L1184="","",#REF!/(VLOOKUP(YEAR(#REF!),$XEU$1045872:$XEV$1045907,2,FALSE)))</f>
        <v/>
      </c>
    </row>
    <row r="413" spans="1:17" s="27" customFormat="1" ht="74.25" customHeight="1" thickBot="1" x14ac:dyDescent="0.3">
      <c r="A413" s="47"/>
      <c r="B413" s="90"/>
      <c r="C413" s="90"/>
      <c r="D413" s="97"/>
      <c r="E413" s="55"/>
      <c r="F413" s="93" t="str">
        <f>IF(C413="","",E413/(VLOOKUP(YEAR(C413),$C$805:$D$841,2,FALSE)))</f>
        <v/>
      </c>
      <c r="G413" s="70"/>
      <c r="H413" s="71">
        <f>+E413*G413</f>
        <v>0</v>
      </c>
      <c r="I413" s="83" t="str">
        <f>+IF(E413="","",F413*G413)</f>
        <v/>
      </c>
      <c r="J413" s="86"/>
      <c r="K413" s="302"/>
      <c r="L413" s="303"/>
      <c r="M413" s="48"/>
      <c r="N413" s="50"/>
      <c r="P413" s="27" t="str">
        <f>IF(L1181="","",#REF!/(VLOOKUP(YEAR(#REF!),$XEU$1045872:$XEV$1045907,2,FALSE)))</f>
        <v/>
      </c>
    </row>
    <row r="414" spans="1:17" s="27" customFormat="1" ht="74.25" customHeight="1" thickBot="1" x14ac:dyDescent="0.3">
      <c r="A414" s="47"/>
      <c r="B414" s="90"/>
      <c r="C414" s="90"/>
      <c r="D414" s="97"/>
      <c r="E414" s="55"/>
      <c r="F414" s="93" t="str">
        <f>IF(C414="","",E414/(VLOOKUP(YEAR(C414),$C$805:$D$841,2,FALSE)))</f>
        <v/>
      </c>
      <c r="G414" s="70"/>
      <c r="H414" s="71">
        <f>+E414*G414</f>
        <v>0</v>
      </c>
      <c r="I414" s="83" t="str">
        <f>+IF(E414="","",F414*G414)</f>
        <v/>
      </c>
      <c r="J414" s="86"/>
      <c r="K414" s="302"/>
      <c r="L414" s="303"/>
      <c r="M414" s="48"/>
      <c r="N414" s="50"/>
      <c r="P414" s="27" t="str">
        <f>IF(L1182="","",#REF!/(VLOOKUP(YEAR(#REF!),$XEU$1045872:$XEV$1045907,2,FALSE)))</f>
        <v/>
      </c>
    </row>
    <row r="415" spans="1:17" s="27" customFormat="1" ht="74.25" customHeight="1" x14ac:dyDescent="0.25">
      <c r="A415" s="47"/>
      <c r="B415" s="90"/>
      <c r="C415" s="90"/>
      <c r="E415" s="55"/>
      <c r="F415" s="93" t="str">
        <f>IF(C415="","",E415/(VLOOKUP(YEAR(C415),$C$805:$D$841,2,FALSE)))</f>
        <v/>
      </c>
      <c r="G415" s="70"/>
      <c r="H415" s="71">
        <f>+E415*G415</f>
        <v>0</v>
      </c>
      <c r="I415" s="83" t="str">
        <f>+IF(E415="","",F415*G415)</f>
        <v/>
      </c>
      <c r="J415" s="86"/>
      <c r="K415" s="302"/>
      <c r="L415" s="303"/>
      <c r="M415" s="48"/>
      <c r="N415" s="50"/>
      <c r="P415" s="27" t="str">
        <f>IF(L1183="","",#REF!/(VLOOKUP(YEAR(#REF!),$XEU$1045872:$XEV$1045907,2,FALSE)))</f>
        <v/>
      </c>
    </row>
    <row r="416" spans="1:17" ht="16.5" thickBot="1" x14ac:dyDescent="0.3">
      <c r="A416" s="253" t="s">
        <v>103</v>
      </c>
      <c r="B416" s="254"/>
      <c r="C416" s="254"/>
      <c r="D416" s="254"/>
      <c r="E416" s="254"/>
      <c r="F416" s="254"/>
      <c r="G416" s="254"/>
      <c r="H416" s="254"/>
      <c r="I416" s="254"/>
      <c r="J416" s="254"/>
      <c r="K416" s="254"/>
      <c r="L416" s="254"/>
      <c r="M416" s="254"/>
      <c r="N416" s="255"/>
    </row>
    <row r="417" spans="1:17" s="27" customFormat="1" ht="74.25" customHeight="1" x14ac:dyDescent="0.25">
      <c r="A417" s="47"/>
      <c r="B417" s="90"/>
      <c r="C417" s="90"/>
      <c r="E417" s="55"/>
      <c r="F417" s="93" t="str">
        <f>IF(C417="","",E417/(VLOOKUP(YEAR(C417),$C$805:$D$841,2,FALSE)))</f>
        <v/>
      </c>
      <c r="G417" s="70"/>
      <c r="H417" s="71">
        <f>+E417*G417</f>
        <v>0</v>
      </c>
      <c r="I417" s="83" t="str">
        <f>+IF(E417="","",F417*G417)</f>
        <v/>
      </c>
      <c r="J417" s="86"/>
      <c r="K417" s="88"/>
      <c r="L417" s="88"/>
      <c r="M417" s="48"/>
      <c r="N417" s="50"/>
      <c r="P417" s="27" t="str">
        <f>IF(L1187="","",#REF!/(VLOOKUP(YEAR(#REF!),$XEU$1045872:$XEV$1045907,2,FALSE)))</f>
        <v/>
      </c>
    </row>
    <row r="418" spans="1:17" ht="15" customHeight="1" x14ac:dyDescent="0.25">
      <c r="A418" s="262" t="s">
        <v>21</v>
      </c>
      <c r="B418" s="262"/>
      <c r="C418" s="262"/>
      <c r="D418" s="262"/>
      <c r="E418" s="262"/>
      <c r="F418" s="262"/>
      <c r="G418" s="262"/>
      <c r="H418" s="262"/>
      <c r="I418" s="262"/>
      <c r="J418" s="262"/>
      <c r="K418" s="262"/>
      <c r="L418" s="304" t="str">
        <f>IF(AND(L412&gt;=100%),"CUMPLE","NO CUMPLE")</f>
        <v>NO CUMPLE</v>
      </c>
      <c r="M418" s="304"/>
      <c r="N418" s="306" t="s">
        <v>4</v>
      </c>
      <c r="P418" s="28"/>
    </row>
    <row r="419" spans="1:17" ht="16.5" thickBot="1" x14ac:dyDescent="0.3">
      <c r="A419" s="262"/>
      <c r="B419" s="262"/>
      <c r="C419" s="262"/>
      <c r="D419" s="262"/>
      <c r="E419" s="262"/>
      <c r="F419" s="262"/>
      <c r="G419" s="262"/>
      <c r="H419" s="262"/>
      <c r="I419" s="262"/>
      <c r="J419" s="262"/>
      <c r="K419" s="262"/>
      <c r="L419" s="305"/>
      <c r="M419" s="305"/>
      <c r="N419" s="307"/>
      <c r="O419" s="24"/>
      <c r="P419" s="24"/>
      <c r="Q419" s="24"/>
    </row>
    <row r="420" spans="1:17" ht="16.5" thickBot="1" x14ac:dyDescent="0.3">
      <c r="A420" s="21"/>
      <c r="B420" s="21"/>
      <c r="C420" s="21"/>
      <c r="D420" s="21"/>
      <c r="E420" s="21"/>
      <c r="F420" s="21"/>
      <c r="G420" s="21"/>
      <c r="H420" s="21"/>
      <c r="I420" s="21"/>
      <c r="J420" s="21"/>
      <c r="K420" s="21"/>
      <c r="L420" s="21"/>
      <c r="M420" s="22"/>
      <c r="N420" s="22"/>
      <c r="O420" s="24"/>
      <c r="P420" s="24"/>
      <c r="Q420" s="24"/>
    </row>
    <row r="421" spans="1:17" ht="28.5" x14ac:dyDescent="0.25">
      <c r="A421" s="284" t="e">
        <f>+#REF!</f>
        <v>#REF!</v>
      </c>
      <c r="B421" s="285"/>
      <c r="C421" s="286"/>
      <c r="D421" s="287" t="e">
        <f>+#REF!</f>
        <v>#REF!</v>
      </c>
      <c r="E421" s="288"/>
      <c r="F421" s="288"/>
      <c r="G421" s="288"/>
      <c r="H421" s="288"/>
      <c r="I421" s="288"/>
      <c r="J421" s="288"/>
      <c r="K421" s="288"/>
      <c r="L421" s="288"/>
      <c r="M421" s="288"/>
      <c r="N421" s="289"/>
    </row>
    <row r="422" spans="1:17" x14ac:dyDescent="0.25">
      <c r="A422" s="296" t="s">
        <v>54</v>
      </c>
      <c r="B422" s="297"/>
      <c r="C422" s="300" t="s">
        <v>4</v>
      </c>
      <c r="D422" s="290"/>
      <c r="E422" s="291"/>
      <c r="F422" s="291"/>
      <c r="G422" s="291"/>
      <c r="H422" s="291"/>
      <c r="I422" s="291"/>
      <c r="J422" s="291"/>
      <c r="K422" s="291"/>
      <c r="L422" s="291"/>
      <c r="M422" s="291"/>
      <c r="N422" s="292"/>
    </row>
    <row r="423" spans="1:17" x14ac:dyDescent="0.25">
      <c r="A423" s="298"/>
      <c r="B423" s="299"/>
      <c r="C423" s="301"/>
      <c r="D423" s="293"/>
      <c r="E423" s="294"/>
      <c r="F423" s="294"/>
      <c r="G423" s="294"/>
      <c r="H423" s="294"/>
      <c r="I423" s="294"/>
      <c r="J423" s="294"/>
      <c r="K423" s="294"/>
      <c r="L423" s="294"/>
      <c r="M423" s="294"/>
      <c r="N423" s="295"/>
    </row>
    <row r="424" spans="1:17" ht="34.5" customHeight="1" thickBot="1" x14ac:dyDescent="0.3">
      <c r="A424" s="274" t="s">
        <v>5</v>
      </c>
      <c r="B424" s="275"/>
      <c r="C424" s="275"/>
      <c r="D424" s="275"/>
      <c r="E424" s="275"/>
      <c r="F424" s="275"/>
      <c r="G424" s="275"/>
      <c r="H424" s="275"/>
      <c r="I424" s="275"/>
      <c r="J424" s="275"/>
      <c r="K424" s="275"/>
      <c r="L424" s="275"/>
      <c r="M424" s="276" t="s">
        <v>55</v>
      </c>
      <c r="N424" s="278" t="s">
        <v>6</v>
      </c>
    </row>
    <row r="425" spans="1:17" ht="71.25" customHeight="1" thickBot="1" x14ac:dyDescent="0.3">
      <c r="A425" s="59" t="s">
        <v>8</v>
      </c>
      <c r="B425" s="60" t="s">
        <v>9</v>
      </c>
      <c r="C425" s="61" t="s">
        <v>10</v>
      </c>
      <c r="D425" s="59" t="s">
        <v>11</v>
      </c>
      <c r="E425" s="62" t="s">
        <v>12</v>
      </c>
      <c r="F425" s="63" t="s">
        <v>13</v>
      </c>
      <c r="G425" s="64" t="s">
        <v>14</v>
      </c>
      <c r="H425" s="63" t="s">
        <v>15</v>
      </c>
      <c r="I425" s="65" t="s">
        <v>16</v>
      </c>
      <c r="J425" s="65" t="s">
        <v>17</v>
      </c>
      <c r="K425" s="66" t="s">
        <v>18</v>
      </c>
      <c r="L425" s="67" t="s">
        <v>20</v>
      </c>
      <c r="M425" s="277"/>
      <c r="N425" s="279"/>
    </row>
    <row r="426" spans="1:17" ht="16.5" thickBot="1" x14ac:dyDescent="0.3">
      <c r="A426" s="253" t="s">
        <v>104</v>
      </c>
      <c r="B426" s="254"/>
      <c r="C426" s="254"/>
      <c r="D426" s="254"/>
      <c r="E426" s="254"/>
      <c r="F426" s="254"/>
      <c r="G426" s="254"/>
      <c r="H426" s="254"/>
      <c r="I426" s="254"/>
      <c r="J426" s="254"/>
      <c r="K426" s="254"/>
      <c r="L426" s="254"/>
      <c r="M426" s="254"/>
      <c r="N426" s="255"/>
    </row>
    <row r="427" spans="1:17" s="27" customFormat="1" ht="74.25" customHeight="1" thickBot="1" x14ac:dyDescent="0.3">
      <c r="A427" s="47"/>
      <c r="B427" s="90"/>
      <c r="C427" s="90"/>
      <c r="E427" s="55"/>
      <c r="F427" s="93" t="str">
        <f>IF(C427="","",E427/(VLOOKUP(YEAR(C427),$C$805:$D$841,2,FALSE)))</f>
        <v/>
      </c>
      <c r="G427" s="70"/>
      <c r="H427" s="71">
        <f>+E427*G427</f>
        <v>0</v>
      </c>
      <c r="I427" s="83" t="str">
        <f>+IF(E427="","",F427*G427)</f>
        <v/>
      </c>
      <c r="J427" s="86"/>
      <c r="K427" s="280"/>
      <c r="L427" s="282">
        <f>(SUM(I427:I430))/$C$791</f>
        <v>0</v>
      </c>
      <c r="M427" s="48"/>
      <c r="N427" s="50"/>
      <c r="P427" s="27" t="str">
        <f>IF(L1199="","",#REF!/(VLOOKUP(YEAR(#REF!),$XEU$1045872:$XEV$1045907,2,FALSE)))</f>
        <v/>
      </c>
    </row>
    <row r="428" spans="1:17" s="27" customFormat="1" ht="74.25" customHeight="1" x14ac:dyDescent="0.25">
      <c r="A428" s="47"/>
      <c r="B428" s="90"/>
      <c r="C428" s="90"/>
      <c r="E428" s="55"/>
      <c r="F428" s="93" t="str">
        <f>IF(C428="","",E428/(VLOOKUP(YEAR(C428),$C$805:$D$841,2,FALSE)))</f>
        <v/>
      </c>
      <c r="G428" s="70"/>
      <c r="H428" s="71">
        <f>+E428*G428</f>
        <v>0</v>
      </c>
      <c r="I428" s="83" t="str">
        <f>+IF(E428="","",F428*G428)</f>
        <v/>
      </c>
      <c r="J428" s="86"/>
      <c r="K428" s="302"/>
      <c r="L428" s="303"/>
      <c r="M428" s="48"/>
      <c r="N428" s="50"/>
      <c r="P428" s="27" t="str">
        <f>IF(L1198="","",#REF!/(VLOOKUP(YEAR(#REF!),$XEU$1045872:$XEV$1045907,2,FALSE)))</f>
        <v/>
      </c>
    </row>
    <row r="429" spans="1:17" ht="16.5" thickBot="1" x14ac:dyDescent="0.3">
      <c r="A429" s="253" t="s">
        <v>105</v>
      </c>
      <c r="B429" s="254"/>
      <c r="C429" s="254"/>
      <c r="D429" s="254"/>
      <c r="E429" s="254"/>
      <c r="F429" s="254"/>
      <c r="G429" s="254"/>
      <c r="H429" s="254"/>
      <c r="I429" s="254"/>
      <c r="J429" s="254"/>
      <c r="K429" s="254"/>
      <c r="L429" s="254"/>
      <c r="M429" s="254"/>
      <c r="N429" s="255"/>
    </row>
    <row r="430" spans="1:17" s="27" customFormat="1" ht="74.25" customHeight="1" x14ac:dyDescent="0.25">
      <c r="A430" s="47"/>
      <c r="B430" s="90"/>
      <c r="C430" s="90"/>
      <c r="E430" s="55"/>
      <c r="F430" s="93" t="str">
        <f>IF(C430="","",E430/(VLOOKUP(YEAR(C430),$C$805:$D$841,2,FALSE)))</f>
        <v/>
      </c>
      <c r="G430" s="70"/>
      <c r="H430" s="71">
        <f>+E430*G430</f>
        <v>0</v>
      </c>
      <c r="I430" s="83" t="str">
        <f>+IF(E430="","",F430*G430)</f>
        <v/>
      </c>
      <c r="J430" s="86"/>
      <c r="K430" s="88"/>
      <c r="L430" s="88"/>
      <c r="M430" s="48"/>
      <c r="N430" s="50"/>
      <c r="P430" s="27" t="str">
        <f>IF(L1202="","",#REF!/(VLOOKUP(YEAR(#REF!),$XEU$1045872:$XEV$1045907,2,FALSE)))</f>
        <v/>
      </c>
    </row>
    <row r="431" spans="1:17" ht="15" customHeight="1" x14ac:dyDescent="0.25">
      <c r="A431" s="262" t="s">
        <v>21</v>
      </c>
      <c r="B431" s="262"/>
      <c r="C431" s="262"/>
      <c r="D431" s="262"/>
      <c r="E431" s="262"/>
      <c r="F431" s="262"/>
      <c r="G431" s="262"/>
      <c r="H431" s="262"/>
      <c r="I431" s="262"/>
      <c r="J431" s="262"/>
      <c r="K431" s="262"/>
      <c r="L431" s="304" t="str">
        <f>IF(AND(L427&gt;=100%),"CUMPLE","NO CUMPLE")</f>
        <v>NO CUMPLE</v>
      </c>
      <c r="M431" s="304"/>
      <c r="N431" s="306" t="s">
        <v>4</v>
      </c>
      <c r="P431" s="28"/>
    </row>
    <row r="432" spans="1:17" ht="16.5" thickBot="1" x14ac:dyDescent="0.3">
      <c r="A432" s="262"/>
      <c r="B432" s="262"/>
      <c r="C432" s="262"/>
      <c r="D432" s="262"/>
      <c r="E432" s="262"/>
      <c r="F432" s="262"/>
      <c r="G432" s="262"/>
      <c r="H432" s="262"/>
      <c r="I432" s="262"/>
      <c r="J432" s="262"/>
      <c r="K432" s="262"/>
      <c r="L432" s="305"/>
      <c r="M432" s="305"/>
      <c r="N432" s="307"/>
      <c r="O432" s="24"/>
      <c r="P432" s="24"/>
      <c r="Q432" s="24"/>
    </row>
    <row r="433" spans="1:17" ht="16.5" thickBot="1" x14ac:dyDescent="0.3">
      <c r="A433" s="21"/>
      <c r="B433" s="21"/>
      <c r="C433" s="21"/>
      <c r="D433" s="21"/>
      <c r="E433" s="21"/>
      <c r="F433" s="21"/>
      <c r="G433" s="21"/>
      <c r="H433" s="21"/>
      <c r="I433" s="21"/>
      <c r="J433" s="21"/>
      <c r="K433" s="21"/>
      <c r="L433" s="21"/>
      <c r="M433" s="22"/>
      <c r="N433" s="22"/>
      <c r="O433" s="24"/>
      <c r="P433" s="24"/>
      <c r="Q433" s="24"/>
    </row>
    <row r="434" spans="1:17" ht="28.5" x14ac:dyDescent="0.25">
      <c r="A434" s="284" t="e">
        <f>+#REF!</f>
        <v>#REF!</v>
      </c>
      <c r="B434" s="285"/>
      <c r="C434" s="286"/>
      <c r="D434" s="287" t="e">
        <f>+#REF!</f>
        <v>#REF!</v>
      </c>
      <c r="E434" s="288"/>
      <c r="F434" s="288"/>
      <c r="G434" s="288"/>
      <c r="H434" s="288"/>
      <c r="I434" s="288"/>
      <c r="J434" s="288"/>
      <c r="K434" s="288"/>
      <c r="L434" s="288"/>
      <c r="M434" s="288"/>
      <c r="N434" s="289"/>
    </row>
    <row r="435" spans="1:17" x14ac:dyDescent="0.25">
      <c r="A435" s="296" t="s">
        <v>54</v>
      </c>
      <c r="B435" s="297"/>
      <c r="C435" s="300" t="s">
        <v>3</v>
      </c>
      <c r="D435" s="290"/>
      <c r="E435" s="291"/>
      <c r="F435" s="291"/>
      <c r="G435" s="291"/>
      <c r="H435" s="291"/>
      <c r="I435" s="291"/>
      <c r="J435" s="291"/>
      <c r="K435" s="291"/>
      <c r="L435" s="291"/>
      <c r="M435" s="291"/>
      <c r="N435" s="292"/>
    </row>
    <row r="436" spans="1:17" x14ac:dyDescent="0.25">
      <c r="A436" s="298"/>
      <c r="B436" s="299"/>
      <c r="C436" s="301"/>
      <c r="D436" s="293"/>
      <c r="E436" s="294"/>
      <c r="F436" s="294"/>
      <c r="G436" s="294"/>
      <c r="H436" s="294"/>
      <c r="I436" s="294"/>
      <c r="J436" s="294"/>
      <c r="K436" s="294"/>
      <c r="L436" s="294"/>
      <c r="M436" s="294"/>
      <c r="N436" s="295"/>
    </row>
    <row r="437" spans="1:17" ht="34.5" customHeight="1" thickBot="1" x14ac:dyDescent="0.3">
      <c r="A437" s="274" t="s">
        <v>5</v>
      </c>
      <c r="B437" s="275"/>
      <c r="C437" s="275"/>
      <c r="D437" s="275"/>
      <c r="E437" s="275"/>
      <c r="F437" s="275"/>
      <c r="G437" s="275"/>
      <c r="H437" s="275"/>
      <c r="I437" s="275"/>
      <c r="J437" s="275"/>
      <c r="K437" s="275"/>
      <c r="L437" s="275"/>
      <c r="M437" s="276" t="s">
        <v>55</v>
      </c>
      <c r="N437" s="278" t="s">
        <v>6</v>
      </c>
    </row>
    <row r="438" spans="1:17" ht="71.25" customHeight="1" thickBot="1" x14ac:dyDescent="0.3">
      <c r="A438" s="59" t="s">
        <v>8</v>
      </c>
      <c r="B438" s="60" t="s">
        <v>9</v>
      </c>
      <c r="C438" s="61" t="s">
        <v>10</v>
      </c>
      <c r="D438" s="59" t="s">
        <v>11</v>
      </c>
      <c r="E438" s="62" t="s">
        <v>12</v>
      </c>
      <c r="F438" s="63" t="s">
        <v>13</v>
      </c>
      <c r="G438" s="64" t="s">
        <v>14</v>
      </c>
      <c r="H438" s="63" t="s">
        <v>15</v>
      </c>
      <c r="I438" s="65" t="s">
        <v>16</v>
      </c>
      <c r="J438" s="65" t="s">
        <v>17</v>
      </c>
      <c r="K438" s="66" t="s">
        <v>18</v>
      </c>
      <c r="L438" s="67" t="s">
        <v>20</v>
      </c>
      <c r="M438" s="277"/>
      <c r="N438" s="279"/>
    </row>
    <row r="439" spans="1:17" ht="16.5" thickBot="1" x14ac:dyDescent="0.3">
      <c r="A439" s="253" t="s">
        <v>95</v>
      </c>
      <c r="B439" s="254"/>
      <c r="C439" s="254"/>
      <c r="D439" s="254"/>
      <c r="E439" s="254"/>
      <c r="F439" s="254"/>
      <c r="G439" s="254"/>
      <c r="H439" s="254"/>
      <c r="I439" s="254"/>
      <c r="J439" s="254"/>
      <c r="K439" s="254"/>
      <c r="L439" s="254"/>
      <c r="M439" s="254"/>
      <c r="N439" s="255"/>
    </row>
    <row r="440" spans="1:17" s="27" customFormat="1" ht="161.25" customHeight="1" thickBot="1" x14ac:dyDescent="0.3">
      <c r="A440" s="47"/>
      <c r="B440" s="68"/>
      <c r="C440" s="68"/>
      <c r="E440" s="55"/>
      <c r="F440" s="69" t="str">
        <f t="shared" ref="F440:F447" si="0">IF(C440="","",E440/(VLOOKUP(YEAR(C440),$C$805:$D$841,2,FALSE)))</f>
        <v/>
      </c>
      <c r="G440" s="70"/>
      <c r="H440" s="71">
        <f>+E440*G440</f>
        <v>0</v>
      </c>
      <c r="I440" s="83" t="str">
        <f t="shared" ref="I440:I447" si="1">+IF(E440="","",F440*G440)</f>
        <v/>
      </c>
      <c r="J440" s="86"/>
      <c r="K440" s="280"/>
      <c r="L440" s="282">
        <f>(SUM(I440:I447))/$C$791</f>
        <v>0</v>
      </c>
      <c r="M440" s="48"/>
      <c r="N440" s="50"/>
      <c r="P440" s="27" t="str">
        <f>IF(L1227="","",#REF!/(VLOOKUP(YEAR(#REF!),$XEU$1045872:$XEV$1045907,2,FALSE)))</f>
        <v/>
      </c>
    </row>
    <row r="441" spans="1:17" s="27" customFormat="1" ht="65.25" customHeight="1" thickBot="1" x14ac:dyDescent="0.3">
      <c r="A441" s="47"/>
      <c r="B441" s="68"/>
      <c r="C441" s="68"/>
      <c r="D441" s="44"/>
      <c r="E441" s="55"/>
      <c r="F441" s="69" t="str">
        <f t="shared" si="0"/>
        <v/>
      </c>
      <c r="G441" s="70"/>
      <c r="H441" s="71">
        <v>0</v>
      </c>
      <c r="I441" s="83" t="str">
        <f t="shared" si="1"/>
        <v/>
      </c>
      <c r="J441" s="85"/>
      <c r="K441" s="302"/>
      <c r="L441" s="303"/>
      <c r="M441" s="48"/>
      <c r="N441" s="50"/>
    </row>
    <row r="442" spans="1:17" s="27" customFormat="1" ht="65.25" customHeight="1" thickBot="1" x14ac:dyDescent="0.3">
      <c r="A442" s="47"/>
      <c r="B442" s="68"/>
      <c r="C442" s="68"/>
      <c r="D442" s="44"/>
      <c r="E442" s="55"/>
      <c r="F442" s="69" t="str">
        <f t="shared" si="0"/>
        <v/>
      </c>
      <c r="G442" s="70"/>
      <c r="H442" s="71">
        <v>0</v>
      </c>
      <c r="I442" s="83" t="str">
        <f t="shared" si="1"/>
        <v/>
      </c>
      <c r="J442" s="85"/>
      <c r="K442" s="302"/>
      <c r="L442" s="303"/>
      <c r="M442" s="48"/>
      <c r="N442" s="50"/>
    </row>
    <row r="443" spans="1:17" s="27" customFormat="1" ht="65.25" customHeight="1" thickBot="1" x14ac:dyDescent="0.3">
      <c r="A443" s="47"/>
      <c r="B443" s="68"/>
      <c r="C443" s="68"/>
      <c r="D443" s="44"/>
      <c r="E443" s="55"/>
      <c r="F443" s="69" t="str">
        <f t="shared" si="0"/>
        <v/>
      </c>
      <c r="G443" s="70"/>
      <c r="H443" s="71">
        <v>0</v>
      </c>
      <c r="I443" s="83" t="str">
        <f t="shared" si="1"/>
        <v/>
      </c>
      <c r="J443" s="85"/>
      <c r="K443" s="302"/>
      <c r="L443" s="303"/>
      <c r="M443" s="48"/>
      <c r="N443" s="50"/>
    </row>
    <row r="444" spans="1:17" s="27" customFormat="1" ht="65.25" customHeight="1" thickBot="1" x14ac:dyDescent="0.3">
      <c r="A444" s="47"/>
      <c r="B444" s="68"/>
      <c r="C444" s="68"/>
      <c r="D444" s="44"/>
      <c r="E444" s="55"/>
      <c r="F444" s="69" t="str">
        <f t="shared" si="0"/>
        <v/>
      </c>
      <c r="G444" s="70"/>
      <c r="H444" s="71">
        <v>0</v>
      </c>
      <c r="I444" s="83" t="str">
        <f t="shared" si="1"/>
        <v/>
      </c>
      <c r="J444" s="85"/>
      <c r="K444" s="302"/>
      <c r="L444" s="303"/>
      <c r="M444" s="48"/>
      <c r="N444" s="50"/>
    </row>
    <row r="445" spans="1:17" s="27" customFormat="1" ht="65.25" customHeight="1" thickBot="1" x14ac:dyDescent="0.3">
      <c r="A445" s="47"/>
      <c r="B445" s="68"/>
      <c r="C445" s="68"/>
      <c r="D445" s="44"/>
      <c r="E445" s="55"/>
      <c r="F445" s="69" t="str">
        <f t="shared" si="0"/>
        <v/>
      </c>
      <c r="G445" s="70"/>
      <c r="H445" s="71">
        <v>0</v>
      </c>
      <c r="I445" s="83" t="str">
        <f t="shared" si="1"/>
        <v/>
      </c>
      <c r="J445" s="85"/>
      <c r="K445" s="302"/>
      <c r="L445" s="303"/>
      <c r="M445" s="48"/>
      <c r="N445" s="50"/>
    </row>
    <row r="446" spans="1:17" s="27" customFormat="1" ht="65.25" customHeight="1" thickBot="1" x14ac:dyDescent="0.3">
      <c r="A446" s="47"/>
      <c r="B446" s="68"/>
      <c r="C446" s="68"/>
      <c r="D446" s="44"/>
      <c r="E446" s="55"/>
      <c r="F446" s="69" t="str">
        <f t="shared" si="0"/>
        <v/>
      </c>
      <c r="G446" s="70"/>
      <c r="H446" s="71">
        <v>0</v>
      </c>
      <c r="I446" s="83" t="str">
        <f t="shared" si="1"/>
        <v/>
      </c>
      <c r="J446" s="85"/>
      <c r="K446" s="302"/>
      <c r="L446" s="303"/>
      <c r="M446" s="48"/>
      <c r="N446" s="50"/>
    </row>
    <row r="447" spans="1:17" s="27" customFormat="1" ht="65.25" customHeight="1" x14ac:dyDescent="0.25">
      <c r="A447" s="47"/>
      <c r="B447" s="68"/>
      <c r="C447" s="68"/>
      <c r="D447" s="44"/>
      <c r="E447" s="55"/>
      <c r="F447" s="69" t="str">
        <f t="shared" si="0"/>
        <v/>
      </c>
      <c r="G447" s="70"/>
      <c r="H447" s="71">
        <v>0</v>
      </c>
      <c r="I447" s="83" t="str">
        <f t="shared" si="1"/>
        <v/>
      </c>
      <c r="J447" s="85"/>
      <c r="K447" s="281"/>
      <c r="L447" s="283"/>
      <c r="M447" s="48"/>
      <c r="N447" s="50"/>
    </row>
    <row r="448" spans="1:17" ht="15" customHeight="1" x14ac:dyDescent="0.25">
      <c r="A448" s="262" t="s">
        <v>21</v>
      </c>
      <c r="B448" s="262"/>
      <c r="C448" s="262"/>
      <c r="D448" s="262"/>
      <c r="E448" s="262"/>
      <c r="F448" s="262"/>
      <c r="G448" s="262"/>
      <c r="H448" s="262"/>
      <c r="I448" s="262"/>
      <c r="J448" s="262"/>
      <c r="K448" s="262"/>
      <c r="L448" s="304" t="str">
        <f>IF(AND(L440&gt;=100%),"CUMPLE","NO CUMPLE")</f>
        <v>NO CUMPLE</v>
      </c>
      <c r="M448" s="304"/>
      <c r="N448" s="306" t="s">
        <v>4</v>
      </c>
      <c r="P448" s="28"/>
    </row>
    <row r="449" spans="1:17" ht="16.5" thickBot="1" x14ac:dyDescent="0.3">
      <c r="A449" s="262"/>
      <c r="B449" s="262"/>
      <c r="C449" s="262"/>
      <c r="D449" s="262"/>
      <c r="E449" s="262"/>
      <c r="F449" s="262"/>
      <c r="G449" s="262"/>
      <c r="H449" s="262"/>
      <c r="I449" s="262"/>
      <c r="J449" s="262"/>
      <c r="K449" s="262"/>
      <c r="L449" s="305"/>
      <c r="M449" s="305"/>
      <c r="N449" s="307"/>
      <c r="O449" s="24"/>
      <c r="P449" s="24"/>
      <c r="Q449" s="24"/>
    </row>
    <row r="450" spans="1:17" ht="16.5" thickBot="1" x14ac:dyDescent="0.3">
      <c r="A450" s="21"/>
      <c r="B450" s="21"/>
      <c r="C450" s="21"/>
      <c r="D450" s="21"/>
      <c r="E450" s="21"/>
      <c r="F450" s="21"/>
      <c r="G450" s="21"/>
      <c r="H450" s="21"/>
      <c r="I450" s="21"/>
      <c r="J450" s="21"/>
      <c r="K450" s="21"/>
      <c r="L450" s="21"/>
      <c r="M450" s="22"/>
      <c r="N450" s="22"/>
      <c r="O450" s="24"/>
      <c r="P450" s="24"/>
      <c r="Q450" s="24"/>
    </row>
    <row r="451" spans="1:17" ht="28.5" x14ac:dyDescent="0.25">
      <c r="A451" s="284" t="e">
        <f>+#REF!</f>
        <v>#REF!</v>
      </c>
      <c r="B451" s="285"/>
      <c r="C451" s="286"/>
      <c r="D451" s="287" t="e">
        <f>+#REF!</f>
        <v>#REF!</v>
      </c>
      <c r="E451" s="288"/>
      <c r="F451" s="288"/>
      <c r="G451" s="288"/>
      <c r="H451" s="288"/>
      <c r="I451" s="288"/>
      <c r="J451" s="288"/>
      <c r="K451" s="288"/>
      <c r="L451" s="288"/>
      <c r="M451" s="288"/>
      <c r="N451" s="289"/>
    </row>
    <row r="452" spans="1:17" x14ac:dyDescent="0.25">
      <c r="A452" s="296" t="s">
        <v>54</v>
      </c>
      <c r="B452" s="297"/>
      <c r="C452" s="300" t="s">
        <v>3</v>
      </c>
      <c r="D452" s="290"/>
      <c r="E452" s="291"/>
      <c r="F452" s="291"/>
      <c r="G452" s="291"/>
      <c r="H452" s="291"/>
      <c r="I452" s="291"/>
      <c r="J452" s="291"/>
      <c r="K452" s="291"/>
      <c r="L452" s="291"/>
      <c r="M452" s="291"/>
      <c r="N452" s="292"/>
    </row>
    <row r="453" spans="1:17" x14ac:dyDescent="0.25">
      <c r="A453" s="298"/>
      <c r="B453" s="299"/>
      <c r="C453" s="301"/>
      <c r="D453" s="293"/>
      <c r="E453" s="294"/>
      <c r="F453" s="294"/>
      <c r="G453" s="294"/>
      <c r="H453" s="294"/>
      <c r="I453" s="294"/>
      <c r="J453" s="294"/>
      <c r="K453" s="294"/>
      <c r="L453" s="294"/>
      <c r="M453" s="294"/>
      <c r="N453" s="295"/>
    </row>
    <row r="454" spans="1:17" ht="34.5" customHeight="1" thickBot="1" x14ac:dyDescent="0.3">
      <c r="A454" s="274" t="s">
        <v>5</v>
      </c>
      <c r="B454" s="275"/>
      <c r="C454" s="275"/>
      <c r="D454" s="275"/>
      <c r="E454" s="275"/>
      <c r="F454" s="275"/>
      <c r="G454" s="275"/>
      <c r="H454" s="275"/>
      <c r="I454" s="275"/>
      <c r="J454" s="275"/>
      <c r="K454" s="275"/>
      <c r="L454" s="275"/>
      <c r="M454" s="276" t="s">
        <v>55</v>
      </c>
      <c r="N454" s="278" t="s">
        <v>6</v>
      </c>
    </row>
    <row r="455" spans="1:17" ht="71.25" customHeight="1" thickBot="1" x14ac:dyDescent="0.3">
      <c r="A455" s="59" t="s">
        <v>8</v>
      </c>
      <c r="B455" s="60" t="s">
        <v>9</v>
      </c>
      <c r="C455" s="61" t="s">
        <v>10</v>
      </c>
      <c r="D455" s="59" t="s">
        <v>11</v>
      </c>
      <c r="E455" s="62" t="s">
        <v>12</v>
      </c>
      <c r="F455" s="63" t="s">
        <v>13</v>
      </c>
      <c r="G455" s="64" t="s">
        <v>14</v>
      </c>
      <c r="H455" s="63" t="s">
        <v>15</v>
      </c>
      <c r="I455" s="65" t="s">
        <v>16</v>
      </c>
      <c r="J455" s="65" t="s">
        <v>17</v>
      </c>
      <c r="K455" s="66" t="s">
        <v>18</v>
      </c>
      <c r="L455" s="67" t="s">
        <v>20</v>
      </c>
      <c r="M455" s="277"/>
      <c r="N455" s="279"/>
    </row>
    <row r="456" spans="1:17" ht="16.5" thickBot="1" x14ac:dyDescent="0.3">
      <c r="A456" s="253" t="s">
        <v>106</v>
      </c>
      <c r="B456" s="254"/>
      <c r="C456" s="254"/>
      <c r="D456" s="254"/>
      <c r="E456" s="254"/>
      <c r="F456" s="254"/>
      <c r="G456" s="254"/>
      <c r="H456" s="254"/>
      <c r="I456" s="254"/>
      <c r="J456" s="254"/>
      <c r="K456" s="254"/>
      <c r="L456" s="254"/>
      <c r="M456" s="254"/>
      <c r="N456" s="255"/>
    </row>
    <row r="457" spans="1:17" s="27" customFormat="1" ht="161.25" customHeight="1" thickBot="1" x14ac:dyDescent="0.3">
      <c r="A457" s="47"/>
      <c r="B457" s="68"/>
      <c r="C457" s="68"/>
      <c r="E457" s="55"/>
      <c r="F457" s="69" t="str">
        <f>IF(C457="","",E457/(VLOOKUP(YEAR(C457),$C$805:$D$841,2,FALSE)))</f>
        <v/>
      </c>
      <c r="G457" s="70"/>
      <c r="H457" s="71">
        <f>+E457*G457</f>
        <v>0</v>
      </c>
      <c r="I457" s="83" t="str">
        <f>+IF(E457="","",F457*G457)</f>
        <v/>
      </c>
      <c r="J457" s="86"/>
      <c r="K457" s="280"/>
      <c r="L457" s="282">
        <f>(SUM(I457:I459))/$C$791</f>
        <v>0</v>
      </c>
      <c r="M457" s="48"/>
      <c r="N457" s="50"/>
      <c r="P457" s="27" t="str">
        <f>IF(L1244="","",#REF!/(VLOOKUP(YEAR(#REF!),$XEU$1045872:$XEV$1045907,2,FALSE)))</f>
        <v/>
      </c>
    </row>
    <row r="458" spans="1:17" s="27" customFormat="1" ht="65.25" customHeight="1" thickBot="1" x14ac:dyDescent="0.3">
      <c r="A458" s="47"/>
      <c r="B458" s="68"/>
      <c r="C458" s="68"/>
      <c r="D458" s="44"/>
      <c r="E458" s="55"/>
      <c r="F458" s="69" t="str">
        <f>IF(C458="","",E458/(VLOOKUP(YEAR(C458),$C$805:$D$841,2,FALSE)))</f>
        <v/>
      </c>
      <c r="G458" s="70"/>
      <c r="H458" s="71">
        <v>0</v>
      </c>
      <c r="I458" s="83" t="str">
        <f>+IF(E458="","",F458*G458)</f>
        <v/>
      </c>
      <c r="J458" s="85"/>
      <c r="K458" s="302"/>
      <c r="L458" s="303"/>
      <c r="M458" s="48"/>
      <c r="N458" s="50"/>
    </row>
    <row r="459" spans="1:17" s="27" customFormat="1" ht="65.25" customHeight="1" x14ac:dyDescent="0.25">
      <c r="A459" s="47"/>
      <c r="B459" s="68"/>
      <c r="C459" s="68"/>
      <c r="D459" s="44"/>
      <c r="E459" s="55"/>
      <c r="F459" s="69" t="str">
        <f>IF(C459="","",E459/(VLOOKUP(YEAR(C459),$C$805:$D$841,2,FALSE)))</f>
        <v/>
      </c>
      <c r="G459" s="70"/>
      <c r="H459" s="71">
        <v>0</v>
      </c>
      <c r="I459" s="83" t="str">
        <f>+IF(E459="","",F459*G459)</f>
        <v/>
      </c>
      <c r="J459" s="85"/>
      <c r="K459" s="281"/>
      <c r="L459" s="283"/>
      <c r="M459" s="48"/>
      <c r="N459" s="50"/>
    </row>
    <row r="460" spans="1:17" ht="15" customHeight="1" x14ac:dyDescent="0.25">
      <c r="A460" s="262" t="s">
        <v>21</v>
      </c>
      <c r="B460" s="262"/>
      <c r="C460" s="262"/>
      <c r="D460" s="262"/>
      <c r="E460" s="262"/>
      <c r="F460" s="262"/>
      <c r="G460" s="262"/>
      <c r="H460" s="262"/>
      <c r="I460" s="262"/>
      <c r="J460" s="262"/>
      <c r="K460" s="262"/>
      <c r="L460" s="304" t="str">
        <f>IF(AND(L457&gt;=100%),"CUMPLE","NO CUMPLE")</f>
        <v>NO CUMPLE</v>
      </c>
      <c r="M460" s="304"/>
      <c r="N460" s="306" t="s">
        <v>4</v>
      </c>
      <c r="P460" s="28"/>
    </row>
    <row r="461" spans="1:17" ht="16.5" thickBot="1" x14ac:dyDescent="0.3">
      <c r="A461" s="262"/>
      <c r="B461" s="262"/>
      <c r="C461" s="262"/>
      <c r="D461" s="262"/>
      <c r="E461" s="262"/>
      <c r="F461" s="262"/>
      <c r="G461" s="262"/>
      <c r="H461" s="262"/>
      <c r="I461" s="262"/>
      <c r="J461" s="262"/>
      <c r="K461" s="262"/>
      <c r="L461" s="305"/>
      <c r="M461" s="305"/>
      <c r="N461" s="307"/>
      <c r="O461" s="24"/>
      <c r="P461" s="24"/>
      <c r="Q461" s="24"/>
    </row>
    <row r="462" spans="1:17" ht="16.5" thickBot="1" x14ac:dyDescent="0.3">
      <c r="A462" s="21"/>
      <c r="B462" s="21"/>
      <c r="C462" s="21"/>
      <c r="D462" s="21"/>
      <c r="E462" s="21"/>
      <c r="F462" s="21"/>
      <c r="G462" s="21"/>
      <c r="H462" s="21"/>
      <c r="I462" s="21"/>
      <c r="J462" s="21"/>
      <c r="K462" s="21"/>
      <c r="L462" s="21"/>
      <c r="M462" s="22"/>
      <c r="N462" s="22"/>
      <c r="O462" s="24"/>
      <c r="P462" s="24"/>
      <c r="Q462" s="24"/>
    </row>
    <row r="463" spans="1:17" ht="28.5" x14ac:dyDescent="0.25">
      <c r="A463" s="284" t="e">
        <f>+#REF!</f>
        <v>#REF!</v>
      </c>
      <c r="B463" s="285"/>
      <c r="C463" s="286"/>
      <c r="D463" s="287" t="e">
        <f>+#REF!</f>
        <v>#REF!</v>
      </c>
      <c r="E463" s="288"/>
      <c r="F463" s="288"/>
      <c r="G463" s="288"/>
      <c r="H463" s="288"/>
      <c r="I463" s="288"/>
      <c r="J463" s="288"/>
      <c r="K463" s="288"/>
      <c r="L463" s="288"/>
      <c r="M463" s="288"/>
      <c r="N463" s="289"/>
    </row>
    <row r="464" spans="1:17" x14ac:dyDescent="0.25">
      <c r="A464" s="296" t="s">
        <v>54</v>
      </c>
      <c r="B464" s="297"/>
      <c r="C464" s="300" t="s">
        <v>4</v>
      </c>
      <c r="D464" s="290"/>
      <c r="E464" s="291"/>
      <c r="F464" s="291"/>
      <c r="G464" s="291"/>
      <c r="H464" s="291"/>
      <c r="I464" s="291"/>
      <c r="J464" s="291"/>
      <c r="K464" s="291"/>
      <c r="L464" s="291"/>
      <c r="M464" s="291"/>
      <c r="N464" s="292"/>
    </row>
    <row r="465" spans="1:17" x14ac:dyDescent="0.25">
      <c r="A465" s="298"/>
      <c r="B465" s="299"/>
      <c r="C465" s="301"/>
      <c r="D465" s="293"/>
      <c r="E465" s="294"/>
      <c r="F465" s="294"/>
      <c r="G465" s="294"/>
      <c r="H465" s="294"/>
      <c r="I465" s="294"/>
      <c r="J465" s="294"/>
      <c r="K465" s="294"/>
      <c r="L465" s="294"/>
      <c r="M465" s="294"/>
      <c r="N465" s="295"/>
    </row>
    <row r="466" spans="1:17" ht="34.5" customHeight="1" thickBot="1" x14ac:dyDescent="0.3">
      <c r="A466" s="274" t="s">
        <v>5</v>
      </c>
      <c r="B466" s="275"/>
      <c r="C466" s="275"/>
      <c r="D466" s="275"/>
      <c r="E466" s="275"/>
      <c r="F466" s="275"/>
      <c r="G466" s="275"/>
      <c r="H466" s="275"/>
      <c r="I466" s="275"/>
      <c r="J466" s="275"/>
      <c r="K466" s="275"/>
      <c r="L466" s="275"/>
      <c r="M466" s="276" t="s">
        <v>55</v>
      </c>
      <c r="N466" s="278" t="s">
        <v>6</v>
      </c>
    </row>
    <row r="467" spans="1:17" ht="71.25" customHeight="1" thickBot="1" x14ac:dyDescent="0.3">
      <c r="A467" s="59" t="s">
        <v>8</v>
      </c>
      <c r="B467" s="60" t="s">
        <v>9</v>
      </c>
      <c r="C467" s="61" t="s">
        <v>10</v>
      </c>
      <c r="D467" s="59" t="s">
        <v>11</v>
      </c>
      <c r="E467" s="62" t="s">
        <v>12</v>
      </c>
      <c r="F467" s="63" t="s">
        <v>13</v>
      </c>
      <c r="G467" s="64" t="s">
        <v>14</v>
      </c>
      <c r="H467" s="63" t="s">
        <v>15</v>
      </c>
      <c r="I467" s="65" t="s">
        <v>16</v>
      </c>
      <c r="J467" s="65" t="s">
        <v>17</v>
      </c>
      <c r="K467" s="66" t="s">
        <v>18</v>
      </c>
      <c r="L467" s="67" t="s">
        <v>20</v>
      </c>
      <c r="M467" s="277"/>
      <c r="N467" s="279"/>
    </row>
    <row r="468" spans="1:17" ht="16.5" thickBot="1" x14ac:dyDescent="0.3">
      <c r="A468" s="253" t="s">
        <v>107</v>
      </c>
      <c r="B468" s="254"/>
      <c r="C468" s="254"/>
      <c r="D468" s="254"/>
      <c r="E468" s="254"/>
      <c r="F468" s="254"/>
      <c r="G468" s="254"/>
      <c r="H468" s="254"/>
      <c r="I468" s="254"/>
      <c r="J468" s="254"/>
      <c r="K468" s="254"/>
      <c r="L468" s="254"/>
      <c r="M468" s="254"/>
      <c r="N468" s="255"/>
    </row>
    <row r="469" spans="1:17" s="27" customFormat="1" ht="74.25" customHeight="1" thickBot="1" x14ac:dyDescent="0.3">
      <c r="A469" s="47"/>
      <c r="B469" s="90"/>
      <c r="C469" s="90"/>
      <c r="E469" s="55"/>
      <c r="F469" s="93" t="str">
        <f>IF(C469="","",E469/(VLOOKUP(YEAR(C469),$C$805:$D$841,2,FALSE)))</f>
        <v/>
      </c>
      <c r="G469" s="70"/>
      <c r="H469" s="71">
        <f>+E469*G469</f>
        <v>0</v>
      </c>
      <c r="I469" s="83" t="str">
        <f>+IF(E469="","",F469*G469)</f>
        <v/>
      </c>
      <c r="J469" s="86"/>
      <c r="K469" s="280"/>
      <c r="L469" s="282">
        <f>(SUM(I469:I474))/$C$791</f>
        <v>0</v>
      </c>
      <c r="M469" s="48"/>
      <c r="N469" s="50"/>
      <c r="P469" s="27" t="str">
        <f>IF(L1241="","",#REF!/(VLOOKUP(YEAR(#REF!),$XEU$1045872:$XEV$1045907,2,FALSE)))</f>
        <v/>
      </c>
    </row>
    <row r="470" spans="1:17" s="27" customFormat="1" ht="74.25" customHeight="1" thickBot="1" x14ac:dyDescent="0.3">
      <c r="A470" s="47"/>
      <c r="B470" s="90"/>
      <c r="C470" s="90"/>
      <c r="E470" s="55"/>
      <c r="F470" s="93" t="str">
        <f>IF(C470="","",E470/(VLOOKUP(YEAR(C470),$C$805:$D$841,2,FALSE)))</f>
        <v/>
      </c>
      <c r="G470" s="70"/>
      <c r="H470" s="71">
        <f>+E470*G470</f>
        <v>0</v>
      </c>
      <c r="I470" s="83" t="str">
        <f>+IF(E470="","",F470*G470)</f>
        <v/>
      </c>
      <c r="J470" s="86"/>
      <c r="K470" s="302"/>
      <c r="L470" s="303"/>
      <c r="M470" s="48"/>
      <c r="N470" s="50"/>
      <c r="P470" s="27" t="str">
        <f>IF(L1239="","",#REF!/(VLOOKUP(YEAR(#REF!),$XEU$1045872:$XEV$1045907,2,FALSE)))</f>
        <v/>
      </c>
    </row>
    <row r="471" spans="1:17" s="27" customFormat="1" ht="74.25" customHeight="1" x14ac:dyDescent="0.25">
      <c r="A471" s="47"/>
      <c r="B471" s="90"/>
      <c r="C471" s="90"/>
      <c r="E471" s="55"/>
      <c r="F471" s="93" t="str">
        <f>IF(C471="","",E471/(VLOOKUP(YEAR(C471),$C$805:$D$841,2,FALSE)))</f>
        <v/>
      </c>
      <c r="G471" s="70"/>
      <c r="H471" s="71">
        <f>+E471*G471</f>
        <v>0</v>
      </c>
      <c r="I471" s="83" t="str">
        <f>+IF(E471="","",F471*G471)</f>
        <v/>
      </c>
      <c r="J471" s="86"/>
      <c r="K471" s="302"/>
      <c r="L471" s="303"/>
      <c r="M471" s="48"/>
      <c r="N471" s="50"/>
      <c r="P471" s="27" t="str">
        <f>IF(L1240="","",#REF!/(VLOOKUP(YEAR(#REF!),$XEU$1045872:$XEV$1045907,2,FALSE)))</f>
        <v/>
      </c>
    </row>
    <row r="472" spans="1:17" ht="16.5" thickBot="1" x14ac:dyDescent="0.3">
      <c r="A472" s="253" t="s">
        <v>24</v>
      </c>
      <c r="B472" s="254"/>
      <c r="C472" s="254"/>
      <c r="D472" s="254"/>
      <c r="E472" s="254"/>
      <c r="F472" s="254"/>
      <c r="G472" s="254"/>
      <c r="H472" s="254"/>
      <c r="I472" s="254"/>
      <c r="J472" s="254"/>
      <c r="K472" s="254"/>
      <c r="L472" s="254"/>
      <c r="M472" s="254"/>
      <c r="N472" s="255"/>
    </row>
    <row r="473" spans="1:17" s="27" customFormat="1" ht="74.25" customHeight="1" thickBot="1" x14ac:dyDescent="0.3">
      <c r="A473" s="47"/>
      <c r="B473" s="90"/>
      <c r="C473" s="90"/>
      <c r="E473" s="55"/>
      <c r="F473" s="93" t="str">
        <f>IF(C473="","",E473/(VLOOKUP(YEAR(C473),$C$805:$D$841,2,FALSE)))</f>
        <v/>
      </c>
      <c r="G473" s="70"/>
      <c r="H473" s="71">
        <f>+E473*G473</f>
        <v>0</v>
      </c>
      <c r="I473" s="83" t="str">
        <f>+IF(E473="","",F473*G473)</f>
        <v/>
      </c>
      <c r="J473" s="86"/>
      <c r="K473" s="88"/>
      <c r="L473" s="88"/>
      <c r="M473" s="48"/>
      <c r="N473" s="50"/>
      <c r="P473" s="27" t="str">
        <f>IF(L1243="","",#REF!/(VLOOKUP(YEAR(#REF!),$XEU$1045872:$XEV$1045907,2,FALSE)))</f>
        <v/>
      </c>
    </row>
    <row r="474" spans="1:17" s="27" customFormat="1" ht="74.25" customHeight="1" x14ac:dyDescent="0.25">
      <c r="A474" s="47"/>
      <c r="B474" s="90"/>
      <c r="C474" s="90"/>
      <c r="E474" s="55"/>
      <c r="F474" s="93" t="str">
        <f>IF(C474="","",E474/(VLOOKUP(YEAR(C474),$C$805:$D$841,2,FALSE)))</f>
        <v/>
      </c>
      <c r="G474" s="70"/>
      <c r="H474" s="71">
        <f>+E474*G474</f>
        <v>0</v>
      </c>
      <c r="I474" s="83" t="str">
        <f>+IF(E474="","",F474*G474)</f>
        <v/>
      </c>
      <c r="J474" s="86"/>
      <c r="K474" s="88"/>
      <c r="L474" s="88"/>
      <c r="M474" s="48"/>
      <c r="N474" s="50"/>
      <c r="P474" s="27" t="str">
        <f>IF(L1244="","",#REF!/(VLOOKUP(YEAR(#REF!),$XEU$1045872:$XEV$1045907,2,FALSE)))</f>
        <v/>
      </c>
    </row>
    <row r="475" spans="1:17" ht="15" customHeight="1" x14ac:dyDescent="0.25">
      <c r="A475" s="262" t="s">
        <v>21</v>
      </c>
      <c r="B475" s="262"/>
      <c r="C475" s="262"/>
      <c r="D475" s="262"/>
      <c r="E475" s="262"/>
      <c r="F475" s="262"/>
      <c r="G475" s="262"/>
      <c r="H475" s="262"/>
      <c r="I475" s="262"/>
      <c r="J475" s="262"/>
      <c r="K475" s="262"/>
      <c r="L475" s="304" t="str">
        <f>IF(AND(L469&gt;=100%),"CUMPLE","NO CUMPLE")</f>
        <v>NO CUMPLE</v>
      </c>
      <c r="M475" s="304"/>
      <c r="N475" s="306" t="s">
        <v>4</v>
      </c>
      <c r="P475" s="28"/>
    </row>
    <row r="476" spans="1:17" ht="16.5" thickBot="1" x14ac:dyDescent="0.3">
      <c r="A476" s="262"/>
      <c r="B476" s="262"/>
      <c r="C476" s="262"/>
      <c r="D476" s="262"/>
      <c r="E476" s="262"/>
      <c r="F476" s="262"/>
      <c r="G476" s="262"/>
      <c r="H476" s="262"/>
      <c r="I476" s="262"/>
      <c r="J476" s="262"/>
      <c r="K476" s="262"/>
      <c r="L476" s="305"/>
      <c r="M476" s="305"/>
      <c r="N476" s="307"/>
      <c r="O476" s="24"/>
      <c r="P476" s="24"/>
      <c r="Q476" s="24"/>
    </row>
    <row r="477" spans="1:17" ht="16.5" thickBot="1" x14ac:dyDescent="0.3">
      <c r="A477" s="21"/>
      <c r="B477" s="21"/>
      <c r="C477" s="21"/>
      <c r="D477" s="21"/>
      <c r="E477" s="21"/>
      <c r="F477" s="21"/>
      <c r="G477" s="21"/>
      <c r="H477" s="21"/>
      <c r="I477" s="21"/>
      <c r="J477" s="21"/>
      <c r="K477" s="21"/>
      <c r="L477" s="21"/>
      <c r="M477" s="22"/>
      <c r="N477" s="22"/>
      <c r="O477" s="24"/>
      <c r="P477" s="24"/>
      <c r="Q477" s="24"/>
    </row>
    <row r="478" spans="1:17" ht="28.5" x14ac:dyDescent="0.25">
      <c r="A478" s="284" t="e">
        <f>+#REF!</f>
        <v>#REF!</v>
      </c>
      <c r="B478" s="285"/>
      <c r="C478" s="286"/>
      <c r="D478" s="287" t="e">
        <f>+#REF!</f>
        <v>#REF!</v>
      </c>
      <c r="E478" s="288"/>
      <c r="F478" s="288"/>
      <c r="G478" s="288"/>
      <c r="H478" s="288"/>
      <c r="I478" s="288"/>
      <c r="J478" s="288"/>
      <c r="K478" s="288"/>
      <c r="L478" s="288"/>
      <c r="M478" s="288"/>
      <c r="N478" s="289"/>
    </row>
    <row r="479" spans="1:17" x14ac:dyDescent="0.25">
      <c r="A479" s="296" t="s">
        <v>54</v>
      </c>
      <c r="B479" s="297"/>
      <c r="C479" s="300" t="s">
        <v>4</v>
      </c>
      <c r="D479" s="290"/>
      <c r="E479" s="291"/>
      <c r="F479" s="291"/>
      <c r="G479" s="291"/>
      <c r="H479" s="291"/>
      <c r="I479" s="291"/>
      <c r="J479" s="291"/>
      <c r="K479" s="291"/>
      <c r="L479" s="291"/>
      <c r="M479" s="291"/>
      <c r="N479" s="292"/>
    </row>
    <row r="480" spans="1:17" x14ac:dyDescent="0.25">
      <c r="A480" s="298"/>
      <c r="B480" s="299"/>
      <c r="C480" s="301"/>
      <c r="D480" s="293"/>
      <c r="E480" s="294"/>
      <c r="F480" s="294"/>
      <c r="G480" s="294"/>
      <c r="H480" s="294"/>
      <c r="I480" s="294"/>
      <c r="J480" s="294"/>
      <c r="K480" s="294"/>
      <c r="L480" s="294"/>
      <c r="M480" s="294"/>
      <c r="N480" s="295"/>
    </row>
    <row r="481" spans="1:17" ht="34.5" customHeight="1" thickBot="1" x14ac:dyDescent="0.3">
      <c r="A481" s="274" t="s">
        <v>5</v>
      </c>
      <c r="B481" s="275"/>
      <c r="C481" s="275"/>
      <c r="D481" s="275"/>
      <c r="E481" s="275"/>
      <c r="F481" s="275"/>
      <c r="G481" s="275"/>
      <c r="H481" s="275"/>
      <c r="I481" s="275"/>
      <c r="J481" s="275"/>
      <c r="K481" s="275"/>
      <c r="L481" s="275"/>
      <c r="M481" s="276" t="s">
        <v>55</v>
      </c>
      <c r="N481" s="278" t="s">
        <v>6</v>
      </c>
    </row>
    <row r="482" spans="1:17" ht="71.25" customHeight="1" thickBot="1" x14ac:dyDescent="0.3">
      <c r="A482" s="59" t="s">
        <v>8</v>
      </c>
      <c r="B482" s="60" t="s">
        <v>9</v>
      </c>
      <c r="C482" s="61" t="s">
        <v>10</v>
      </c>
      <c r="D482" s="59" t="s">
        <v>11</v>
      </c>
      <c r="E482" s="62" t="s">
        <v>12</v>
      </c>
      <c r="F482" s="63" t="s">
        <v>13</v>
      </c>
      <c r="G482" s="64" t="s">
        <v>14</v>
      </c>
      <c r="H482" s="63" t="s">
        <v>15</v>
      </c>
      <c r="I482" s="65" t="s">
        <v>16</v>
      </c>
      <c r="J482" s="65" t="s">
        <v>17</v>
      </c>
      <c r="K482" s="66" t="s">
        <v>18</v>
      </c>
      <c r="L482" s="67" t="s">
        <v>20</v>
      </c>
      <c r="M482" s="277"/>
      <c r="N482" s="279"/>
    </row>
    <row r="483" spans="1:17" ht="16.5" thickBot="1" x14ac:dyDescent="0.3">
      <c r="A483" s="253" t="s">
        <v>108</v>
      </c>
      <c r="B483" s="254"/>
      <c r="C483" s="254"/>
      <c r="D483" s="254"/>
      <c r="E483" s="254"/>
      <c r="F483" s="254"/>
      <c r="G483" s="254"/>
      <c r="H483" s="254"/>
      <c r="I483" s="254"/>
      <c r="J483" s="254"/>
      <c r="K483" s="254"/>
      <c r="L483" s="254"/>
      <c r="M483" s="254"/>
      <c r="N483" s="255"/>
    </row>
    <row r="484" spans="1:17" s="27" customFormat="1" ht="74.25" customHeight="1" thickBot="1" x14ac:dyDescent="0.3">
      <c r="A484" s="47"/>
      <c r="B484" s="90"/>
      <c r="C484" s="90"/>
      <c r="E484" s="55"/>
      <c r="F484" s="93" t="str">
        <f>IF(C484="","",E484/(VLOOKUP(YEAR(C484),$C$805:$D$841,2,FALSE)))</f>
        <v/>
      </c>
      <c r="G484" s="70"/>
      <c r="H484" s="71">
        <f>+E484*G484</f>
        <v>0</v>
      </c>
      <c r="I484" s="83" t="str">
        <f>+IF(E484="","",F484*G484)</f>
        <v/>
      </c>
      <c r="J484" s="86"/>
      <c r="K484" s="280"/>
      <c r="L484" s="282">
        <f>(SUM(I484:I489))/$C$791</f>
        <v>0</v>
      </c>
      <c r="M484" s="48"/>
      <c r="N484" s="50"/>
      <c r="P484" s="27" t="str">
        <f>IF(L1256="","",#REF!/(VLOOKUP(YEAR(#REF!),$XEU$1045872:$XEV$1045907,2,FALSE)))</f>
        <v/>
      </c>
    </row>
    <row r="485" spans="1:17" s="27" customFormat="1" ht="74.25" customHeight="1" thickBot="1" x14ac:dyDescent="0.3">
      <c r="A485" s="47"/>
      <c r="B485" s="90"/>
      <c r="C485" s="90"/>
      <c r="E485" s="55"/>
      <c r="F485" s="93" t="str">
        <f>IF(C485="","",E485/(VLOOKUP(YEAR(C485),$C$805:$D$841,2,FALSE)))</f>
        <v/>
      </c>
      <c r="G485" s="70"/>
      <c r="H485" s="71">
        <f>+E485*G485</f>
        <v>0</v>
      </c>
      <c r="I485" s="83" t="str">
        <f>+IF(E485="","",F485*G485)</f>
        <v/>
      </c>
      <c r="J485" s="86"/>
      <c r="K485" s="302"/>
      <c r="L485" s="303"/>
      <c r="M485" s="48"/>
      <c r="N485" s="50"/>
      <c r="P485" s="27" t="str">
        <f>IF(L1254="","",#REF!/(VLOOKUP(YEAR(#REF!),$XEU$1045872:$XEV$1045907,2,FALSE)))</f>
        <v/>
      </c>
    </row>
    <row r="486" spans="1:17" s="27" customFormat="1" ht="74.25" customHeight="1" x14ac:dyDescent="0.25">
      <c r="A486" s="47"/>
      <c r="B486" s="90"/>
      <c r="C486" s="90"/>
      <c r="E486" s="55"/>
      <c r="F486" s="93" t="str">
        <f>IF(C486="","",E486/(VLOOKUP(YEAR(C486),$C$805:$D$841,2,FALSE)))</f>
        <v/>
      </c>
      <c r="G486" s="70"/>
      <c r="H486" s="71">
        <f>+E486*G486</f>
        <v>0</v>
      </c>
      <c r="I486" s="83" t="str">
        <f>+IF(E486="","",F486*G486)</f>
        <v/>
      </c>
      <c r="J486" s="86"/>
      <c r="K486" s="302"/>
      <c r="L486" s="303"/>
      <c r="M486" s="48"/>
      <c r="N486" s="50"/>
      <c r="P486" s="27" t="str">
        <f>IF(L1255="","",#REF!/(VLOOKUP(YEAR(#REF!),$XEU$1045872:$XEV$1045907,2,FALSE)))</f>
        <v/>
      </c>
    </row>
    <row r="487" spans="1:17" ht="16.5" thickBot="1" x14ac:dyDescent="0.3">
      <c r="A487" s="253" t="s">
        <v>109</v>
      </c>
      <c r="B487" s="254"/>
      <c r="C487" s="254"/>
      <c r="D487" s="254"/>
      <c r="E487" s="254"/>
      <c r="F487" s="254"/>
      <c r="G487" s="254"/>
      <c r="H487" s="254"/>
      <c r="I487" s="254"/>
      <c r="J487" s="254"/>
      <c r="K487" s="254"/>
      <c r="L487" s="254"/>
      <c r="M487" s="254"/>
      <c r="N487" s="255"/>
    </row>
    <row r="488" spans="1:17" s="27" customFormat="1" ht="74.25" customHeight="1" thickBot="1" x14ac:dyDescent="0.3">
      <c r="A488" s="47"/>
      <c r="B488" s="90"/>
      <c r="C488" s="90"/>
      <c r="E488" s="55"/>
      <c r="F488" s="93" t="str">
        <f>IF(C488="","",E488/(VLOOKUP(YEAR(C488),$C$805:$D$841,2,FALSE)))</f>
        <v/>
      </c>
      <c r="G488" s="70"/>
      <c r="H488" s="71">
        <f>+E488*G488</f>
        <v>0</v>
      </c>
      <c r="I488" s="83" t="str">
        <f>+IF(E488="","",F488*G488)</f>
        <v/>
      </c>
      <c r="J488" s="86"/>
      <c r="K488" s="88"/>
      <c r="L488" s="88"/>
      <c r="M488" s="48"/>
      <c r="N488" s="50"/>
      <c r="P488" s="27" t="str">
        <f>IF(L1258="","",#REF!/(VLOOKUP(YEAR(#REF!),$XEU$1045872:$XEV$1045907,2,FALSE)))</f>
        <v/>
      </c>
    </row>
    <row r="489" spans="1:17" s="27" customFormat="1" ht="74.25" customHeight="1" x14ac:dyDescent="0.25">
      <c r="A489" s="47"/>
      <c r="B489" s="90"/>
      <c r="C489" s="90"/>
      <c r="E489" s="55"/>
      <c r="F489" s="93" t="str">
        <f>IF(C489="","",E489/(VLOOKUP(YEAR(C489),$C$805:$D$841,2,FALSE)))</f>
        <v/>
      </c>
      <c r="G489" s="70"/>
      <c r="H489" s="71">
        <f>+E489*G489</f>
        <v>0</v>
      </c>
      <c r="I489" s="83" t="str">
        <f>+IF(E489="","",F489*G489)</f>
        <v/>
      </c>
      <c r="J489" s="86"/>
      <c r="K489" s="88"/>
      <c r="L489" s="88"/>
      <c r="M489" s="48"/>
      <c r="N489" s="50"/>
      <c r="P489" s="27" t="str">
        <f>IF(L1259="","",#REF!/(VLOOKUP(YEAR(#REF!),$XEU$1045872:$XEV$1045907,2,FALSE)))</f>
        <v/>
      </c>
    </row>
    <row r="490" spans="1:17" ht="15" customHeight="1" x14ac:dyDescent="0.25">
      <c r="A490" s="262" t="s">
        <v>21</v>
      </c>
      <c r="B490" s="262"/>
      <c r="C490" s="262"/>
      <c r="D490" s="262"/>
      <c r="E490" s="262"/>
      <c r="F490" s="262"/>
      <c r="G490" s="262"/>
      <c r="H490" s="262"/>
      <c r="I490" s="262"/>
      <c r="J490" s="262"/>
      <c r="K490" s="262"/>
      <c r="L490" s="304" t="str">
        <f>IF(AND(L484&gt;=100%),"CUMPLE","NO CUMPLE")</f>
        <v>NO CUMPLE</v>
      </c>
      <c r="M490" s="304"/>
      <c r="N490" s="306" t="s">
        <v>4</v>
      </c>
      <c r="P490" s="28"/>
    </row>
    <row r="491" spans="1:17" ht="16.5" thickBot="1" x14ac:dyDescent="0.3">
      <c r="A491" s="262"/>
      <c r="B491" s="262"/>
      <c r="C491" s="262"/>
      <c r="D491" s="262"/>
      <c r="E491" s="262"/>
      <c r="F491" s="262"/>
      <c r="G491" s="262"/>
      <c r="H491" s="262"/>
      <c r="I491" s="262"/>
      <c r="J491" s="262"/>
      <c r="K491" s="262"/>
      <c r="L491" s="305"/>
      <c r="M491" s="305"/>
      <c r="N491" s="307"/>
      <c r="O491" s="24"/>
      <c r="P491" s="24"/>
      <c r="Q491" s="24"/>
    </row>
    <row r="492" spans="1:17" ht="16.5" thickBot="1" x14ac:dyDescent="0.3">
      <c r="A492" s="21"/>
      <c r="B492" s="21"/>
      <c r="C492" s="21"/>
      <c r="D492" s="21"/>
      <c r="E492" s="21"/>
      <c r="F492" s="21"/>
      <c r="G492" s="21"/>
      <c r="H492" s="21"/>
      <c r="I492" s="21"/>
      <c r="J492" s="21"/>
      <c r="K492" s="21"/>
      <c r="L492" s="21"/>
      <c r="M492" s="22"/>
      <c r="N492" s="22"/>
      <c r="O492" s="24"/>
      <c r="P492" s="24"/>
      <c r="Q492" s="24"/>
    </row>
    <row r="493" spans="1:17" ht="28.5" x14ac:dyDescent="0.25">
      <c r="A493" s="284" t="e">
        <f>+#REF!</f>
        <v>#REF!</v>
      </c>
      <c r="B493" s="285"/>
      <c r="C493" s="286"/>
      <c r="D493" s="287" t="e">
        <f>+#REF!</f>
        <v>#REF!</v>
      </c>
      <c r="E493" s="288"/>
      <c r="F493" s="288"/>
      <c r="G493" s="288"/>
      <c r="H493" s="288"/>
      <c r="I493" s="288"/>
      <c r="J493" s="288"/>
      <c r="K493" s="288"/>
      <c r="L493" s="288"/>
      <c r="M493" s="288"/>
      <c r="N493" s="289"/>
    </row>
    <row r="494" spans="1:17" x14ac:dyDescent="0.25">
      <c r="A494" s="296" t="s">
        <v>54</v>
      </c>
      <c r="B494" s="297"/>
      <c r="C494" s="300" t="s">
        <v>4</v>
      </c>
      <c r="D494" s="290"/>
      <c r="E494" s="291"/>
      <c r="F494" s="291"/>
      <c r="G494" s="291"/>
      <c r="H494" s="291"/>
      <c r="I494" s="291"/>
      <c r="J494" s="291"/>
      <c r="K494" s="291"/>
      <c r="L494" s="291"/>
      <c r="M494" s="291"/>
      <c r="N494" s="292"/>
    </row>
    <row r="495" spans="1:17" x14ac:dyDescent="0.25">
      <c r="A495" s="298"/>
      <c r="B495" s="299"/>
      <c r="C495" s="301"/>
      <c r="D495" s="293"/>
      <c r="E495" s="294"/>
      <c r="F495" s="294"/>
      <c r="G495" s="294"/>
      <c r="H495" s="294"/>
      <c r="I495" s="294"/>
      <c r="J495" s="294"/>
      <c r="K495" s="294"/>
      <c r="L495" s="294"/>
      <c r="M495" s="294"/>
      <c r="N495" s="295"/>
    </row>
    <row r="496" spans="1:17" ht="34.5" customHeight="1" thickBot="1" x14ac:dyDescent="0.3">
      <c r="A496" s="274" t="s">
        <v>5</v>
      </c>
      <c r="B496" s="275"/>
      <c r="C496" s="275"/>
      <c r="D496" s="275"/>
      <c r="E496" s="275"/>
      <c r="F496" s="275"/>
      <c r="G496" s="275"/>
      <c r="H496" s="275"/>
      <c r="I496" s="275"/>
      <c r="J496" s="275"/>
      <c r="K496" s="275"/>
      <c r="L496" s="275"/>
      <c r="M496" s="276" t="s">
        <v>55</v>
      </c>
      <c r="N496" s="278" t="s">
        <v>6</v>
      </c>
    </row>
    <row r="497" spans="1:17" ht="71.25" customHeight="1" thickBot="1" x14ac:dyDescent="0.3">
      <c r="A497" s="59" t="s">
        <v>8</v>
      </c>
      <c r="B497" s="60" t="s">
        <v>9</v>
      </c>
      <c r="C497" s="61" t="s">
        <v>10</v>
      </c>
      <c r="D497" s="59" t="s">
        <v>11</v>
      </c>
      <c r="E497" s="62" t="s">
        <v>12</v>
      </c>
      <c r="F497" s="63" t="s">
        <v>13</v>
      </c>
      <c r="G497" s="64" t="s">
        <v>14</v>
      </c>
      <c r="H497" s="63" t="s">
        <v>15</v>
      </c>
      <c r="I497" s="65" t="s">
        <v>16</v>
      </c>
      <c r="J497" s="65" t="s">
        <v>17</v>
      </c>
      <c r="K497" s="66" t="s">
        <v>18</v>
      </c>
      <c r="L497" s="67" t="s">
        <v>20</v>
      </c>
      <c r="M497" s="277"/>
      <c r="N497" s="279"/>
    </row>
    <row r="498" spans="1:17" ht="16.5" thickBot="1" x14ac:dyDescent="0.3">
      <c r="A498" s="253" t="s">
        <v>110</v>
      </c>
      <c r="B498" s="254"/>
      <c r="C498" s="254"/>
      <c r="D498" s="254"/>
      <c r="E498" s="254"/>
      <c r="F498" s="254"/>
      <c r="G498" s="254"/>
      <c r="H498" s="254"/>
      <c r="I498" s="254"/>
      <c r="J498" s="254"/>
      <c r="K498" s="254"/>
      <c r="L498" s="254"/>
      <c r="M498" s="254"/>
      <c r="N498" s="255"/>
    </row>
    <row r="499" spans="1:17" s="27" customFormat="1" ht="74.25" customHeight="1" x14ac:dyDescent="0.25">
      <c r="A499" s="47"/>
      <c r="B499" s="90"/>
      <c r="C499" s="90"/>
      <c r="E499" s="55"/>
      <c r="F499" s="93" t="str">
        <f>IF(C499="","",E499/(VLOOKUP(YEAR(C499),$C$805:$D$841,2,FALSE)))</f>
        <v/>
      </c>
      <c r="G499" s="70"/>
      <c r="H499" s="71">
        <f>+E499*G499</f>
        <v>0</v>
      </c>
      <c r="I499" s="83" t="str">
        <f>+IF(E499="","",F499*G499)</f>
        <v/>
      </c>
      <c r="J499" s="86"/>
      <c r="K499" s="88"/>
      <c r="L499" s="84">
        <f>(SUM(I499:I500))/$C$791</f>
        <v>0</v>
      </c>
      <c r="M499" s="48"/>
      <c r="N499" s="50"/>
      <c r="P499" s="27" t="str">
        <f>IF(L1271="","",#REF!/(VLOOKUP(YEAR(#REF!),$XEU$1045872:$XEV$1045907,2,FALSE)))</f>
        <v/>
      </c>
    </row>
    <row r="500" spans="1:17" ht="15.75" x14ac:dyDescent="0.25">
      <c r="A500" s="253" t="s">
        <v>111</v>
      </c>
      <c r="B500" s="254"/>
      <c r="C500" s="254"/>
      <c r="D500" s="254"/>
      <c r="E500" s="254"/>
      <c r="F500" s="254"/>
      <c r="G500" s="254"/>
      <c r="H500" s="254"/>
      <c r="I500" s="254"/>
      <c r="J500" s="254"/>
      <c r="K500" s="254"/>
      <c r="L500" s="254"/>
      <c r="M500" s="254"/>
      <c r="N500" s="255"/>
    </row>
    <row r="501" spans="1:17" ht="15" customHeight="1" x14ac:dyDescent="0.25">
      <c r="A501" s="262" t="s">
        <v>21</v>
      </c>
      <c r="B501" s="262"/>
      <c r="C501" s="262"/>
      <c r="D501" s="262"/>
      <c r="E501" s="262"/>
      <c r="F501" s="262"/>
      <c r="G501" s="262"/>
      <c r="H501" s="262"/>
      <c r="I501" s="262"/>
      <c r="J501" s="262"/>
      <c r="K501" s="262"/>
      <c r="L501" s="304" t="str">
        <f>IF(AND(L499&gt;=100%),"CUMPLE","NO CUMPLE")</f>
        <v>NO CUMPLE</v>
      </c>
      <c r="M501" s="304"/>
      <c r="N501" s="306" t="s">
        <v>4</v>
      </c>
      <c r="P501" s="28"/>
    </row>
    <row r="502" spans="1:17" ht="16.5" thickBot="1" x14ac:dyDescent="0.3">
      <c r="A502" s="262"/>
      <c r="B502" s="262"/>
      <c r="C502" s="262"/>
      <c r="D502" s="262"/>
      <c r="E502" s="262"/>
      <c r="F502" s="262"/>
      <c r="G502" s="262"/>
      <c r="H502" s="262"/>
      <c r="I502" s="262"/>
      <c r="J502" s="262"/>
      <c r="K502" s="262"/>
      <c r="L502" s="305"/>
      <c r="M502" s="305"/>
      <c r="N502" s="307"/>
      <c r="O502" s="24"/>
      <c r="P502" s="24"/>
      <c r="Q502" s="24"/>
    </row>
    <row r="503" spans="1:17" ht="16.5" thickBot="1" x14ac:dyDescent="0.3">
      <c r="A503" s="21"/>
      <c r="B503" s="21"/>
      <c r="C503" s="21"/>
      <c r="D503" s="21"/>
      <c r="E503" s="21"/>
      <c r="F503" s="21"/>
      <c r="G503" s="21"/>
      <c r="H503" s="21"/>
      <c r="I503" s="21"/>
      <c r="J503" s="21"/>
      <c r="K503" s="21"/>
      <c r="L503" s="21"/>
      <c r="M503" s="22"/>
      <c r="N503" s="22"/>
      <c r="O503" s="24"/>
      <c r="P503" s="24"/>
      <c r="Q503" s="24"/>
    </row>
    <row r="504" spans="1:17" ht="28.5" x14ac:dyDescent="0.25">
      <c r="A504" s="284" t="e">
        <f>+#REF!</f>
        <v>#REF!</v>
      </c>
      <c r="B504" s="285"/>
      <c r="C504" s="286"/>
      <c r="D504" s="287" t="e">
        <f>+#REF!</f>
        <v>#REF!</v>
      </c>
      <c r="E504" s="288"/>
      <c r="F504" s="288"/>
      <c r="G504" s="288"/>
      <c r="H504" s="288"/>
      <c r="I504" s="288"/>
      <c r="J504" s="288"/>
      <c r="K504" s="288"/>
      <c r="L504" s="288"/>
      <c r="M504" s="288"/>
      <c r="N504" s="289"/>
    </row>
    <row r="505" spans="1:17" x14ac:dyDescent="0.25">
      <c r="A505" s="296" t="s">
        <v>54</v>
      </c>
      <c r="B505" s="297"/>
      <c r="C505" s="300" t="s">
        <v>3</v>
      </c>
      <c r="D505" s="290"/>
      <c r="E505" s="291"/>
      <c r="F505" s="291"/>
      <c r="G505" s="291"/>
      <c r="H505" s="291"/>
      <c r="I505" s="291"/>
      <c r="J505" s="291"/>
      <c r="K505" s="291"/>
      <c r="L505" s="291"/>
      <c r="M505" s="291"/>
      <c r="N505" s="292"/>
    </row>
    <row r="506" spans="1:17" x14ac:dyDescent="0.25">
      <c r="A506" s="298"/>
      <c r="B506" s="299"/>
      <c r="C506" s="301"/>
      <c r="D506" s="293"/>
      <c r="E506" s="294"/>
      <c r="F506" s="294"/>
      <c r="G506" s="294"/>
      <c r="H506" s="294"/>
      <c r="I506" s="294"/>
      <c r="J506" s="294"/>
      <c r="K506" s="294"/>
      <c r="L506" s="294"/>
      <c r="M506" s="294"/>
      <c r="N506" s="295"/>
    </row>
    <row r="507" spans="1:17" ht="34.5" customHeight="1" thickBot="1" x14ac:dyDescent="0.3">
      <c r="A507" s="274" t="s">
        <v>5</v>
      </c>
      <c r="B507" s="275"/>
      <c r="C507" s="275"/>
      <c r="D507" s="275"/>
      <c r="E507" s="275"/>
      <c r="F507" s="275"/>
      <c r="G507" s="275"/>
      <c r="H507" s="275"/>
      <c r="I507" s="275"/>
      <c r="J507" s="275"/>
      <c r="K507" s="275"/>
      <c r="L507" s="275"/>
      <c r="M507" s="276" t="s">
        <v>55</v>
      </c>
      <c r="N507" s="278" t="s">
        <v>6</v>
      </c>
    </row>
    <row r="508" spans="1:17" ht="71.25" customHeight="1" thickBot="1" x14ac:dyDescent="0.3">
      <c r="A508" s="59" t="s">
        <v>8</v>
      </c>
      <c r="B508" s="60" t="s">
        <v>9</v>
      </c>
      <c r="C508" s="61" t="s">
        <v>10</v>
      </c>
      <c r="D508" s="59" t="s">
        <v>11</v>
      </c>
      <c r="E508" s="62" t="s">
        <v>12</v>
      </c>
      <c r="F508" s="63" t="s">
        <v>13</v>
      </c>
      <c r="G508" s="64" t="s">
        <v>14</v>
      </c>
      <c r="H508" s="63" t="s">
        <v>15</v>
      </c>
      <c r="I508" s="65" t="s">
        <v>16</v>
      </c>
      <c r="J508" s="65" t="s">
        <v>17</v>
      </c>
      <c r="K508" s="66" t="s">
        <v>18</v>
      </c>
      <c r="L508" s="67" t="s">
        <v>20</v>
      </c>
      <c r="M508" s="277"/>
      <c r="N508" s="279"/>
    </row>
    <row r="509" spans="1:17" ht="16.5" thickBot="1" x14ac:dyDescent="0.3">
      <c r="A509" s="253" t="s">
        <v>112</v>
      </c>
      <c r="B509" s="254"/>
      <c r="C509" s="254"/>
      <c r="D509" s="254"/>
      <c r="E509" s="254"/>
      <c r="F509" s="254"/>
      <c r="G509" s="254"/>
      <c r="H509" s="254"/>
      <c r="I509" s="254"/>
      <c r="J509" s="254"/>
      <c r="K509" s="254"/>
      <c r="L509" s="254"/>
      <c r="M509" s="254"/>
      <c r="N509" s="255"/>
    </row>
    <row r="510" spans="1:17" s="27" customFormat="1" ht="161.25" customHeight="1" thickBot="1" x14ac:dyDescent="0.3">
      <c r="A510" s="47"/>
      <c r="B510" s="68"/>
      <c r="C510" s="68"/>
      <c r="E510" s="55"/>
      <c r="F510" s="69" t="str">
        <f>IF(C510="","",E510/(VLOOKUP(YEAR(C510),$C$805:$D$841,2,FALSE)))</f>
        <v/>
      </c>
      <c r="G510" s="70"/>
      <c r="H510" s="71">
        <f>+E510*G510</f>
        <v>0</v>
      </c>
      <c r="I510" s="83" t="str">
        <f>+IF(E510="","",F510*G510)</f>
        <v/>
      </c>
      <c r="J510" s="86"/>
      <c r="K510" s="280"/>
      <c r="L510" s="282">
        <f>(SUM(I510:I511))/$C$791</f>
        <v>0</v>
      </c>
      <c r="M510" s="48"/>
      <c r="N510" s="50"/>
      <c r="P510" s="27" t="str">
        <f>IF(L1297="","",#REF!/(VLOOKUP(YEAR(#REF!),$XEU$1045872:$XEV$1045907,2,FALSE)))</f>
        <v/>
      </c>
    </row>
    <row r="511" spans="1:17" s="27" customFormat="1" ht="65.25" customHeight="1" x14ac:dyDescent="0.25">
      <c r="A511" s="47"/>
      <c r="B511" s="68"/>
      <c r="C511" s="68"/>
      <c r="D511" s="44"/>
      <c r="E511" s="55"/>
      <c r="F511" s="69" t="str">
        <f>IF(C511="","",E511/(VLOOKUP(YEAR(C511),$C$805:$D$841,2,FALSE)))</f>
        <v/>
      </c>
      <c r="G511" s="70"/>
      <c r="H511" s="71">
        <v>0</v>
      </c>
      <c r="I511" s="83" t="str">
        <f>+IF(E511="","",F511*G511)</f>
        <v/>
      </c>
      <c r="J511" s="85"/>
      <c r="K511" s="302"/>
      <c r="L511" s="303"/>
      <c r="M511" s="48"/>
      <c r="N511" s="50"/>
    </row>
    <row r="512" spans="1:17" ht="15" customHeight="1" x14ac:dyDescent="0.25">
      <c r="A512" s="262" t="s">
        <v>21</v>
      </c>
      <c r="B512" s="262"/>
      <c r="C512" s="262"/>
      <c r="D512" s="262"/>
      <c r="E512" s="262"/>
      <c r="F512" s="262"/>
      <c r="G512" s="262"/>
      <c r="H512" s="262"/>
      <c r="I512" s="262"/>
      <c r="J512" s="262"/>
      <c r="K512" s="262"/>
      <c r="L512" s="304" t="str">
        <f>IF(AND(L510&gt;=100%),"CUMPLE","NO CUMPLE")</f>
        <v>NO CUMPLE</v>
      </c>
      <c r="M512" s="304"/>
      <c r="N512" s="306" t="s">
        <v>4</v>
      </c>
      <c r="P512" s="28"/>
    </row>
    <row r="513" spans="1:17" ht="16.5" thickBot="1" x14ac:dyDescent="0.3">
      <c r="A513" s="262"/>
      <c r="B513" s="262"/>
      <c r="C513" s="262"/>
      <c r="D513" s="262"/>
      <c r="E513" s="262"/>
      <c r="F513" s="262"/>
      <c r="G513" s="262"/>
      <c r="H513" s="262"/>
      <c r="I513" s="262"/>
      <c r="J513" s="262"/>
      <c r="K513" s="262"/>
      <c r="L513" s="305"/>
      <c r="M513" s="305"/>
      <c r="N513" s="307"/>
      <c r="O513" s="24"/>
      <c r="P513" s="24"/>
      <c r="Q513" s="24"/>
    </row>
    <row r="514" spans="1:17" ht="16.5" thickBot="1" x14ac:dyDescent="0.3">
      <c r="A514" s="21"/>
      <c r="B514" s="21"/>
      <c r="C514" s="21"/>
      <c r="D514" s="21"/>
      <c r="E514" s="21"/>
      <c r="F514" s="21"/>
      <c r="G514" s="21"/>
      <c r="H514" s="21"/>
      <c r="I514" s="21"/>
      <c r="J514" s="21"/>
      <c r="K514" s="21"/>
      <c r="L514" s="21"/>
      <c r="M514" s="22"/>
      <c r="N514" s="22"/>
      <c r="O514" s="24"/>
      <c r="P514" s="24"/>
      <c r="Q514" s="24"/>
    </row>
    <row r="515" spans="1:17" ht="28.5" x14ac:dyDescent="0.25">
      <c r="A515" s="284" t="e">
        <f>+#REF!</f>
        <v>#REF!</v>
      </c>
      <c r="B515" s="285"/>
      <c r="C515" s="286"/>
      <c r="D515" s="287" t="e">
        <f>+#REF!</f>
        <v>#REF!</v>
      </c>
      <c r="E515" s="288"/>
      <c r="F515" s="288"/>
      <c r="G515" s="288"/>
      <c r="H515" s="288"/>
      <c r="I515" s="288"/>
      <c r="J515" s="288"/>
      <c r="K515" s="288"/>
      <c r="L515" s="288"/>
      <c r="M515" s="288"/>
      <c r="N515" s="289"/>
    </row>
    <row r="516" spans="1:17" x14ac:dyDescent="0.25">
      <c r="A516" s="296" t="s">
        <v>54</v>
      </c>
      <c r="B516" s="297"/>
      <c r="C516" s="300" t="s">
        <v>3</v>
      </c>
      <c r="D516" s="290"/>
      <c r="E516" s="291"/>
      <c r="F516" s="291"/>
      <c r="G516" s="291"/>
      <c r="H516" s="291"/>
      <c r="I516" s="291"/>
      <c r="J516" s="291"/>
      <c r="K516" s="291"/>
      <c r="L516" s="291"/>
      <c r="M516" s="291"/>
      <c r="N516" s="292"/>
    </row>
    <row r="517" spans="1:17" x14ac:dyDescent="0.25">
      <c r="A517" s="298"/>
      <c r="B517" s="299"/>
      <c r="C517" s="301"/>
      <c r="D517" s="293"/>
      <c r="E517" s="294"/>
      <c r="F517" s="294"/>
      <c r="G517" s="294"/>
      <c r="H517" s="294"/>
      <c r="I517" s="294"/>
      <c r="J517" s="294"/>
      <c r="K517" s="294"/>
      <c r="L517" s="294"/>
      <c r="M517" s="294"/>
      <c r="N517" s="295"/>
    </row>
    <row r="518" spans="1:17" ht="34.5" customHeight="1" thickBot="1" x14ac:dyDescent="0.3">
      <c r="A518" s="274" t="s">
        <v>5</v>
      </c>
      <c r="B518" s="275"/>
      <c r="C518" s="275"/>
      <c r="D518" s="275"/>
      <c r="E518" s="275"/>
      <c r="F518" s="275"/>
      <c r="G518" s="275"/>
      <c r="H518" s="275"/>
      <c r="I518" s="275"/>
      <c r="J518" s="275"/>
      <c r="K518" s="275"/>
      <c r="L518" s="275"/>
      <c r="M518" s="276" t="s">
        <v>55</v>
      </c>
      <c r="N518" s="278" t="s">
        <v>6</v>
      </c>
    </row>
    <row r="519" spans="1:17" ht="71.25" customHeight="1" thickBot="1" x14ac:dyDescent="0.3">
      <c r="A519" s="59" t="s">
        <v>8</v>
      </c>
      <c r="B519" s="60" t="s">
        <v>9</v>
      </c>
      <c r="C519" s="61" t="s">
        <v>10</v>
      </c>
      <c r="D519" s="59" t="s">
        <v>11</v>
      </c>
      <c r="E519" s="62" t="s">
        <v>12</v>
      </c>
      <c r="F519" s="63" t="s">
        <v>13</v>
      </c>
      <c r="G519" s="64" t="s">
        <v>14</v>
      </c>
      <c r="H519" s="63" t="s">
        <v>15</v>
      </c>
      <c r="I519" s="65" t="s">
        <v>16</v>
      </c>
      <c r="J519" s="65" t="s">
        <v>17</v>
      </c>
      <c r="K519" s="66" t="s">
        <v>18</v>
      </c>
      <c r="L519" s="67" t="s">
        <v>20</v>
      </c>
      <c r="M519" s="277"/>
      <c r="N519" s="279"/>
    </row>
    <row r="520" spans="1:17" ht="16.5" thickBot="1" x14ac:dyDescent="0.3">
      <c r="A520" s="253" t="s">
        <v>113</v>
      </c>
      <c r="B520" s="254"/>
      <c r="C520" s="254"/>
      <c r="D520" s="254"/>
      <c r="E520" s="254"/>
      <c r="F520" s="254"/>
      <c r="G520" s="254"/>
      <c r="H520" s="254"/>
      <c r="I520" s="254"/>
      <c r="J520" s="254"/>
      <c r="K520" s="254"/>
      <c r="L520" s="254"/>
      <c r="M520" s="254"/>
      <c r="N520" s="255"/>
    </row>
    <row r="521" spans="1:17" s="27" customFormat="1" ht="161.25" customHeight="1" thickBot="1" x14ac:dyDescent="0.3">
      <c r="A521" s="47"/>
      <c r="B521" s="68"/>
      <c r="C521" s="68"/>
      <c r="E521" s="55"/>
      <c r="F521" s="69" t="str">
        <f>IF(C521="","",E521/(VLOOKUP(YEAR(C521),$C$805:$D$841,2,FALSE)))</f>
        <v/>
      </c>
      <c r="G521" s="70"/>
      <c r="H521" s="71">
        <f>+E521*G521</f>
        <v>0</v>
      </c>
      <c r="I521" s="83" t="str">
        <f>+IF(E521="","",F521*G521)</f>
        <v/>
      </c>
      <c r="J521" s="86"/>
      <c r="K521" s="280"/>
      <c r="L521" s="282">
        <f>(SUM(I521:I522))/$C$791</f>
        <v>0</v>
      </c>
      <c r="M521" s="48"/>
      <c r="N521" s="50"/>
      <c r="P521" s="27" t="str">
        <f>IF(L1308="","",#REF!/(VLOOKUP(YEAR(#REF!),$XEU$1045872:$XEV$1045907,2,FALSE)))</f>
        <v/>
      </c>
    </row>
    <row r="522" spans="1:17" s="27" customFormat="1" ht="65.25" customHeight="1" x14ac:dyDescent="0.25">
      <c r="A522" s="47"/>
      <c r="B522" s="68"/>
      <c r="C522" s="68"/>
      <c r="D522" s="44"/>
      <c r="E522" s="55"/>
      <c r="F522" s="69" t="str">
        <f>IF(C522="","",E522/(VLOOKUP(YEAR(C522),$C$805:$D$841,2,FALSE)))</f>
        <v/>
      </c>
      <c r="G522" s="70"/>
      <c r="H522" s="71">
        <v>0</v>
      </c>
      <c r="I522" s="83" t="str">
        <f>+IF(E522="","",F522*G522)</f>
        <v/>
      </c>
      <c r="J522" s="85"/>
      <c r="K522" s="302"/>
      <c r="L522" s="303"/>
      <c r="M522" s="48"/>
      <c r="N522" s="50"/>
    </row>
    <row r="523" spans="1:17" ht="15" customHeight="1" x14ac:dyDescent="0.25">
      <c r="A523" s="262" t="s">
        <v>21</v>
      </c>
      <c r="B523" s="262"/>
      <c r="C523" s="262"/>
      <c r="D523" s="262"/>
      <c r="E523" s="262"/>
      <c r="F523" s="262"/>
      <c r="G523" s="262"/>
      <c r="H523" s="262"/>
      <c r="I523" s="262"/>
      <c r="J523" s="262"/>
      <c r="K523" s="262"/>
      <c r="L523" s="304" t="str">
        <f>IF(AND(L521&gt;=100%),"CUMPLE","NO CUMPLE")</f>
        <v>NO CUMPLE</v>
      </c>
      <c r="M523" s="304"/>
      <c r="N523" s="306" t="s">
        <v>4</v>
      </c>
      <c r="P523" s="28"/>
    </row>
    <row r="524" spans="1:17" ht="16.5" thickBot="1" x14ac:dyDescent="0.3">
      <c r="A524" s="262"/>
      <c r="B524" s="262"/>
      <c r="C524" s="262"/>
      <c r="D524" s="262"/>
      <c r="E524" s="262"/>
      <c r="F524" s="262"/>
      <c r="G524" s="262"/>
      <c r="H524" s="262"/>
      <c r="I524" s="262"/>
      <c r="J524" s="262"/>
      <c r="K524" s="262"/>
      <c r="L524" s="305"/>
      <c r="M524" s="305"/>
      <c r="N524" s="307"/>
      <c r="O524" s="24"/>
      <c r="P524" s="24"/>
      <c r="Q524" s="24"/>
    </row>
    <row r="525" spans="1:17" ht="16.5" thickBot="1" x14ac:dyDescent="0.3">
      <c r="A525" s="21"/>
      <c r="B525" s="21"/>
      <c r="C525" s="21"/>
      <c r="D525" s="21"/>
      <c r="E525" s="21"/>
      <c r="F525" s="21"/>
      <c r="G525" s="21"/>
      <c r="H525" s="21"/>
      <c r="I525" s="21"/>
      <c r="J525" s="21"/>
      <c r="K525" s="21"/>
      <c r="L525" s="21"/>
      <c r="M525" s="22"/>
      <c r="N525" s="22"/>
      <c r="O525" s="24"/>
      <c r="P525" s="24"/>
      <c r="Q525" s="24"/>
    </row>
    <row r="526" spans="1:17" ht="28.5" x14ac:dyDescent="0.25">
      <c r="A526" s="284" t="e">
        <f>+#REF!</f>
        <v>#REF!</v>
      </c>
      <c r="B526" s="285"/>
      <c r="C526" s="286"/>
      <c r="D526" s="287" t="e">
        <f>+#REF!</f>
        <v>#REF!</v>
      </c>
      <c r="E526" s="288"/>
      <c r="F526" s="288"/>
      <c r="G526" s="288"/>
      <c r="H526" s="288"/>
      <c r="I526" s="288"/>
      <c r="J526" s="288"/>
      <c r="K526" s="288"/>
      <c r="L526" s="288"/>
      <c r="M526" s="288"/>
      <c r="N526" s="289"/>
    </row>
    <row r="527" spans="1:17" x14ac:dyDescent="0.25">
      <c r="A527" s="296" t="s">
        <v>54</v>
      </c>
      <c r="B527" s="297"/>
      <c r="C527" s="300" t="s">
        <v>3</v>
      </c>
      <c r="D527" s="290"/>
      <c r="E527" s="291"/>
      <c r="F527" s="291"/>
      <c r="G527" s="291"/>
      <c r="H527" s="291"/>
      <c r="I527" s="291"/>
      <c r="J527" s="291"/>
      <c r="K527" s="291"/>
      <c r="L527" s="291"/>
      <c r="M527" s="291"/>
      <c r="N527" s="292"/>
    </row>
    <row r="528" spans="1:17" x14ac:dyDescent="0.25">
      <c r="A528" s="298"/>
      <c r="B528" s="299"/>
      <c r="C528" s="301"/>
      <c r="D528" s="293"/>
      <c r="E528" s="294"/>
      <c r="F528" s="294"/>
      <c r="G528" s="294"/>
      <c r="H528" s="294"/>
      <c r="I528" s="294"/>
      <c r="J528" s="294"/>
      <c r="K528" s="294"/>
      <c r="L528" s="294"/>
      <c r="M528" s="294"/>
      <c r="N528" s="295"/>
    </row>
    <row r="529" spans="1:17" ht="34.5" customHeight="1" thickBot="1" x14ac:dyDescent="0.3">
      <c r="A529" s="274" t="s">
        <v>5</v>
      </c>
      <c r="B529" s="275"/>
      <c r="C529" s="275"/>
      <c r="D529" s="275"/>
      <c r="E529" s="275"/>
      <c r="F529" s="275"/>
      <c r="G529" s="275"/>
      <c r="H529" s="275"/>
      <c r="I529" s="275"/>
      <c r="J529" s="275"/>
      <c r="K529" s="275"/>
      <c r="L529" s="275"/>
      <c r="M529" s="276" t="s">
        <v>55</v>
      </c>
      <c r="N529" s="278" t="s">
        <v>6</v>
      </c>
    </row>
    <row r="530" spans="1:17" ht="71.25" customHeight="1" thickBot="1" x14ac:dyDescent="0.3">
      <c r="A530" s="59" t="s">
        <v>8</v>
      </c>
      <c r="B530" s="60" t="s">
        <v>9</v>
      </c>
      <c r="C530" s="61" t="s">
        <v>10</v>
      </c>
      <c r="D530" s="59" t="s">
        <v>11</v>
      </c>
      <c r="E530" s="62" t="s">
        <v>12</v>
      </c>
      <c r="F530" s="63" t="s">
        <v>13</v>
      </c>
      <c r="G530" s="64" t="s">
        <v>14</v>
      </c>
      <c r="H530" s="63" t="s">
        <v>15</v>
      </c>
      <c r="I530" s="65" t="s">
        <v>16</v>
      </c>
      <c r="J530" s="65" t="s">
        <v>17</v>
      </c>
      <c r="K530" s="66" t="s">
        <v>18</v>
      </c>
      <c r="L530" s="67" t="s">
        <v>20</v>
      </c>
      <c r="M530" s="277"/>
      <c r="N530" s="279"/>
    </row>
    <row r="531" spans="1:17" ht="16.5" thickBot="1" x14ac:dyDescent="0.3">
      <c r="A531" s="253" t="s">
        <v>114</v>
      </c>
      <c r="B531" s="254"/>
      <c r="C531" s="254"/>
      <c r="D531" s="254"/>
      <c r="E531" s="254"/>
      <c r="F531" s="254"/>
      <c r="G531" s="254"/>
      <c r="H531" s="254"/>
      <c r="I531" s="254"/>
      <c r="J531" s="254"/>
      <c r="K531" s="254"/>
      <c r="L531" s="254"/>
      <c r="M531" s="254"/>
      <c r="N531" s="255"/>
    </row>
    <row r="532" spans="1:17" s="27" customFormat="1" ht="161.25" customHeight="1" thickBot="1" x14ac:dyDescent="0.3">
      <c r="A532" s="47"/>
      <c r="B532" s="68"/>
      <c r="C532" s="68"/>
      <c r="E532" s="55"/>
      <c r="F532" s="69" t="str">
        <f>IF(C532="","",E532/(VLOOKUP(YEAR(C532),$C$805:$D$841,2,FALSE)))</f>
        <v/>
      </c>
      <c r="G532" s="70"/>
      <c r="H532" s="71">
        <f>+E532*G532</f>
        <v>0</v>
      </c>
      <c r="I532" s="83" t="str">
        <f>+IF(E532="","",F532*G532)</f>
        <v/>
      </c>
      <c r="J532" s="86"/>
      <c r="K532" s="280"/>
      <c r="L532" s="282">
        <f>(SUM(I532:I534))/$C$791</f>
        <v>0</v>
      </c>
      <c r="M532" s="48"/>
      <c r="N532" s="50"/>
      <c r="P532" s="27" t="str">
        <f>IF(L1319="","",#REF!/(VLOOKUP(YEAR(#REF!),$XEU$1045872:$XEV$1045907,2,FALSE)))</f>
        <v/>
      </c>
    </row>
    <row r="533" spans="1:17" s="27" customFormat="1" ht="65.25" customHeight="1" thickBot="1" x14ac:dyDescent="0.3">
      <c r="A533" s="47"/>
      <c r="B533" s="68"/>
      <c r="C533" s="68"/>
      <c r="D533" s="44"/>
      <c r="E533" s="55"/>
      <c r="F533" s="69" t="str">
        <f>IF(C533="","",E533/(VLOOKUP(YEAR(C533),$C$805:$D$841,2,FALSE)))</f>
        <v/>
      </c>
      <c r="G533" s="70"/>
      <c r="H533" s="71">
        <v>0</v>
      </c>
      <c r="I533" s="83" t="str">
        <f>+IF(E533="","",F533*G533)</f>
        <v/>
      </c>
      <c r="J533" s="85"/>
      <c r="K533" s="302"/>
      <c r="L533" s="303"/>
      <c r="M533" s="48"/>
      <c r="N533" s="50"/>
    </row>
    <row r="534" spans="1:17" s="27" customFormat="1" ht="65.25" customHeight="1" x14ac:dyDescent="0.25">
      <c r="A534" s="47"/>
      <c r="B534" s="68"/>
      <c r="C534" s="68"/>
      <c r="D534" s="44"/>
      <c r="E534" s="55"/>
      <c r="F534" s="69" t="str">
        <f>IF(C534="","",E534/(VLOOKUP(YEAR(C534),$C$805:$D$841,2,FALSE)))</f>
        <v/>
      </c>
      <c r="G534" s="70"/>
      <c r="H534" s="71">
        <v>0</v>
      </c>
      <c r="I534" s="83" t="str">
        <f>+IF(E534="","",F534*G534)</f>
        <v/>
      </c>
      <c r="J534" s="85"/>
      <c r="K534" s="302"/>
      <c r="L534" s="303"/>
      <c r="M534" s="48"/>
      <c r="N534" s="50"/>
    </row>
    <row r="535" spans="1:17" ht="15" customHeight="1" x14ac:dyDescent="0.25">
      <c r="A535" s="262" t="s">
        <v>21</v>
      </c>
      <c r="B535" s="262"/>
      <c r="C535" s="262"/>
      <c r="D535" s="262"/>
      <c r="E535" s="262"/>
      <c r="F535" s="262"/>
      <c r="G535" s="262"/>
      <c r="H535" s="262"/>
      <c r="I535" s="262"/>
      <c r="J535" s="262"/>
      <c r="K535" s="262"/>
      <c r="L535" s="304" t="str">
        <f>IF(AND(L532&gt;=100%),"CUMPLE","NO CUMPLE")</f>
        <v>NO CUMPLE</v>
      </c>
      <c r="M535" s="304"/>
      <c r="N535" s="306" t="s">
        <v>4</v>
      </c>
      <c r="P535" s="28"/>
    </row>
    <row r="536" spans="1:17" ht="16.5" thickBot="1" x14ac:dyDescent="0.3">
      <c r="A536" s="262"/>
      <c r="B536" s="262"/>
      <c r="C536" s="262"/>
      <c r="D536" s="262"/>
      <c r="E536" s="262"/>
      <c r="F536" s="262"/>
      <c r="G536" s="262"/>
      <c r="H536" s="262"/>
      <c r="I536" s="262"/>
      <c r="J536" s="262"/>
      <c r="K536" s="262"/>
      <c r="L536" s="305"/>
      <c r="M536" s="305"/>
      <c r="N536" s="307"/>
      <c r="O536" s="24"/>
      <c r="P536" s="24"/>
      <c r="Q536" s="24"/>
    </row>
    <row r="537" spans="1:17" ht="16.5" thickBot="1" x14ac:dyDescent="0.3">
      <c r="A537" s="21"/>
      <c r="B537" s="21"/>
      <c r="C537" s="21"/>
      <c r="D537" s="21"/>
      <c r="E537" s="21"/>
      <c r="F537" s="21"/>
      <c r="G537" s="21"/>
      <c r="H537" s="21"/>
      <c r="I537" s="21"/>
      <c r="J537" s="21"/>
      <c r="K537" s="21"/>
      <c r="L537" s="21"/>
      <c r="M537" s="22"/>
      <c r="N537" s="22"/>
      <c r="O537" s="24"/>
      <c r="P537" s="24"/>
      <c r="Q537" s="24"/>
    </row>
    <row r="538" spans="1:17" ht="28.5" x14ac:dyDescent="0.25">
      <c r="A538" s="284" t="e">
        <f>+#REF!</f>
        <v>#REF!</v>
      </c>
      <c r="B538" s="285"/>
      <c r="C538" s="286"/>
      <c r="D538" s="287" t="e">
        <f>+#REF!</f>
        <v>#REF!</v>
      </c>
      <c r="E538" s="288"/>
      <c r="F538" s="288"/>
      <c r="G538" s="288"/>
      <c r="H538" s="288"/>
      <c r="I538" s="288"/>
      <c r="J538" s="288"/>
      <c r="K538" s="288"/>
      <c r="L538" s="288"/>
      <c r="M538" s="288"/>
      <c r="N538" s="289"/>
    </row>
    <row r="539" spans="1:17" x14ac:dyDescent="0.25">
      <c r="A539" s="296" t="s">
        <v>54</v>
      </c>
      <c r="B539" s="297"/>
      <c r="C539" s="300" t="s">
        <v>4</v>
      </c>
      <c r="D539" s="290"/>
      <c r="E539" s="291"/>
      <c r="F539" s="291"/>
      <c r="G539" s="291"/>
      <c r="H539" s="291"/>
      <c r="I539" s="291"/>
      <c r="J539" s="291"/>
      <c r="K539" s="291"/>
      <c r="L539" s="291"/>
      <c r="M539" s="291"/>
      <c r="N539" s="292"/>
    </row>
    <row r="540" spans="1:17" x14ac:dyDescent="0.25">
      <c r="A540" s="298"/>
      <c r="B540" s="299"/>
      <c r="C540" s="301"/>
      <c r="D540" s="293"/>
      <c r="E540" s="294"/>
      <c r="F540" s="294"/>
      <c r="G540" s="294"/>
      <c r="H540" s="294"/>
      <c r="I540" s="294"/>
      <c r="J540" s="294"/>
      <c r="K540" s="294"/>
      <c r="L540" s="294"/>
      <c r="M540" s="294"/>
      <c r="N540" s="295"/>
    </row>
    <row r="541" spans="1:17" ht="34.5" customHeight="1" thickBot="1" x14ac:dyDescent="0.3">
      <c r="A541" s="274" t="s">
        <v>5</v>
      </c>
      <c r="B541" s="275"/>
      <c r="C541" s="275"/>
      <c r="D541" s="275"/>
      <c r="E541" s="275"/>
      <c r="F541" s="275"/>
      <c r="G541" s="275"/>
      <c r="H541" s="275"/>
      <c r="I541" s="275"/>
      <c r="J541" s="275"/>
      <c r="K541" s="275"/>
      <c r="L541" s="275"/>
      <c r="M541" s="276" t="s">
        <v>55</v>
      </c>
      <c r="N541" s="278" t="s">
        <v>6</v>
      </c>
    </row>
    <row r="542" spans="1:17" ht="71.25" customHeight="1" thickBot="1" x14ac:dyDescent="0.3">
      <c r="A542" s="59" t="s">
        <v>8</v>
      </c>
      <c r="B542" s="60" t="s">
        <v>9</v>
      </c>
      <c r="C542" s="61" t="s">
        <v>10</v>
      </c>
      <c r="D542" s="59" t="s">
        <v>11</v>
      </c>
      <c r="E542" s="62" t="s">
        <v>12</v>
      </c>
      <c r="F542" s="63" t="s">
        <v>13</v>
      </c>
      <c r="G542" s="64" t="s">
        <v>14</v>
      </c>
      <c r="H542" s="63" t="s">
        <v>15</v>
      </c>
      <c r="I542" s="65" t="s">
        <v>16</v>
      </c>
      <c r="J542" s="65" t="s">
        <v>17</v>
      </c>
      <c r="K542" s="66" t="s">
        <v>18</v>
      </c>
      <c r="L542" s="67" t="s">
        <v>20</v>
      </c>
      <c r="M542" s="277"/>
      <c r="N542" s="279"/>
    </row>
    <row r="543" spans="1:17" ht="16.5" thickBot="1" x14ac:dyDescent="0.3">
      <c r="A543" s="253" t="s">
        <v>115</v>
      </c>
      <c r="B543" s="254"/>
      <c r="C543" s="254"/>
      <c r="D543" s="254"/>
      <c r="E543" s="254"/>
      <c r="F543" s="254"/>
      <c r="G543" s="254"/>
      <c r="H543" s="254"/>
      <c r="I543" s="254"/>
      <c r="J543" s="254"/>
      <c r="K543" s="254"/>
      <c r="L543" s="254"/>
      <c r="M543" s="254"/>
      <c r="N543" s="255"/>
    </row>
    <row r="544" spans="1:17" s="27" customFormat="1" ht="74.25" customHeight="1" x14ac:dyDescent="0.25">
      <c r="A544" s="47"/>
      <c r="B544" s="90"/>
      <c r="C544" s="90"/>
      <c r="E544" s="55"/>
      <c r="F544" s="93" t="str">
        <f>IF(C544="","",E544/(VLOOKUP(YEAR(C544),$C$805:$D$841,2,FALSE)))</f>
        <v/>
      </c>
      <c r="G544" s="70"/>
      <c r="H544" s="71">
        <f>+E544*G544</f>
        <v>0</v>
      </c>
      <c r="I544" s="83" t="str">
        <f>+IF(E544="","",F544*G544)</f>
        <v/>
      </c>
      <c r="J544" s="86"/>
      <c r="K544" s="88"/>
      <c r="L544" s="84">
        <f>(SUM(I544:I546))/$C$791</f>
        <v>0</v>
      </c>
      <c r="M544" s="48"/>
      <c r="N544" s="50"/>
      <c r="P544" s="27" t="str">
        <f>IF(L1316="","",#REF!/(VLOOKUP(YEAR(#REF!),$XEU$1045872:$XEV$1045907,2,FALSE)))</f>
        <v/>
      </c>
    </row>
    <row r="545" spans="1:17" ht="16.5" thickBot="1" x14ac:dyDescent="0.3">
      <c r="A545" s="253" t="s">
        <v>116</v>
      </c>
      <c r="B545" s="254"/>
      <c r="C545" s="254"/>
      <c r="D545" s="254"/>
      <c r="E545" s="254"/>
      <c r="F545" s="254"/>
      <c r="G545" s="254"/>
      <c r="H545" s="254"/>
      <c r="I545" s="254"/>
      <c r="J545" s="254"/>
      <c r="K545" s="254"/>
      <c r="L545" s="254"/>
      <c r="M545" s="254"/>
      <c r="N545" s="255"/>
    </row>
    <row r="546" spans="1:17" s="27" customFormat="1" ht="74.25" customHeight="1" x14ac:dyDescent="0.25">
      <c r="A546" s="47"/>
      <c r="B546" s="90"/>
      <c r="C546" s="90"/>
      <c r="E546" s="55"/>
      <c r="F546" s="93" t="str">
        <f>IF(C546="","",E546/(VLOOKUP(YEAR(C546),$C$805:$D$841,2,FALSE)))</f>
        <v/>
      </c>
      <c r="G546" s="70"/>
      <c r="H546" s="71">
        <f>+E546*G546</f>
        <v>0</v>
      </c>
      <c r="I546" s="83" t="str">
        <f>+IF(E546="","",F546*G546)</f>
        <v/>
      </c>
      <c r="J546" s="86"/>
      <c r="K546" s="88"/>
      <c r="L546" s="88"/>
      <c r="M546" s="48"/>
      <c r="N546" s="50"/>
      <c r="P546" s="27" t="str">
        <f>IF(L1318="","",#REF!/(VLOOKUP(YEAR(#REF!),$XEU$1045872:$XEV$1045907,2,FALSE)))</f>
        <v/>
      </c>
    </row>
    <row r="547" spans="1:17" ht="15" customHeight="1" x14ac:dyDescent="0.25">
      <c r="A547" s="262" t="s">
        <v>21</v>
      </c>
      <c r="B547" s="262"/>
      <c r="C547" s="262"/>
      <c r="D547" s="262"/>
      <c r="E547" s="262"/>
      <c r="F547" s="262"/>
      <c r="G547" s="262"/>
      <c r="H547" s="262"/>
      <c r="I547" s="262"/>
      <c r="J547" s="262"/>
      <c r="K547" s="262"/>
      <c r="L547" s="304" t="str">
        <f>IF(AND(L544&gt;=100%),"CUMPLE","NO CUMPLE")</f>
        <v>NO CUMPLE</v>
      </c>
      <c r="M547" s="304"/>
      <c r="N547" s="306" t="s">
        <v>4</v>
      </c>
      <c r="P547" s="28"/>
    </row>
    <row r="548" spans="1:17" ht="16.5" thickBot="1" x14ac:dyDescent="0.3">
      <c r="A548" s="262"/>
      <c r="B548" s="262"/>
      <c r="C548" s="262"/>
      <c r="D548" s="262"/>
      <c r="E548" s="262"/>
      <c r="F548" s="262"/>
      <c r="G548" s="262"/>
      <c r="H548" s="262"/>
      <c r="I548" s="262"/>
      <c r="J548" s="262"/>
      <c r="K548" s="262"/>
      <c r="L548" s="305"/>
      <c r="M548" s="305"/>
      <c r="N548" s="307"/>
      <c r="O548" s="24"/>
      <c r="P548" s="24"/>
      <c r="Q548" s="24"/>
    </row>
    <row r="549" spans="1:17" ht="16.5" thickBot="1" x14ac:dyDescent="0.3">
      <c r="A549" s="21"/>
      <c r="B549" s="21"/>
      <c r="C549" s="21"/>
      <c r="D549" s="21"/>
      <c r="E549" s="21"/>
      <c r="F549" s="21"/>
      <c r="G549" s="21"/>
      <c r="H549" s="21"/>
      <c r="I549" s="21"/>
      <c r="J549" s="21"/>
      <c r="K549" s="21"/>
      <c r="L549" s="21"/>
      <c r="M549" s="22"/>
      <c r="N549" s="22"/>
      <c r="O549" s="24"/>
      <c r="P549" s="24"/>
      <c r="Q549" s="24"/>
    </row>
    <row r="550" spans="1:17" ht="28.5" x14ac:dyDescent="0.25">
      <c r="A550" s="284" t="e">
        <f>+#REF!</f>
        <v>#REF!</v>
      </c>
      <c r="B550" s="285"/>
      <c r="C550" s="286"/>
      <c r="D550" s="287" t="e">
        <f>+#REF!</f>
        <v>#REF!</v>
      </c>
      <c r="E550" s="288"/>
      <c r="F550" s="288"/>
      <c r="G550" s="288"/>
      <c r="H550" s="288"/>
      <c r="I550" s="288"/>
      <c r="J550" s="288"/>
      <c r="K550" s="288"/>
      <c r="L550" s="288"/>
      <c r="M550" s="288"/>
      <c r="N550" s="289"/>
    </row>
    <row r="551" spans="1:17" x14ac:dyDescent="0.25">
      <c r="A551" s="296" t="s">
        <v>54</v>
      </c>
      <c r="B551" s="297"/>
      <c r="C551" s="300" t="s">
        <v>3</v>
      </c>
      <c r="D551" s="290"/>
      <c r="E551" s="291"/>
      <c r="F551" s="291"/>
      <c r="G551" s="291"/>
      <c r="H551" s="291"/>
      <c r="I551" s="291"/>
      <c r="J551" s="291"/>
      <c r="K551" s="291"/>
      <c r="L551" s="291"/>
      <c r="M551" s="291"/>
      <c r="N551" s="292"/>
    </row>
    <row r="552" spans="1:17" x14ac:dyDescent="0.25">
      <c r="A552" s="298"/>
      <c r="B552" s="299"/>
      <c r="C552" s="301"/>
      <c r="D552" s="293"/>
      <c r="E552" s="294"/>
      <c r="F552" s="294"/>
      <c r="G552" s="294"/>
      <c r="H552" s="294"/>
      <c r="I552" s="294"/>
      <c r="J552" s="294"/>
      <c r="K552" s="294"/>
      <c r="L552" s="294"/>
      <c r="M552" s="294"/>
      <c r="N552" s="295"/>
    </row>
    <row r="553" spans="1:17" ht="34.5" customHeight="1" thickBot="1" x14ac:dyDescent="0.3">
      <c r="A553" s="274" t="s">
        <v>5</v>
      </c>
      <c r="B553" s="275"/>
      <c r="C553" s="275"/>
      <c r="D553" s="275"/>
      <c r="E553" s="275"/>
      <c r="F553" s="275"/>
      <c r="G553" s="275"/>
      <c r="H553" s="275"/>
      <c r="I553" s="275"/>
      <c r="J553" s="275"/>
      <c r="K553" s="275"/>
      <c r="L553" s="275"/>
      <c r="M553" s="276" t="s">
        <v>55</v>
      </c>
      <c r="N553" s="278" t="s">
        <v>6</v>
      </c>
    </row>
    <row r="554" spans="1:17" ht="71.25" customHeight="1" thickBot="1" x14ac:dyDescent="0.3">
      <c r="A554" s="59" t="s">
        <v>8</v>
      </c>
      <c r="B554" s="60" t="s">
        <v>9</v>
      </c>
      <c r="C554" s="61" t="s">
        <v>10</v>
      </c>
      <c r="D554" s="59" t="s">
        <v>11</v>
      </c>
      <c r="E554" s="62" t="s">
        <v>12</v>
      </c>
      <c r="F554" s="63" t="s">
        <v>13</v>
      </c>
      <c r="G554" s="64" t="s">
        <v>14</v>
      </c>
      <c r="H554" s="63" t="s">
        <v>15</v>
      </c>
      <c r="I554" s="65" t="s">
        <v>16</v>
      </c>
      <c r="J554" s="65" t="s">
        <v>17</v>
      </c>
      <c r="K554" s="66" t="s">
        <v>18</v>
      </c>
      <c r="L554" s="67" t="s">
        <v>20</v>
      </c>
      <c r="M554" s="277"/>
      <c r="N554" s="279"/>
    </row>
    <row r="555" spans="1:17" ht="16.5" thickBot="1" x14ac:dyDescent="0.3">
      <c r="A555" s="253" t="s">
        <v>114</v>
      </c>
      <c r="B555" s="254"/>
      <c r="C555" s="254"/>
      <c r="D555" s="254"/>
      <c r="E555" s="254"/>
      <c r="F555" s="254"/>
      <c r="G555" s="254"/>
      <c r="H555" s="254"/>
      <c r="I555" s="254"/>
      <c r="J555" s="254"/>
      <c r="K555" s="254"/>
      <c r="L555" s="254"/>
      <c r="M555" s="254"/>
      <c r="N555" s="255"/>
    </row>
    <row r="556" spans="1:17" s="27" customFormat="1" ht="161.25" customHeight="1" thickBot="1" x14ac:dyDescent="0.3">
      <c r="A556" s="47"/>
      <c r="B556" s="68"/>
      <c r="C556" s="68"/>
      <c r="E556" s="55"/>
      <c r="F556" s="69" t="str">
        <f>IF(C556="","",E556/(VLOOKUP(YEAR(C556),$C$805:$D$841,2,FALSE)))</f>
        <v/>
      </c>
      <c r="G556" s="70"/>
      <c r="H556" s="71">
        <f>+E556*G556</f>
        <v>0</v>
      </c>
      <c r="I556" s="83" t="str">
        <f>+IF(E556="","",F556*G556)</f>
        <v/>
      </c>
      <c r="J556" s="86"/>
      <c r="K556" s="280"/>
      <c r="L556" s="282">
        <f>(SUM(I556:I558))/$C$791</f>
        <v>0</v>
      </c>
      <c r="M556" s="48"/>
      <c r="N556" s="50"/>
      <c r="P556" s="27" t="str">
        <f>IF(L1343="","",#REF!/(VLOOKUP(YEAR(#REF!),$XEU$1045872:$XEV$1045907,2,FALSE)))</f>
        <v/>
      </c>
    </row>
    <row r="557" spans="1:17" s="27" customFormat="1" ht="65.25" customHeight="1" thickBot="1" x14ac:dyDescent="0.3">
      <c r="A557" s="47"/>
      <c r="B557" s="68"/>
      <c r="C557" s="68"/>
      <c r="D557" s="44"/>
      <c r="E557" s="55"/>
      <c r="F557" s="69" t="str">
        <f>IF(C557="","",E557/(VLOOKUP(YEAR(C557),$C$805:$D$841,2,FALSE)))</f>
        <v/>
      </c>
      <c r="G557" s="70"/>
      <c r="H557" s="71">
        <v>0</v>
      </c>
      <c r="I557" s="83" t="str">
        <f>+IF(E557="","",F557*G557)</f>
        <v/>
      </c>
      <c r="J557" s="85"/>
      <c r="K557" s="302"/>
      <c r="L557" s="303"/>
      <c r="M557" s="48"/>
      <c r="N557" s="50"/>
    </row>
    <row r="558" spans="1:17" s="27" customFormat="1" ht="65.25" customHeight="1" x14ac:dyDescent="0.25">
      <c r="A558" s="47"/>
      <c r="B558" s="68"/>
      <c r="C558" s="68"/>
      <c r="D558" s="44"/>
      <c r="E558" s="55"/>
      <c r="F558" s="69" t="str">
        <f>IF(C558="","",E558/(VLOOKUP(YEAR(C558),$C$805:$D$841,2,FALSE)))</f>
        <v/>
      </c>
      <c r="G558" s="70"/>
      <c r="H558" s="71">
        <v>0</v>
      </c>
      <c r="I558" s="83" t="str">
        <f>+IF(E558="","",F558*G558)</f>
        <v/>
      </c>
      <c r="J558" s="85"/>
      <c r="K558" s="302"/>
      <c r="L558" s="303"/>
      <c r="M558" s="48"/>
      <c r="N558" s="50"/>
    </row>
    <row r="559" spans="1:17" ht="15" customHeight="1" x14ac:dyDescent="0.25">
      <c r="A559" s="262" t="s">
        <v>21</v>
      </c>
      <c r="B559" s="262"/>
      <c r="C559" s="262"/>
      <c r="D559" s="262"/>
      <c r="E559" s="262"/>
      <c r="F559" s="262"/>
      <c r="G559" s="262"/>
      <c r="H559" s="262"/>
      <c r="I559" s="262"/>
      <c r="J559" s="262"/>
      <c r="K559" s="262"/>
      <c r="L559" s="304" t="str">
        <f>IF(AND(L556&gt;=100%),"CUMPLE","NO CUMPLE")</f>
        <v>NO CUMPLE</v>
      </c>
      <c r="M559" s="304"/>
      <c r="N559" s="306" t="s">
        <v>4</v>
      </c>
      <c r="P559" s="28"/>
    </row>
    <row r="560" spans="1:17" ht="16.5" thickBot="1" x14ac:dyDescent="0.3">
      <c r="A560" s="262"/>
      <c r="B560" s="262"/>
      <c r="C560" s="262"/>
      <c r="D560" s="262"/>
      <c r="E560" s="262"/>
      <c r="F560" s="262"/>
      <c r="G560" s="262"/>
      <c r="H560" s="262"/>
      <c r="I560" s="262"/>
      <c r="J560" s="262"/>
      <c r="K560" s="262"/>
      <c r="L560" s="305"/>
      <c r="M560" s="305"/>
      <c r="N560" s="307"/>
      <c r="O560" s="24"/>
      <c r="P560" s="24"/>
      <c r="Q560" s="24"/>
    </row>
    <row r="561" spans="1:17" ht="16.5" thickBot="1" x14ac:dyDescent="0.3">
      <c r="A561" s="21"/>
      <c r="B561" s="21"/>
      <c r="C561" s="21"/>
      <c r="D561" s="21"/>
      <c r="E561" s="21"/>
      <c r="F561" s="21"/>
      <c r="G561" s="21"/>
      <c r="H561" s="21"/>
      <c r="I561" s="21"/>
      <c r="J561" s="21"/>
      <c r="K561" s="21"/>
      <c r="L561" s="21"/>
      <c r="M561" s="22"/>
      <c r="N561" s="22"/>
      <c r="O561" s="24"/>
      <c r="P561" s="24"/>
      <c r="Q561" s="24"/>
    </row>
    <row r="562" spans="1:17" ht="28.5" x14ac:dyDescent="0.25">
      <c r="A562" s="284" t="e">
        <f>+#REF!</f>
        <v>#REF!</v>
      </c>
      <c r="B562" s="285"/>
      <c r="C562" s="286"/>
      <c r="D562" s="287" t="e">
        <f>+#REF!</f>
        <v>#REF!</v>
      </c>
      <c r="E562" s="288"/>
      <c r="F562" s="288"/>
      <c r="G562" s="288"/>
      <c r="H562" s="288"/>
      <c r="I562" s="288"/>
      <c r="J562" s="288"/>
      <c r="K562" s="288"/>
      <c r="L562" s="288"/>
      <c r="M562" s="288"/>
      <c r="N562" s="289"/>
    </row>
    <row r="563" spans="1:17" x14ac:dyDescent="0.25">
      <c r="A563" s="296" t="s">
        <v>54</v>
      </c>
      <c r="B563" s="297"/>
      <c r="C563" s="300" t="s">
        <v>4</v>
      </c>
      <c r="D563" s="290"/>
      <c r="E563" s="291"/>
      <c r="F563" s="291"/>
      <c r="G563" s="291"/>
      <c r="H563" s="291"/>
      <c r="I563" s="291"/>
      <c r="J563" s="291"/>
      <c r="K563" s="291"/>
      <c r="L563" s="291"/>
      <c r="M563" s="291"/>
      <c r="N563" s="292"/>
    </row>
    <row r="564" spans="1:17" x14ac:dyDescent="0.25">
      <c r="A564" s="298"/>
      <c r="B564" s="299"/>
      <c r="C564" s="301"/>
      <c r="D564" s="293"/>
      <c r="E564" s="294"/>
      <c r="F564" s="294"/>
      <c r="G564" s="294"/>
      <c r="H564" s="294"/>
      <c r="I564" s="294"/>
      <c r="J564" s="294"/>
      <c r="K564" s="294"/>
      <c r="L564" s="294"/>
      <c r="M564" s="294"/>
      <c r="N564" s="295"/>
    </row>
    <row r="565" spans="1:17" ht="34.5" customHeight="1" thickBot="1" x14ac:dyDescent="0.3">
      <c r="A565" s="274" t="s">
        <v>5</v>
      </c>
      <c r="B565" s="275"/>
      <c r="C565" s="275"/>
      <c r="D565" s="275"/>
      <c r="E565" s="275"/>
      <c r="F565" s="275"/>
      <c r="G565" s="275"/>
      <c r="H565" s="275"/>
      <c r="I565" s="275"/>
      <c r="J565" s="275"/>
      <c r="K565" s="275"/>
      <c r="L565" s="275"/>
      <c r="M565" s="276" t="s">
        <v>55</v>
      </c>
      <c r="N565" s="278" t="s">
        <v>6</v>
      </c>
    </row>
    <row r="566" spans="1:17" ht="71.25" customHeight="1" thickBot="1" x14ac:dyDescent="0.3">
      <c r="A566" s="59" t="s">
        <v>8</v>
      </c>
      <c r="B566" s="60" t="s">
        <v>9</v>
      </c>
      <c r="C566" s="61" t="s">
        <v>10</v>
      </c>
      <c r="D566" s="59" t="s">
        <v>11</v>
      </c>
      <c r="E566" s="62" t="s">
        <v>12</v>
      </c>
      <c r="F566" s="63" t="s">
        <v>13</v>
      </c>
      <c r="G566" s="64" t="s">
        <v>14</v>
      </c>
      <c r="H566" s="63" t="s">
        <v>15</v>
      </c>
      <c r="I566" s="65" t="s">
        <v>16</v>
      </c>
      <c r="J566" s="65" t="s">
        <v>17</v>
      </c>
      <c r="K566" s="66" t="s">
        <v>18</v>
      </c>
      <c r="L566" s="67" t="s">
        <v>20</v>
      </c>
      <c r="M566" s="277"/>
      <c r="N566" s="279"/>
    </row>
    <row r="567" spans="1:17" ht="16.5" thickBot="1" x14ac:dyDescent="0.3">
      <c r="A567" s="253" t="s">
        <v>117</v>
      </c>
      <c r="B567" s="254"/>
      <c r="C567" s="254"/>
      <c r="D567" s="254"/>
      <c r="E567" s="254"/>
      <c r="F567" s="254"/>
      <c r="G567" s="254"/>
      <c r="H567" s="254"/>
      <c r="I567" s="254"/>
      <c r="J567" s="254"/>
      <c r="K567" s="254"/>
      <c r="L567" s="254"/>
      <c r="M567" s="254"/>
      <c r="N567" s="255"/>
    </row>
    <row r="568" spans="1:17" s="27" customFormat="1" ht="74.25" customHeight="1" thickBot="1" x14ac:dyDescent="0.3">
      <c r="A568" s="47"/>
      <c r="B568" s="90"/>
      <c r="C568" s="90"/>
      <c r="E568" s="55"/>
      <c r="F568" s="93" t="str">
        <f>IF(C568="","",E568/(VLOOKUP(YEAR(C568),$C$805:$D$841,2,FALSE)))</f>
        <v/>
      </c>
      <c r="G568" s="70"/>
      <c r="H568" s="71">
        <f>+E568*G568</f>
        <v>0</v>
      </c>
      <c r="I568" s="83" t="str">
        <f>+IF(E568="","",F568*G568)</f>
        <v/>
      </c>
      <c r="J568" s="86"/>
      <c r="K568" s="280"/>
      <c r="L568" s="282">
        <f>(SUM(I568:I571))/$C$791</f>
        <v>0</v>
      </c>
      <c r="M568" s="48"/>
      <c r="N568" s="50"/>
      <c r="P568" s="27" t="str">
        <f>IF(L1340="","",#REF!/(VLOOKUP(YEAR(#REF!),$XEU$1045872:$XEV$1045907,2,FALSE)))</f>
        <v/>
      </c>
    </row>
    <row r="569" spans="1:17" s="27" customFormat="1" ht="74.25" customHeight="1" thickBot="1" x14ac:dyDescent="0.3">
      <c r="A569" s="47"/>
      <c r="B569" s="90"/>
      <c r="C569" s="90"/>
      <c r="E569" s="55"/>
      <c r="F569" s="93" t="str">
        <f>IF(C569="","",E569/(VLOOKUP(YEAR(C569),$C$805:$D$841,2,FALSE)))</f>
        <v/>
      </c>
      <c r="G569" s="70"/>
      <c r="H569" s="71">
        <f>+E569*G569</f>
        <v>0</v>
      </c>
      <c r="I569" s="83" t="str">
        <f>+IF(E569="","",F569*G569)</f>
        <v/>
      </c>
      <c r="J569" s="86"/>
      <c r="K569" s="302"/>
      <c r="L569" s="303"/>
      <c r="M569" s="48"/>
      <c r="N569" s="50"/>
      <c r="P569" s="27" t="str">
        <f>IF(L1338="","",#REF!/(VLOOKUP(YEAR(#REF!),$XEU$1045872:$XEV$1045907,2,FALSE)))</f>
        <v/>
      </c>
    </row>
    <row r="570" spans="1:17" s="27" customFormat="1" ht="74.25" customHeight="1" x14ac:dyDescent="0.25">
      <c r="A570" s="47"/>
      <c r="B570" s="90"/>
      <c r="C570" s="90"/>
      <c r="E570" s="55"/>
      <c r="F570" s="93" t="str">
        <f>IF(C570="","",E570/(VLOOKUP(YEAR(C570),$C$805:$D$841,2,FALSE)))</f>
        <v/>
      </c>
      <c r="G570" s="70"/>
      <c r="H570" s="71">
        <f>+E570*G570</f>
        <v>0</v>
      </c>
      <c r="I570" s="83" t="str">
        <f>+IF(E570="","",F570*G570)</f>
        <v/>
      </c>
      <c r="J570" s="86"/>
      <c r="K570" s="302"/>
      <c r="L570" s="303"/>
      <c r="M570" s="48"/>
      <c r="N570" s="50"/>
      <c r="P570" s="27" t="str">
        <f>IF(L1339="","",#REF!/(VLOOKUP(YEAR(#REF!),$XEU$1045872:$XEV$1045907,2,FALSE)))</f>
        <v/>
      </c>
    </row>
    <row r="571" spans="1:17" ht="15.75" x14ac:dyDescent="0.25">
      <c r="A571" s="253" t="s">
        <v>118</v>
      </c>
      <c r="B571" s="254"/>
      <c r="C571" s="254"/>
      <c r="D571" s="254"/>
      <c r="E571" s="254"/>
      <c r="F571" s="254"/>
      <c r="G571" s="254"/>
      <c r="H571" s="254"/>
      <c r="I571" s="254"/>
      <c r="J571" s="254"/>
      <c r="K571" s="254"/>
      <c r="L571" s="254"/>
      <c r="M571" s="254"/>
      <c r="N571" s="255"/>
    </row>
    <row r="572" spans="1:17" ht="15" customHeight="1" x14ac:dyDescent="0.25">
      <c r="A572" s="262" t="s">
        <v>21</v>
      </c>
      <c r="B572" s="262"/>
      <c r="C572" s="262"/>
      <c r="D572" s="262"/>
      <c r="E572" s="262"/>
      <c r="F572" s="262"/>
      <c r="G572" s="262"/>
      <c r="H572" s="262"/>
      <c r="I572" s="262"/>
      <c r="J572" s="262"/>
      <c r="K572" s="262"/>
      <c r="L572" s="304" t="str">
        <f>IF(AND(L568&gt;=100%),"CUMPLE","NO CUMPLE")</f>
        <v>NO CUMPLE</v>
      </c>
      <c r="M572" s="304"/>
      <c r="N572" s="306" t="s">
        <v>4</v>
      </c>
      <c r="P572" s="28"/>
    </row>
    <row r="573" spans="1:17" ht="16.5" thickBot="1" x14ac:dyDescent="0.3">
      <c r="A573" s="262"/>
      <c r="B573" s="262"/>
      <c r="C573" s="262"/>
      <c r="D573" s="262"/>
      <c r="E573" s="262"/>
      <c r="F573" s="262"/>
      <c r="G573" s="262"/>
      <c r="H573" s="262"/>
      <c r="I573" s="262"/>
      <c r="J573" s="262"/>
      <c r="K573" s="262"/>
      <c r="L573" s="305"/>
      <c r="M573" s="305"/>
      <c r="N573" s="307"/>
      <c r="O573" s="24"/>
      <c r="P573" s="24"/>
      <c r="Q573" s="24"/>
    </row>
    <row r="574" spans="1:17" ht="16.5" thickBot="1" x14ac:dyDescent="0.3">
      <c r="A574" s="21"/>
      <c r="B574" s="21"/>
      <c r="C574" s="21"/>
      <c r="D574" s="21"/>
      <c r="E574" s="21"/>
      <c r="F574" s="21"/>
      <c r="G574" s="21"/>
      <c r="H574" s="21"/>
      <c r="I574" s="21"/>
      <c r="J574" s="21"/>
      <c r="K574" s="21"/>
      <c r="L574" s="21"/>
      <c r="M574" s="22"/>
      <c r="N574" s="22"/>
      <c r="O574" s="24"/>
      <c r="P574" s="24"/>
      <c r="Q574" s="24"/>
    </row>
    <row r="575" spans="1:17" ht="28.5" x14ac:dyDescent="0.25">
      <c r="A575" s="284" t="e">
        <f>+#REF!</f>
        <v>#REF!</v>
      </c>
      <c r="B575" s="285"/>
      <c r="C575" s="286"/>
      <c r="D575" s="287" t="e">
        <f>+#REF!</f>
        <v>#REF!</v>
      </c>
      <c r="E575" s="288"/>
      <c r="F575" s="288"/>
      <c r="G575" s="288"/>
      <c r="H575" s="288"/>
      <c r="I575" s="288"/>
      <c r="J575" s="288"/>
      <c r="K575" s="288"/>
      <c r="L575" s="288"/>
      <c r="M575" s="288"/>
      <c r="N575" s="289"/>
    </row>
    <row r="576" spans="1:17" x14ac:dyDescent="0.25">
      <c r="A576" s="296" t="s">
        <v>54</v>
      </c>
      <c r="B576" s="297"/>
      <c r="C576" s="300" t="s">
        <v>3</v>
      </c>
      <c r="D576" s="290"/>
      <c r="E576" s="291"/>
      <c r="F576" s="291"/>
      <c r="G576" s="291"/>
      <c r="H576" s="291"/>
      <c r="I576" s="291"/>
      <c r="J576" s="291"/>
      <c r="K576" s="291"/>
      <c r="L576" s="291"/>
      <c r="M576" s="291"/>
      <c r="N576" s="292"/>
    </row>
    <row r="577" spans="1:17" x14ac:dyDescent="0.25">
      <c r="A577" s="298"/>
      <c r="B577" s="299"/>
      <c r="C577" s="301"/>
      <c r="D577" s="293"/>
      <c r="E577" s="294"/>
      <c r="F577" s="294"/>
      <c r="G577" s="294"/>
      <c r="H577" s="294"/>
      <c r="I577" s="294"/>
      <c r="J577" s="294"/>
      <c r="K577" s="294"/>
      <c r="L577" s="294"/>
      <c r="M577" s="294"/>
      <c r="N577" s="295"/>
    </row>
    <row r="578" spans="1:17" ht="34.5" customHeight="1" thickBot="1" x14ac:dyDescent="0.3">
      <c r="A578" s="274" t="s">
        <v>5</v>
      </c>
      <c r="B578" s="275"/>
      <c r="C578" s="275"/>
      <c r="D578" s="275"/>
      <c r="E578" s="275"/>
      <c r="F578" s="275"/>
      <c r="G578" s="275"/>
      <c r="H578" s="275"/>
      <c r="I578" s="275"/>
      <c r="J578" s="275"/>
      <c r="K578" s="275"/>
      <c r="L578" s="275"/>
      <c r="M578" s="276" t="s">
        <v>55</v>
      </c>
      <c r="N578" s="278" t="s">
        <v>6</v>
      </c>
    </row>
    <row r="579" spans="1:17" ht="71.25" customHeight="1" thickBot="1" x14ac:dyDescent="0.3">
      <c r="A579" s="59" t="s">
        <v>8</v>
      </c>
      <c r="B579" s="60" t="s">
        <v>9</v>
      </c>
      <c r="C579" s="61" t="s">
        <v>10</v>
      </c>
      <c r="D579" s="59" t="s">
        <v>11</v>
      </c>
      <c r="E579" s="62" t="s">
        <v>12</v>
      </c>
      <c r="F579" s="63" t="s">
        <v>13</v>
      </c>
      <c r="G579" s="64" t="s">
        <v>14</v>
      </c>
      <c r="H579" s="63" t="s">
        <v>15</v>
      </c>
      <c r="I579" s="65" t="s">
        <v>16</v>
      </c>
      <c r="J579" s="65" t="s">
        <v>17</v>
      </c>
      <c r="K579" s="66" t="s">
        <v>18</v>
      </c>
      <c r="L579" s="67" t="s">
        <v>20</v>
      </c>
      <c r="M579" s="277"/>
      <c r="N579" s="279"/>
    </row>
    <row r="580" spans="1:17" ht="16.5" thickBot="1" x14ac:dyDescent="0.3">
      <c r="A580" s="253" t="s">
        <v>119</v>
      </c>
      <c r="B580" s="254"/>
      <c r="C580" s="254"/>
      <c r="D580" s="254"/>
      <c r="E580" s="254"/>
      <c r="F580" s="254"/>
      <c r="G580" s="254"/>
      <c r="H580" s="254"/>
      <c r="I580" s="254"/>
      <c r="J580" s="254"/>
      <c r="K580" s="254"/>
      <c r="L580" s="254"/>
      <c r="M580" s="254"/>
      <c r="N580" s="255"/>
    </row>
    <row r="581" spans="1:17" s="27" customFormat="1" ht="161.25" customHeight="1" thickBot="1" x14ac:dyDescent="0.3">
      <c r="A581" s="47"/>
      <c r="B581" s="68"/>
      <c r="C581" s="68"/>
      <c r="E581" s="55"/>
      <c r="F581" s="69" t="str">
        <f>IF(C581="","",E581/(VLOOKUP(YEAR(C581),$C$805:$D$841,2,FALSE)))</f>
        <v/>
      </c>
      <c r="G581" s="70"/>
      <c r="H581" s="71">
        <f>+E581*G581</f>
        <v>0</v>
      </c>
      <c r="I581" s="83" t="str">
        <f>+IF(E581="","",F581*G581)</f>
        <v/>
      </c>
      <c r="J581" s="86"/>
      <c r="K581" s="280"/>
      <c r="L581" s="282">
        <f>(SUM(I581:I582))/$C$791</f>
        <v>0</v>
      </c>
      <c r="M581" s="48"/>
      <c r="N581" s="50"/>
      <c r="P581" s="27" t="str">
        <f>IF(L1368="","",#REF!/(VLOOKUP(YEAR(#REF!),$XEU$1045872:$XEV$1045907,2,FALSE)))</f>
        <v/>
      </c>
    </row>
    <row r="582" spans="1:17" s="27" customFormat="1" ht="65.25" customHeight="1" x14ac:dyDescent="0.25">
      <c r="A582" s="47"/>
      <c r="B582" s="68"/>
      <c r="C582" s="68"/>
      <c r="D582" s="44"/>
      <c r="E582" s="55"/>
      <c r="F582" s="69" t="str">
        <f>IF(C582="","",E582/(VLOOKUP(YEAR(C582),$C$805:$D$841,2,FALSE)))</f>
        <v/>
      </c>
      <c r="G582" s="70"/>
      <c r="H582" s="71">
        <v>0</v>
      </c>
      <c r="I582" s="83" t="str">
        <f>+IF(E582="","",F582*G582)</f>
        <v/>
      </c>
      <c r="J582" s="85"/>
      <c r="K582" s="302"/>
      <c r="L582" s="303"/>
      <c r="M582" s="48"/>
      <c r="N582" s="50"/>
    </row>
    <row r="583" spans="1:17" ht="15" customHeight="1" x14ac:dyDescent="0.25">
      <c r="A583" s="262" t="s">
        <v>21</v>
      </c>
      <c r="B583" s="262"/>
      <c r="C583" s="262"/>
      <c r="D583" s="262"/>
      <c r="E583" s="262"/>
      <c r="F583" s="262"/>
      <c r="G583" s="262"/>
      <c r="H583" s="262"/>
      <c r="I583" s="262"/>
      <c r="J583" s="262"/>
      <c r="K583" s="262"/>
      <c r="L583" s="304" t="str">
        <f>IF(AND(L581&gt;=100%),"CUMPLE","NO CUMPLE")</f>
        <v>NO CUMPLE</v>
      </c>
      <c r="M583" s="304"/>
      <c r="N583" s="306" t="s">
        <v>4</v>
      </c>
      <c r="P583" s="28"/>
    </row>
    <row r="584" spans="1:17" ht="16.5" thickBot="1" x14ac:dyDescent="0.3">
      <c r="A584" s="262"/>
      <c r="B584" s="262"/>
      <c r="C584" s="262"/>
      <c r="D584" s="262"/>
      <c r="E584" s="262"/>
      <c r="F584" s="262"/>
      <c r="G584" s="262"/>
      <c r="H584" s="262"/>
      <c r="I584" s="262"/>
      <c r="J584" s="262"/>
      <c r="K584" s="262"/>
      <c r="L584" s="305"/>
      <c r="M584" s="305"/>
      <c r="N584" s="307"/>
      <c r="O584" s="24"/>
      <c r="P584" s="24"/>
      <c r="Q584" s="24"/>
    </row>
    <row r="585" spans="1:17" ht="16.5" thickBot="1" x14ac:dyDescent="0.3">
      <c r="A585" s="21"/>
      <c r="B585" s="21"/>
      <c r="C585" s="21"/>
      <c r="D585" s="21"/>
      <c r="E585" s="21"/>
      <c r="F585" s="21"/>
      <c r="G585" s="21"/>
      <c r="H585" s="21"/>
      <c r="I585" s="21"/>
      <c r="J585" s="21"/>
      <c r="K585" s="21"/>
      <c r="L585" s="21"/>
      <c r="M585" s="22"/>
      <c r="N585" s="22"/>
      <c r="O585" s="24"/>
      <c r="P585" s="24"/>
      <c r="Q585" s="24"/>
    </row>
    <row r="586" spans="1:17" ht="28.5" x14ac:dyDescent="0.25">
      <c r="A586" s="284" t="e">
        <f>+#REF!</f>
        <v>#REF!</v>
      </c>
      <c r="B586" s="285"/>
      <c r="C586" s="286"/>
      <c r="D586" s="287" t="e">
        <f>+#REF!</f>
        <v>#REF!</v>
      </c>
      <c r="E586" s="288"/>
      <c r="F586" s="288"/>
      <c r="G586" s="288"/>
      <c r="H586" s="288"/>
      <c r="I586" s="288"/>
      <c r="J586" s="288"/>
      <c r="K586" s="288"/>
      <c r="L586" s="288"/>
      <c r="M586" s="288"/>
      <c r="N586" s="289"/>
    </row>
    <row r="587" spans="1:17" x14ac:dyDescent="0.25">
      <c r="A587" s="296" t="s">
        <v>54</v>
      </c>
      <c r="B587" s="297"/>
      <c r="C587" s="300" t="s">
        <v>4</v>
      </c>
      <c r="D587" s="290"/>
      <c r="E587" s="291"/>
      <c r="F587" s="291"/>
      <c r="G587" s="291"/>
      <c r="H587" s="291"/>
      <c r="I587" s="291"/>
      <c r="J587" s="291"/>
      <c r="K587" s="291"/>
      <c r="L587" s="291"/>
      <c r="M587" s="291"/>
      <c r="N587" s="292"/>
    </row>
    <row r="588" spans="1:17" x14ac:dyDescent="0.25">
      <c r="A588" s="298"/>
      <c r="B588" s="299"/>
      <c r="C588" s="301"/>
      <c r="D588" s="293"/>
      <c r="E588" s="294"/>
      <c r="F588" s="294"/>
      <c r="G588" s="294"/>
      <c r="H588" s="294"/>
      <c r="I588" s="294"/>
      <c r="J588" s="294"/>
      <c r="K588" s="294"/>
      <c r="L588" s="294"/>
      <c r="M588" s="294"/>
      <c r="N588" s="295"/>
    </row>
    <row r="589" spans="1:17" ht="34.5" customHeight="1" thickBot="1" x14ac:dyDescent="0.3">
      <c r="A589" s="274" t="s">
        <v>5</v>
      </c>
      <c r="B589" s="275"/>
      <c r="C589" s="275"/>
      <c r="D589" s="275"/>
      <c r="E589" s="275"/>
      <c r="F589" s="275"/>
      <c r="G589" s="275"/>
      <c r="H589" s="275"/>
      <c r="I589" s="275"/>
      <c r="J589" s="275"/>
      <c r="K589" s="275"/>
      <c r="L589" s="275"/>
      <c r="M589" s="276" t="s">
        <v>55</v>
      </c>
      <c r="N589" s="278" t="s">
        <v>6</v>
      </c>
    </row>
    <row r="590" spans="1:17" ht="71.25" customHeight="1" thickBot="1" x14ac:dyDescent="0.3">
      <c r="A590" s="59" t="s">
        <v>8</v>
      </c>
      <c r="B590" s="60" t="s">
        <v>9</v>
      </c>
      <c r="C590" s="61" t="s">
        <v>10</v>
      </c>
      <c r="D590" s="59" t="s">
        <v>11</v>
      </c>
      <c r="E590" s="62" t="s">
        <v>12</v>
      </c>
      <c r="F590" s="63" t="s">
        <v>13</v>
      </c>
      <c r="G590" s="64" t="s">
        <v>14</v>
      </c>
      <c r="H590" s="63" t="s">
        <v>15</v>
      </c>
      <c r="I590" s="65" t="s">
        <v>16</v>
      </c>
      <c r="J590" s="65" t="s">
        <v>17</v>
      </c>
      <c r="K590" s="66" t="s">
        <v>18</v>
      </c>
      <c r="L590" s="67" t="s">
        <v>20</v>
      </c>
      <c r="M590" s="277"/>
      <c r="N590" s="279"/>
    </row>
    <row r="591" spans="1:17" ht="16.5" thickBot="1" x14ac:dyDescent="0.3">
      <c r="A591" s="253" t="s">
        <v>120</v>
      </c>
      <c r="B591" s="254"/>
      <c r="C591" s="254"/>
      <c r="D591" s="254"/>
      <c r="E591" s="254"/>
      <c r="F591" s="254"/>
      <c r="G591" s="254"/>
      <c r="H591" s="254"/>
      <c r="I591" s="254"/>
      <c r="J591" s="254"/>
      <c r="K591" s="254"/>
      <c r="L591" s="254"/>
      <c r="M591" s="254"/>
      <c r="N591" s="255"/>
    </row>
    <row r="592" spans="1:17" s="27" customFormat="1" ht="74.25" customHeight="1" x14ac:dyDescent="0.25">
      <c r="A592" s="47"/>
      <c r="B592" s="90"/>
      <c r="C592" s="90"/>
      <c r="E592" s="55"/>
      <c r="F592" s="93" t="str">
        <f>IF(C592="","",E592/(VLOOKUP(YEAR(C592),$C$805:$D$841,2,FALSE)))</f>
        <v/>
      </c>
      <c r="G592" s="70"/>
      <c r="H592" s="71">
        <f>+E592*G592</f>
        <v>0</v>
      </c>
      <c r="I592" s="83" t="str">
        <f>+IF(E592="","",F592*G592)</f>
        <v/>
      </c>
      <c r="J592" s="86"/>
      <c r="K592" s="88"/>
      <c r="L592" s="84">
        <f>(SUM(I592:I594))/$C$791</f>
        <v>0</v>
      </c>
      <c r="M592" s="48"/>
      <c r="N592" s="50"/>
      <c r="P592" s="27" t="str">
        <f>IF(L1364="","",#REF!/(VLOOKUP(YEAR(#REF!),$XEU$1045872:$XEV$1045907,2,FALSE)))</f>
        <v/>
      </c>
    </row>
    <row r="593" spans="1:17" ht="16.5" thickBot="1" x14ac:dyDescent="0.3">
      <c r="A593" s="253" t="s">
        <v>28</v>
      </c>
      <c r="B593" s="254"/>
      <c r="C593" s="254"/>
      <c r="D593" s="254"/>
      <c r="E593" s="254"/>
      <c r="F593" s="254"/>
      <c r="G593" s="254"/>
      <c r="H593" s="254"/>
      <c r="I593" s="254"/>
      <c r="J593" s="254"/>
      <c r="K593" s="254"/>
      <c r="L593" s="254"/>
      <c r="M593" s="254"/>
      <c r="N593" s="255"/>
    </row>
    <row r="594" spans="1:17" s="27" customFormat="1" ht="74.25" customHeight="1" x14ac:dyDescent="0.25">
      <c r="A594" s="47"/>
      <c r="B594" s="90"/>
      <c r="C594" s="90"/>
      <c r="E594" s="55"/>
      <c r="F594" s="93" t="str">
        <f>IF(C594="","",E594/(VLOOKUP(YEAR(C594),$C$805:$D$841,2,FALSE)))</f>
        <v/>
      </c>
      <c r="G594" s="70"/>
      <c r="H594" s="71">
        <f>+E594*G594</f>
        <v>0</v>
      </c>
      <c r="I594" s="83" t="str">
        <f>+IF(E594="","",F594*G594)</f>
        <v/>
      </c>
      <c r="J594" s="86"/>
      <c r="K594" s="88"/>
      <c r="L594" s="88"/>
      <c r="M594" s="48"/>
      <c r="N594" s="50"/>
      <c r="P594" s="27" t="str">
        <f>IF(L1366="","",#REF!/(VLOOKUP(YEAR(#REF!),$XEU$1045872:$XEV$1045907,2,FALSE)))</f>
        <v/>
      </c>
    </row>
    <row r="595" spans="1:17" ht="15" customHeight="1" x14ac:dyDescent="0.25">
      <c r="A595" s="262" t="s">
        <v>21</v>
      </c>
      <c r="B595" s="262"/>
      <c r="C595" s="262"/>
      <c r="D595" s="262"/>
      <c r="E595" s="262"/>
      <c r="F595" s="262"/>
      <c r="G595" s="262"/>
      <c r="H595" s="262"/>
      <c r="I595" s="262"/>
      <c r="J595" s="262"/>
      <c r="K595" s="262"/>
      <c r="L595" s="304" t="str">
        <f>IF(AND(L592&gt;=100%),"CUMPLE","NO CUMPLE")</f>
        <v>NO CUMPLE</v>
      </c>
      <c r="M595" s="304"/>
      <c r="N595" s="306" t="s">
        <v>4</v>
      </c>
      <c r="P595" s="28"/>
    </row>
    <row r="596" spans="1:17" ht="16.5" thickBot="1" x14ac:dyDescent="0.3">
      <c r="A596" s="262"/>
      <c r="B596" s="262"/>
      <c r="C596" s="262"/>
      <c r="D596" s="262"/>
      <c r="E596" s="262"/>
      <c r="F596" s="262"/>
      <c r="G596" s="262"/>
      <c r="H596" s="262"/>
      <c r="I596" s="262"/>
      <c r="J596" s="262"/>
      <c r="K596" s="262"/>
      <c r="L596" s="305"/>
      <c r="M596" s="305"/>
      <c r="N596" s="307"/>
      <c r="O596" s="24"/>
      <c r="P596" s="24"/>
      <c r="Q596" s="24"/>
    </row>
    <row r="597" spans="1:17" ht="16.5" thickBot="1" x14ac:dyDescent="0.3">
      <c r="A597" s="21"/>
      <c r="B597" s="21"/>
      <c r="C597" s="21"/>
      <c r="D597" s="21"/>
      <c r="E597" s="21"/>
      <c r="F597" s="21"/>
      <c r="G597" s="21"/>
      <c r="H597" s="21"/>
      <c r="I597" s="21"/>
      <c r="J597" s="21"/>
      <c r="K597" s="21"/>
      <c r="L597" s="21"/>
      <c r="M597" s="22"/>
      <c r="N597" s="22"/>
      <c r="O597" s="24"/>
      <c r="P597" s="24"/>
      <c r="Q597" s="24"/>
    </row>
    <row r="598" spans="1:17" ht="28.5" x14ac:dyDescent="0.25">
      <c r="A598" s="284" t="e">
        <f>+#REF!</f>
        <v>#REF!</v>
      </c>
      <c r="B598" s="285"/>
      <c r="C598" s="286"/>
      <c r="D598" s="287" t="e">
        <f>+#REF!</f>
        <v>#REF!</v>
      </c>
      <c r="E598" s="288"/>
      <c r="F598" s="288"/>
      <c r="G598" s="288"/>
      <c r="H598" s="288"/>
      <c r="I598" s="288"/>
      <c r="J598" s="288"/>
      <c r="K598" s="288"/>
      <c r="L598" s="288"/>
      <c r="M598" s="288"/>
      <c r="N598" s="289"/>
    </row>
    <row r="599" spans="1:17" x14ac:dyDescent="0.25">
      <c r="A599" s="296" t="s">
        <v>54</v>
      </c>
      <c r="B599" s="297"/>
      <c r="C599" s="300" t="s">
        <v>3</v>
      </c>
      <c r="D599" s="290"/>
      <c r="E599" s="291"/>
      <c r="F599" s="291"/>
      <c r="G599" s="291"/>
      <c r="H599" s="291"/>
      <c r="I599" s="291"/>
      <c r="J599" s="291"/>
      <c r="K599" s="291"/>
      <c r="L599" s="291"/>
      <c r="M599" s="291"/>
      <c r="N599" s="292"/>
    </row>
    <row r="600" spans="1:17" x14ac:dyDescent="0.25">
      <c r="A600" s="298"/>
      <c r="B600" s="299"/>
      <c r="C600" s="301"/>
      <c r="D600" s="293"/>
      <c r="E600" s="294"/>
      <c r="F600" s="294"/>
      <c r="G600" s="294"/>
      <c r="H600" s="294"/>
      <c r="I600" s="294"/>
      <c r="J600" s="294"/>
      <c r="K600" s="294"/>
      <c r="L600" s="294"/>
      <c r="M600" s="294"/>
      <c r="N600" s="295"/>
    </row>
    <row r="601" spans="1:17" ht="34.5" customHeight="1" thickBot="1" x14ac:dyDescent="0.3">
      <c r="A601" s="274" t="s">
        <v>5</v>
      </c>
      <c r="B601" s="275"/>
      <c r="C601" s="275"/>
      <c r="D601" s="275"/>
      <c r="E601" s="275"/>
      <c r="F601" s="275"/>
      <c r="G601" s="275"/>
      <c r="H601" s="275"/>
      <c r="I601" s="275"/>
      <c r="J601" s="275"/>
      <c r="K601" s="275"/>
      <c r="L601" s="275"/>
      <c r="M601" s="276" t="s">
        <v>55</v>
      </c>
      <c r="N601" s="278" t="s">
        <v>6</v>
      </c>
    </row>
    <row r="602" spans="1:17" ht="71.25" customHeight="1" thickBot="1" x14ac:dyDescent="0.3">
      <c r="A602" s="59" t="s">
        <v>8</v>
      </c>
      <c r="B602" s="60" t="s">
        <v>9</v>
      </c>
      <c r="C602" s="61" t="s">
        <v>10</v>
      </c>
      <c r="D602" s="59" t="s">
        <v>11</v>
      </c>
      <c r="E602" s="62" t="s">
        <v>12</v>
      </c>
      <c r="F602" s="63" t="s">
        <v>13</v>
      </c>
      <c r="G602" s="64" t="s">
        <v>14</v>
      </c>
      <c r="H602" s="63" t="s">
        <v>15</v>
      </c>
      <c r="I602" s="65" t="s">
        <v>16</v>
      </c>
      <c r="J602" s="65" t="s">
        <v>17</v>
      </c>
      <c r="K602" s="66" t="s">
        <v>18</v>
      </c>
      <c r="L602" s="67" t="s">
        <v>20</v>
      </c>
      <c r="M602" s="277"/>
      <c r="N602" s="279"/>
    </row>
    <row r="603" spans="1:17" ht="16.5" thickBot="1" x14ac:dyDescent="0.3">
      <c r="A603" s="253" t="s">
        <v>121</v>
      </c>
      <c r="B603" s="254"/>
      <c r="C603" s="254"/>
      <c r="D603" s="254"/>
      <c r="E603" s="254"/>
      <c r="F603" s="254"/>
      <c r="G603" s="254"/>
      <c r="H603" s="254"/>
      <c r="I603" s="254"/>
      <c r="J603" s="254"/>
      <c r="K603" s="254"/>
      <c r="L603" s="254"/>
      <c r="M603" s="254"/>
      <c r="N603" s="255"/>
    </row>
    <row r="604" spans="1:17" s="27" customFormat="1" ht="161.25" customHeight="1" thickBot="1" x14ac:dyDescent="0.3">
      <c r="A604" s="47"/>
      <c r="B604" s="68"/>
      <c r="C604" s="68"/>
      <c r="E604" s="55"/>
      <c r="F604" s="69" t="str">
        <f>IF(C604="","",E604/(VLOOKUP(YEAR(C604),$C$805:$D$841,2,FALSE)))</f>
        <v/>
      </c>
      <c r="G604" s="70"/>
      <c r="H604" s="71">
        <f>+E604*G604</f>
        <v>0</v>
      </c>
      <c r="I604" s="83" t="str">
        <f>+IF(E604="","",F604*G604)</f>
        <v/>
      </c>
      <c r="J604" s="86"/>
      <c r="K604" s="280"/>
      <c r="L604" s="282">
        <f>(SUM(I604:I606))/$C$791</f>
        <v>0</v>
      </c>
      <c r="M604" s="48"/>
      <c r="N604" s="50"/>
      <c r="P604" s="27" t="str">
        <f>IF(L1391="","",#REF!/(VLOOKUP(YEAR(#REF!),$XEU$1045872:$XEV$1045907,2,FALSE)))</f>
        <v/>
      </c>
    </row>
    <row r="605" spans="1:17" s="27" customFormat="1" ht="65.25" customHeight="1" thickBot="1" x14ac:dyDescent="0.3">
      <c r="A605" s="47"/>
      <c r="B605" s="68"/>
      <c r="C605" s="68"/>
      <c r="D605" s="44"/>
      <c r="E605" s="55"/>
      <c r="F605" s="69" t="str">
        <f>IF(C605="","",E605/(VLOOKUP(YEAR(C605),$C$805:$D$841,2,FALSE)))</f>
        <v/>
      </c>
      <c r="G605" s="70"/>
      <c r="H605" s="71">
        <v>0</v>
      </c>
      <c r="I605" s="83" t="str">
        <f>+IF(E605="","",F605*G605)</f>
        <v/>
      </c>
      <c r="J605" s="85"/>
      <c r="K605" s="302"/>
      <c r="L605" s="303"/>
      <c r="M605" s="48"/>
      <c r="N605" s="50"/>
    </row>
    <row r="606" spans="1:17" s="27" customFormat="1" ht="65.25" customHeight="1" x14ac:dyDescent="0.25">
      <c r="A606" s="47"/>
      <c r="B606" s="68"/>
      <c r="C606" s="68"/>
      <c r="D606" s="44"/>
      <c r="E606" s="55"/>
      <c r="F606" s="69" t="str">
        <f>IF(C606="","",E606/(VLOOKUP(YEAR(C606),$C$805:$D$841,2,FALSE)))</f>
        <v/>
      </c>
      <c r="G606" s="70"/>
      <c r="H606" s="71">
        <v>0</v>
      </c>
      <c r="I606" s="83" t="str">
        <f>+IF(E606="","",F606*G606)</f>
        <v/>
      </c>
      <c r="J606" s="85"/>
      <c r="K606" s="302"/>
      <c r="L606" s="303"/>
      <c r="M606" s="48"/>
      <c r="N606" s="50"/>
    </row>
    <row r="607" spans="1:17" ht="15" customHeight="1" x14ac:dyDescent="0.25">
      <c r="A607" s="262" t="s">
        <v>21</v>
      </c>
      <c r="B607" s="262"/>
      <c r="C607" s="262"/>
      <c r="D607" s="262"/>
      <c r="E607" s="262"/>
      <c r="F607" s="262"/>
      <c r="G607" s="262"/>
      <c r="H607" s="262"/>
      <c r="I607" s="262"/>
      <c r="J607" s="262"/>
      <c r="K607" s="262"/>
      <c r="L607" s="304" t="str">
        <f>IF(AND(L604&gt;=100%),"CUMPLE","NO CUMPLE")</f>
        <v>NO CUMPLE</v>
      </c>
      <c r="M607" s="304"/>
      <c r="N607" s="306" t="s">
        <v>4</v>
      </c>
      <c r="P607" s="28"/>
    </row>
    <row r="608" spans="1:17" ht="16.5" thickBot="1" x14ac:dyDescent="0.3">
      <c r="A608" s="262"/>
      <c r="B608" s="262"/>
      <c r="C608" s="262"/>
      <c r="D608" s="262"/>
      <c r="E608" s="262"/>
      <c r="F608" s="262"/>
      <c r="G608" s="262"/>
      <c r="H608" s="262"/>
      <c r="I608" s="262"/>
      <c r="J608" s="262"/>
      <c r="K608" s="262"/>
      <c r="L608" s="305"/>
      <c r="M608" s="305"/>
      <c r="N608" s="307"/>
      <c r="O608" s="24"/>
      <c r="P608" s="24"/>
      <c r="Q608" s="24"/>
    </row>
    <row r="609" spans="1:17" ht="16.5" thickBot="1" x14ac:dyDescent="0.3">
      <c r="A609" s="21"/>
      <c r="B609" s="21"/>
      <c r="C609" s="21"/>
      <c r="D609" s="21"/>
      <c r="E609" s="21"/>
      <c r="F609" s="21"/>
      <c r="G609" s="21"/>
      <c r="H609" s="21"/>
      <c r="I609" s="21"/>
      <c r="J609" s="21"/>
      <c r="K609" s="21"/>
      <c r="L609" s="21"/>
      <c r="M609" s="22"/>
      <c r="N609" s="22"/>
      <c r="O609" s="24"/>
      <c r="P609" s="24"/>
      <c r="Q609" s="24"/>
    </row>
    <row r="610" spans="1:17" ht="28.5" x14ac:dyDescent="0.25">
      <c r="A610" s="284" t="e">
        <f>+#REF!</f>
        <v>#REF!</v>
      </c>
      <c r="B610" s="285"/>
      <c r="C610" s="286"/>
      <c r="D610" s="287" t="e">
        <f>+#REF!</f>
        <v>#REF!</v>
      </c>
      <c r="E610" s="288"/>
      <c r="F610" s="288"/>
      <c r="G610" s="288"/>
      <c r="H610" s="288"/>
      <c r="I610" s="288"/>
      <c r="J610" s="288"/>
      <c r="K610" s="288"/>
      <c r="L610" s="288"/>
      <c r="M610" s="288"/>
      <c r="N610" s="289"/>
    </row>
    <row r="611" spans="1:17" x14ac:dyDescent="0.25">
      <c r="A611" s="296" t="s">
        <v>54</v>
      </c>
      <c r="B611" s="297"/>
      <c r="C611" s="300" t="s">
        <v>4</v>
      </c>
      <c r="D611" s="290"/>
      <c r="E611" s="291"/>
      <c r="F611" s="291"/>
      <c r="G611" s="291"/>
      <c r="H611" s="291"/>
      <c r="I611" s="291"/>
      <c r="J611" s="291"/>
      <c r="K611" s="291"/>
      <c r="L611" s="291"/>
      <c r="M611" s="291"/>
      <c r="N611" s="292"/>
    </row>
    <row r="612" spans="1:17" x14ac:dyDescent="0.25">
      <c r="A612" s="298"/>
      <c r="B612" s="299"/>
      <c r="C612" s="301"/>
      <c r="D612" s="293"/>
      <c r="E612" s="294"/>
      <c r="F612" s="294"/>
      <c r="G612" s="294"/>
      <c r="H612" s="294"/>
      <c r="I612" s="294"/>
      <c r="J612" s="294"/>
      <c r="K612" s="294"/>
      <c r="L612" s="294"/>
      <c r="M612" s="294"/>
      <c r="N612" s="295"/>
    </row>
    <row r="613" spans="1:17" ht="34.5" customHeight="1" thickBot="1" x14ac:dyDescent="0.3">
      <c r="A613" s="274" t="s">
        <v>5</v>
      </c>
      <c r="B613" s="275"/>
      <c r="C613" s="275"/>
      <c r="D613" s="275"/>
      <c r="E613" s="275"/>
      <c r="F613" s="275"/>
      <c r="G613" s="275"/>
      <c r="H613" s="275"/>
      <c r="I613" s="275"/>
      <c r="J613" s="275"/>
      <c r="K613" s="275"/>
      <c r="L613" s="275"/>
      <c r="M613" s="276" t="s">
        <v>55</v>
      </c>
      <c r="N613" s="278" t="s">
        <v>6</v>
      </c>
    </row>
    <row r="614" spans="1:17" ht="71.25" customHeight="1" thickBot="1" x14ac:dyDescent="0.3">
      <c r="A614" s="59" t="s">
        <v>8</v>
      </c>
      <c r="B614" s="60" t="s">
        <v>9</v>
      </c>
      <c r="C614" s="61" t="s">
        <v>10</v>
      </c>
      <c r="D614" s="59" t="s">
        <v>11</v>
      </c>
      <c r="E614" s="62" t="s">
        <v>12</v>
      </c>
      <c r="F614" s="63" t="s">
        <v>13</v>
      </c>
      <c r="G614" s="64" t="s">
        <v>14</v>
      </c>
      <c r="H614" s="63" t="s">
        <v>15</v>
      </c>
      <c r="I614" s="65" t="s">
        <v>16</v>
      </c>
      <c r="J614" s="65" t="s">
        <v>17</v>
      </c>
      <c r="K614" s="66" t="s">
        <v>18</v>
      </c>
      <c r="L614" s="67" t="s">
        <v>20</v>
      </c>
      <c r="M614" s="277"/>
      <c r="N614" s="279"/>
    </row>
    <row r="615" spans="1:17" ht="16.5" thickBot="1" x14ac:dyDescent="0.3">
      <c r="A615" s="253" t="s">
        <v>122</v>
      </c>
      <c r="B615" s="254"/>
      <c r="C615" s="254"/>
      <c r="D615" s="254"/>
      <c r="E615" s="254"/>
      <c r="F615" s="254"/>
      <c r="G615" s="254"/>
      <c r="H615" s="254"/>
      <c r="I615" s="254"/>
      <c r="J615" s="254"/>
      <c r="K615" s="254"/>
      <c r="L615" s="254"/>
      <c r="M615" s="254"/>
      <c r="N615" s="255"/>
    </row>
    <row r="616" spans="1:17" s="27" customFormat="1" ht="74.25" customHeight="1" thickBot="1" x14ac:dyDescent="0.3">
      <c r="A616" s="47"/>
      <c r="B616" s="90"/>
      <c r="C616" s="90"/>
      <c r="E616" s="55"/>
      <c r="F616" s="93" t="str">
        <f>IF(C616="","",E616/(VLOOKUP(YEAR(C616),$C$805:$D$841,2,FALSE)))</f>
        <v/>
      </c>
      <c r="G616" s="70"/>
      <c r="H616" s="71">
        <f>+E616*G616</f>
        <v>0</v>
      </c>
      <c r="I616" s="83" t="str">
        <f>+IF(E616="","",F616*G616)</f>
        <v/>
      </c>
      <c r="J616" s="86"/>
      <c r="K616" s="280"/>
      <c r="L616" s="282">
        <f>(SUM(I616:I621))/$C$791</f>
        <v>0</v>
      </c>
      <c r="M616" s="48"/>
      <c r="N616" s="50"/>
      <c r="P616" s="27" t="str">
        <f>IF(L1388="","",#REF!/(VLOOKUP(YEAR(#REF!),$XEU$1045872:$XEV$1045907,2,FALSE)))</f>
        <v/>
      </c>
    </row>
    <row r="617" spans="1:17" s="27" customFormat="1" ht="74.25" customHeight="1" x14ac:dyDescent="0.25">
      <c r="A617" s="47"/>
      <c r="B617" s="90"/>
      <c r="C617" s="90"/>
      <c r="E617" s="55"/>
      <c r="F617" s="93" t="str">
        <f>IF(C617="","",E617/(VLOOKUP(YEAR(C617),$C$805:$D$841,2,FALSE)))</f>
        <v/>
      </c>
      <c r="G617" s="70"/>
      <c r="H617" s="71">
        <f>+E617*G617</f>
        <v>0</v>
      </c>
      <c r="I617" s="83" t="str">
        <f>+IF(E617="","",F617*G617)</f>
        <v/>
      </c>
      <c r="J617" s="86"/>
      <c r="K617" s="302"/>
      <c r="L617" s="303"/>
      <c r="M617" s="48"/>
      <c r="N617" s="50"/>
      <c r="P617" s="27" t="str">
        <f>IF(L1388="","",#REF!/(VLOOKUP(YEAR(#REF!),$XEU$1045872:$XEV$1045907,2,FALSE)))</f>
        <v/>
      </c>
    </row>
    <row r="618" spans="1:17" ht="16.5" thickBot="1" x14ac:dyDescent="0.3">
      <c r="A618" s="253" t="s">
        <v>123</v>
      </c>
      <c r="B618" s="254"/>
      <c r="C618" s="254"/>
      <c r="D618" s="254"/>
      <c r="E618" s="254"/>
      <c r="F618" s="254"/>
      <c r="G618" s="254"/>
      <c r="H618" s="254"/>
      <c r="I618" s="254"/>
      <c r="J618" s="254"/>
      <c r="K618" s="254"/>
      <c r="L618" s="254"/>
      <c r="M618" s="254"/>
      <c r="N618" s="255"/>
    </row>
    <row r="619" spans="1:17" s="27" customFormat="1" ht="74.25" customHeight="1" thickBot="1" x14ac:dyDescent="0.3">
      <c r="A619" s="47"/>
      <c r="B619" s="90"/>
      <c r="C619" s="90"/>
      <c r="E619" s="55"/>
      <c r="F619" s="93" t="str">
        <f>IF(C619="","",E619/(VLOOKUP(YEAR(C619),$C$805:$D$841,2,FALSE)))</f>
        <v/>
      </c>
      <c r="G619" s="70"/>
      <c r="H619" s="71">
        <f>+E619*G619</f>
        <v>0</v>
      </c>
      <c r="I619" s="83" t="str">
        <f>+IF(E619="","",F619*G619)</f>
        <v/>
      </c>
      <c r="J619" s="86"/>
      <c r="K619" s="280"/>
      <c r="L619" s="280"/>
      <c r="M619" s="48"/>
      <c r="N619" s="50"/>
      <c r="P619" s="27" t="str">
        <f>IF(L1391="","",#REF!/(VLOOKUP(YEAR(#REF!),$XEU$1045872:$XEV$1045907,2,FALSE)))</f>
        <v/>
      </c>
    </row>
    <row r="620" spans="1:17" s="27" customFormat="1" ht="74.25" customHeight="1" x14ac:dyDescent="0.25">
      <c r="A620" s="47"/>
      <c r="B620" s="90"/>
      <c r="C620" s="90"/>
      <c r="E620" s="55"/>
      <c r="F620" s="93" t="str">
        <f>IF(C620="","",E620/(VLOOKUP(YEAR(C620),$C$805:$D$841,2,FALSE)))</f>
        <v/>
      </c>
      <c r="G620" s="70"/>
      <c r="H620" s="71">
        <f>+E620*G620</f>
        <v>0</v>
      </c>
      <c r="I620" s="83" t="str">
        <f>+IF(E620="","",F620*G620)</f>
        <v/>
      </c>
      <c r="J620" s="86"/>
      <c r="K620" s="302"/>
      <c r="L620" s="302"/>
      <c r="M620" s="48"/>
      <c r="N620" s="50"/>
      <c r="P620" s="27" t="str">
        <f>IF(L1392="","",#REF!/(VLOOKUP(YEAR(#REF!),$XEU$1045872:$XEV$1045907,2,FALSE)))</f>
        <v/>
      </c>
    </row>
    <row r="621" spans="1:17" ht="15.75" x14ac:dyDescent="0.25">
      <c r="A621" s="253" t="s">
        <v>124</v>
      </c>
      <c r="B621" s="254"/>
      <c r="C621" s="254"/>
      <c r="D621" s="254"/>
      <c r="E621" s="254"/>
      <c r="F621" s="254"/>
      <c r="G621" s="254"/>
      <c r="H621" s="254"/>
      <c r="I621" s="254"/>
      <c r="J621" s="254"/>
      <c r="K621" s="254"/>
      <c r="L621" s="254"/>
      <c r="M621" s="254"/>
      <c r="N621" s="255"/>
    </row>
    <row r="622" spans="1:17" ht="15" customHeight="1" x14ac:dyDescent="0.25">
      <c r="A622" s="262" t="s">
        <v>21</v>
      </c>
      <c r="B622" s="262"/>
      <c r="C622" s="262"/>
      <c r="D622" s="262"/>
      <c r="E622" s="262"/>
      <c r="F622" s="262"/>
      <c r="G622" s="262"/>
      <c r="H622" s="262"/>
      <c r="I622" s="262"/>
      <c r="J622" s="262"/>
      <c r="K622" s="262"/>
      <c r="L622" s="304" t="str">
        <f>IF(AND(L616&gt;=100%),"CUMPLE","NO CUMPLE")</f>
        <v>NO CUMPLE</v>
      </c>
      <c r="M622" s="304"/>
      <c r="N622" s="306" t="s">
        <v>4</v>
      </c>
      <c r="P622" s="28"/>
    </row>
    <row r="623" spans="1:17" ht="16.5" thickBot="1" x14ac:dyDescent="0.3">
      <c r="A623" s="262"/>
      <c r="B623" s="262"/>
      <c r="C623" s="262"/>
      <c r="D623" s="262"/>
      <c r="E623" s="262"/>
      <c r="F623" s="262"/>
      <c r="G623" s="262"/>
      <c r="H623" s="262"/>
      <c r="I623" s="262"/>
      <c r="J623" s="262"/>
      <c r="K623" s="262"/>
      <c r="L623" s="305"/>
      <c r="M623" s="305"/>
      <c r="N623" s="307"/>
      <c r="O623" s="24"/>
      <c r="P623" s="24"/>
      <c r="Q623" s="24"/>
    </row>
    <row r="624" spans="1:17" ht="16.5" thickBot="1" x14ac:dyDescent="0.3">
      <c r="A624" s="21"/>
      <c r="B624" s="21"/>
      <c r="C624" s="21"/>
      <c r="D624" s="21"/>
      <c r="E624" s="21"/>
      <c r="F624" s="21"/>
      <c r="G624" s="21"/>
      <c r="H624" s="21"/>
      <c r="I624" s="21"/>
      <c r="J624" s="21"/>
      <c r="K624" s="21"/>
      <c r="L624" s="21"/>
      <c r="M624" s="22"/>
      <c r="N624" s="22"/>
      <c r="O624" s="24"/>
      <c r="P624" s="24"/>
      <c r="Q624" s="24"/>
    </row>
    <row r="625" spans="1:17" ht="28.5" x14ac:dyDescent="0.25">
      <c r="A625" s="284" t="e">
        <f>+#REF!</f>
        <v>#REF!</v>
      </c>
      <c r="B625" s="285"/>
      <c r="C625" s="286"/>
      <c r="D625" s="287" t="e">
        <f>+#REF!</f>
        <v>#REF!</v>
      </c>
      <c r="E625" s="288"/>
      <c r="F625" s="288"/>
      <c r="G625" s="288"/>
      <c r="H625" s="288"/>
      <c r="I625" s="288"/>
      <c r="J625" s="288"/>
      <c r="K625" s="288"/>
      <c r="L625" s="288"/>
      <c r="M625" s="288"/>
      <c r="N625" s="289"/>
    </row>
    <row r="626" spans="1:17" x14ac:dyDescent="0.25">
      <c r="A626" s="296" t="s">
        <v>54</v>
      </c>
      <c r="B626" s="297"/>
      <c r="C626" s="300" t="s">
        <v>3</v>
      </c>
      <c r="D626" s="290"/>
      <c r="E626" s="291"/>
      <c r="F626" s="291"/>
      <c r="G626" s="291"/>
      <c r="H626" s="291"/>
      <c r="I626" s="291"/>
      <c r="J626" s="291"/>
      <c r="K626" s="291"/>
      <c r="L626" s="291"/>
      <c r="M626" s="291"/>
      <c r="N626" s="292"/>
    </row>
    <row r="627" spans="1:17" x14ac:dyDescent="0.25">
      <c r="A627" s="298"/>
      <c r="B627" s="299"/>
      <c r="C627" s="301"/>
      <c r="D627" s="293"/>
      <c r="E627" s="294"/>
      <c r="F627" s="294"/>
      <c r="G627" s="294"/>
      <c r="H627" s="294"/>
      <c r="I627" s="294"/>
      <c r="J627" s="294"/>
      <c r="K627" s="294"/>
      <c r="L627" s="294"/>
      <c r="M627" s="294"/>
      <c r="N627" s="295"/>
    </row>
    <row r="628" spans="1:17" ht="34.5" customHeight="1" thickBot="1" x14ac:dyDescent="0.3">
      <c r="A628" s="274" t="s">
        <v>5</v>
      </c>
      <c r="B628" s="275"/>
      <c r="C628" s="275"/>
      <c r="D628" s="275"/>
      <c r="E628" s="275"/>
      <c r="F628" s="275"/>
      <c r="G628" s="275"/>
      <c r="H628" s="275"/>
      <c r="I628" s="275"/>
      <c r="J628" s="275"/>
      <c r="K628" s="275"/>
      <c r="L628" s="275"/>
      <c r="M628" s="276" t="s">
        <v>55</v>
      </c>
      <c r="N628" s="278" t="s">
        <v>6</v>
      </c>
    </row>
    <row r="629" spans="1:17" ht="71.25" customHeight="1" thickBot="1" x14ac:dyDescent="0.3">
      <c r="A629" s="59" t="s">
        <v>8</v>
      </c>
      <c r="B629" s="60" t="s">
        <v>9</v>
      </c>
      <c r="C629" s="61" t="s">
        <v>10</v>
      </c>
      <c r="D629" s="59" t="s">
        <v>11</v>
      </c>
      <c r="E629" s="62" t="s">
        <v>12</v>
      </c>
      <c r="F629" s="63" t="s">
        <v>13</v>
      </c>
      <c r="G629" s="64" t="s">
        <v>14</v>
      </c>
      <c r="H629" s="63" t="s">
        <v>15</v>
      </c>
      <c r="I629" s="65" t="s">
        <v>16</v>
      </c>
      <c r="J629" s="65" t="s">
        <v>17</v>
      </c>
      <c r="K629" s="66" t="s">
        <v>18</v>
      </c>
      <c r="L629" s="67" t="s">
        <v>20</v>
      </c>
      <c r="M629" s="277"/>
      <c r="N629" s="279"/>
    </row>
    <row r="630" spans="1:17" ht="16.5" thickBot="1" x14ac:dyDescent="0.3">
      <c r="A630" s="253" t="s">
        <v>125</v>
      </c>
      <c r="B630" s="254"/>
      <c r="C630" s="254"/>
      <c r="D630" s="254"/>
      <c r="E630" s="254"/>
      <c r="F630" s="254"/>
      <c r="G630" s="254"/>
      <c r="H630" s="254"/>
      <c r="I630" s="254"/>
      <c r="J630" s="254"/>
      <c r="K630" s="254"/>
      <c r="L630" s="254"/>
      <c r="M630" s="254"/>
      <c r="N630" s="255"/>
    </row>
    <row r="631" spans="1:17" s="27" customFormat="1" ht="161.25" customHeight="1" thickBot="1" x14ac:dyDescent="0.3">
      <c r="A631" s="47"/>
      <c r="B631" s="68"/>
      <c r="C631" s="68"/>
      <c r="E631" s="55"/>
      <c r="F631" s="69" t="str">
        <f>IF(C631="","",E631/(VLOOKUP(YEAR(C631),$C$805:$D$841,2,FALSE)))</f>
        <v/>
      </c>
      <c r="G631" s="70"/>
      <c r="H631" s="71">
        <f>+E631*G631</f>
        <v>0</v>
      </c>
      <c r="I631" s="83" t="str">
        <f>+IF(E631="","",F631*G631)</f>
        <v/>
      </c>
      <c r="J631" s="86"/>
      <c r="K631" s="280"/>
      <c r="L631" s="282">
        <f>(SUM(I631:I635))/$C$791</f>
        <v>0</v>
      </c>
      <c r="M631" s="48"/>
      <c r="N631" s="50"/>
      <c r="P631" s="27" t="str">
        <f>IF(L1418="","",#REF!/(VLOOKUP(YEAR(#REF!),$XEU$1045872:$XEV$1045907,2,FALSE)))</f>
        <v/>
      </c>
    </row>
    <row r="632" spans="1:17" s="27" customFormat="1" ht="65.25" customHeight="1" thickBot="1" x14ac:dyDescent="0.3">
      <c r="A632" s="47"/>
      <c r="B632" s="68"/>
      <c r="C632" s="68"/>
      <c r="D632" s="44"/>
      <c r="E632" s="55"/>
      <c r="F632" s="69" t="str">
        <f>IF(C632="","",E632/(VLOOKUP(YEAR(C632),$C$805:$D$841,2,FALSE)))</f>
        <v/>
      </c>
      <c r="G632" s="70"/>
      <c r="H632" s="71">
        <v>0</v>
      </c>
      <c r="I632" s="83" t="str">
        <f>+IF(E632="","",F632*G632)</f>
        <v/>
      </c>
      <c r="J632" s="85"/>
      <c r="K632" s="302"/>
      <c r="L632" s="303"/>
      <c r="M632" s="48"/>
      <c r="N632" s="50"/>
    </row>
    <row r="633" spans="1:17" s="27" customFormat="1" ht="65.25" customHeight="1" thickBot="1" x14ac:dyDescent="0.3">
      <c r="A633" s="47"/>
      <c r="B633" s="68"/>
      <c r="C633" s="68"/>
      <c r="D633" s="44"/>
      <c r="E633" s="55"/>
      <c r="F633" s="69" t="str">
        <f>IF(C633="","",E633/(VLOOKUP(YEAR(C633),$C$805:$D$841,2,FALSE)))</f>
        <v/>
      </c>
      <c r="G633" s="70"/>
      <c r="H633" s="71">
        <v>0</v>
      </c>
      <c r="I633" s="83" t="str">
        <f>+IF(E633="","",F633*G633)</f>
        <v/>
      </c>
      <c r="J633" s="85"/>
      <c r="K633" s="302"/>
      <c r="L633" s="303"/>
      <c r="M633" s="48"/>
      <c r="N633" s="50"/>
    </row>
    <row r="634" spans="1:17" s="27" customFormat="1" ht="65.25" customHeight="1" thickBot="1" x14ac:dyDescent="0.3">
      <c r="A634" s="47"/>
      <c r="B634" s="68"/>
      <c r="C634" s="68"/>
      <c r="D634" s="44"/>
      <c r="E634" s="55"/>
      <c r="F634" s="69" t="str">
        <f>IF(C634="","",E634/(VLOOKUP(YEAR(C634),$C$805:$D$841,2,FALSE)))</f>
        <v/>
      </c>
      <c r="G634" s="70"/>
      <c r="H634" s="71">
        <v>0</v>
      </c>
      <c r="I634" s="83" t="str">
        <f>+IF(E634="","",F634*G634)</f>
        <v/>
      </c>
      <c r="J634" s="85"/>
      <c r="K634" s="302"/>
      <c r="L634" s="303"/>
      <c r="M634" s="48"/>
      <c r="N634" s="50"/>
    </row>
    <row r="635" spans="1:17" s="27" customFormat="1" ht="65.25" customHeight="1" x14ac:dyDescent="0.25">
      <c r="A635" s="47"/>
      <c r="B635" s="68"/>
      <c r="C635" s="68"/>
      <c r="D635" s="44"/>
      <c r="E635" s="55"/>
      <c r="F635" s="69" t="str">
        <f>IF(C635="","",E635/(VLOOKUP(YEAR(C635),$C$805:$D$841,2,FALSE)))</f>
        <v/>
      </c>
      <c r="G635" s="70"/>
      <c r="H635" s="71">
        <v>0</v>
      </c>
      <c r="I635" s="83" t="str">
        <f>+IF(E635="","",F635*G635)</f>
        <v/>
      </c>
      <c r="J635" s="85"/>
      <c r="K635" s="302"/>
      <c r="L635" s="303"/>
      <c r="M635" s="48"/>
      <c r="N635" s="50"/>
    </row>
    <row r="636" spans="1:17" ht="15" customHeight="1" x14ac:dyDescent="0.25">
      <c r="A636" s="262" t="s">
        <v>21</v>
      </c>
      <c r="B636" s="262"/>
      <c r="C636" s="262"/>
      <c r="D636" s="262"/>
      <c r="E636" s="262"/>
      <c r="F636" s="262"/>
      <c r="G636" s="262"/>
      <c r="H636" s="262"/>
      <c r="I636" s="262"/>
      <c r="J636" s="262"/>
      <c r="K636" s="262"/>
      <c r="L636" s="304" t="str">
        <f>IF(AND(L631&gt;=100%),"CUMPLE","NO CUMPLE")</f>
        <v>NO CUMPLE</v>
      </c>
      <c r="M636" s="304"/>
      <c r="N636" s="306" t="s">
        <v>4</v>
      </c>
      <c r="P636" s="28"/>
    </row>
    <row r="637" spans="1:17" ht="16.5" thickBot="1" x14ac:dyDescent="0.3">
      <c r="A637" s="262"/>
      <c r="B637" s="262"/>
      <c r="C637" s="262"/>
      <c r="D637" s="262"/>
      <c r="E637" s="262"/>
      <c r="F637" s="262"/>
      <c r="G637" s="262"/>
      <c r="H637" s="262"/>
      <c r="I637" s="262"/>
      <c r="J637" s="262"/>
      <c r="K637" s="262"/>
      <c r="L637" s="305"/>
      <c r="M637" s="305"/>
      <c r="N637" s="307"/>
      <c r="O637" s="24"/>
      <c r="P637" s="24"/>
      <c r="Q637" s="24"/>
    </row>
    <row r="638" spans="1:17" ht="16.5" thickBot="1" x14ac:dyDescent="0.3">
      <c r="A638" s="21"/>
      <c r="B638" s="21"/>
      <c r="C638" s="21"/>
      <c r="D638" s="21"/>
      <c r="E638" s="21"/>
      <c r="F638" s="21"/>
      <c r="G638" s="21"/>
      <c r="H638" s="21"/>
      <c r="I638" s="21"/>
      <c r="J638" s="21"/>
      <c r="K638" s="21"/>
      <c r="L638" s="21"/>
      <c r="M638" s="22"/>
      <c r="N638" s="22"/>
      <c r="O638" s="24"/>
      <c r="P638" s="24"/>
      <c r="Q638" s="24"/>
    </row>
    <row r="639" spans="1:17" ht="28.5" x14ac:dyDescent="0.25">
      <c r="A639" s="284" t="e">
        <f>+#REF!</f>
        <v>#REF!</v>
      </c>
      <c r="B639" s="285"/>
      <c r="C639" s="286"/>
      <c r="D639" s="287" t="e">
        <f>+#REF!</f>
        <v>#REF!</v>
      </c>
      <c r="E639" s="288"/>
      <c r="F639" s="288"/>
      <c r="G639" s="288"/>
      <c r="H639" s="288"/>
      <c r="I639" s="288"/>
      <c r="J639" s="288"/>
      <c r="K639" s="288"/>
      <c r="L639" s="288"/>
      <c r="M639" s="288"/>
      <c r="N639" s="289"/>
    </row>
    <row r="640" spans="1:17" x14ac:dyDescent="0.25">
      <c r="A640" s="296" t="s">
        <v>54</v>
      </c>
      <c r="B640" s="297"/>
      <c r="C640" s="300" t="s">
        <v>4</v>
      </c>
      <c r="D640" s="290"/>
      <c r="E640" s="291"/>
      <c r="F640" s="291"/>
      <c r="G640" s="291"/>
      <c r="H640" s="291"/>
      <c r="I640" s="291"/>
      <c r="J640" s="291"/>
      <c r="K640" s="291"/>
      <c r="L640" s="291"/>
      <c r="M640" s="291"/>
      <c r="N640" s="292"/>
    </row>
    <row r="641" spans="1:17" x14ac:dyDescent="0.25">
      <c r="A641" s="298"/>
      <c r="B641" s="299"/>
      <c r="C641" s="301"/>
      <c r="D641" s="293"/>
      <c r="E641" s="294"/>
      <c r="F641" s="294"/>
      <c r="G641" s="294"/>
      <c r="H641" s="294"/>
      <c r="I641" s="294"/>
      <c r="J641" s="294"/>
      <c r="K641" s="294"/>
      <c r="L641" s="294"/>
      <c r="M641" s="294"/>
      <c r="N641" s="295"/>
    </row>
    <row r="642" spans="1:17" ht="34.5" customHeight="1" thickBot="1" x14ac:dyDescent="0.3">
      <c r="A642" s="274" t="s">
        <v>5</v>
      </c>
      <c r="B642" s="275"/>
      <c r="C642" s="275"/>
      <c r="D642" s="275"/>
      <c r="E642" s="275"/>
      <c r="F642" s="275"/>
      <c r="G642" s="275"/>
      <c r="H642" s="275"/>
      <c r="I642" s="275"/>
      <c r="J642" s="275"/>
      <c r="K642" s="275"/>
      <c r="L642" s="275"/>
      <c r="M642" s="276" t="s">
        <v>55</v>
      </c>
      <c r="N642" s="278" t="s">
        <v>6</v>
      </c>
    </row>
    <row r="643" spans="1:17" ht="71.25" customHeight="1" thickBot="1" x14ac:dyDescent="0.3">
      <c r="A643" s="59" t="s">
        <v>8</v>
      </c>
      <c r="B643" s="60" t="s">
        <v>9</v>
      </c>
      <c r="C643" s="61" t="s">
        <v>10</v>
      </c>
      <c r="D643" s="59" t="s">
        <v>11</v>
      </c>
      <c r="E643" s="62" t="s">
        <v>12</v>
      </c>
      <c r="F643" s="63" t="s">
        <v>13</v>
      </c>
      <c r="G643" s="64" t="s">
        <v>14</v>
      </c>
      <c r="H643" s="63" t="s">
        <v>15</v>
      </c>
      <c r="I643" s="65" t="s">
        <v>16</v>
      </c>
      <c r="J643" s="65" t="s">
        <v>17</v>
      </c>
      <c r="K643" s="66" t="s">
        <v>18</v>
      </c>
      <c r="L643" s="67" t="s">
        <v>20</v>
      </c>
      <c r="M643" s="277"/>
      <c r="N643" s="279"/>
    </row>
    <row r="644" spans="1:17" ht="16.5" thickBot="1" x14ac:dyDescent="0.3">
      <c r="A644" s="253" t="s">
        <v>126</v>
      </c>
      <c r="B644" s="254"/>
      <c r="C644" s="254"/>
      <c r="D644" s="254"/>
      <c r="E644" s="254"/>
      <c r="F644" s="254"/>
      <c r="G644" s="254"/>
      <c r="H644" s="254"/>
      <c r="I644" s="254"/>
      <c r="J644" s="254"/>
      <c r="K644" s="254"/>
      <c r="L644" s="254"/>
      <c r="M644" s="254"/>
      <c r="N644" s="255"/>
    </row>
    <row r="645" spans="1:17" s="27" customFormat="1" ht="74.25" customHeight="1" x14ac:dyDescent="0.25">
      <c r="A645" s="47"/>
      <c r="B645" s="90"/>
      <c r="C645" s="90"/>
      <c r="E645" s="55"/>
      <c r="F645" s="93" t="str">
        <f>IF(C645="","",E645/(VLOOKUP(YEAR(C645),$C$805:$D$841,2,FALSE)))</f>
        <v/>
      </c>
      <c r="G645" s="70"/>
      <c r="H645" s="71">
        <f>+E645*G645</f>
        <v>0</v>
      </c>
      <c r="I645" s="83" t="str">
        <f>+IF(E645="","",F645*G645)</f>
        <v/>
      </c>
      <c r="J645" s="86"/>
      <c r="K645" s="88"/>
      <c r="L645" s="84">
        <f>(SUM(I645:I646))/$C$791</f>
        <v>0</v>
      </c>
      <c r="M645" s="48"/>
      <c r="N645" s="50"/>
      <c r="P645" s="27" t="str">
        <f>IF(L1417="","",#REF!/(VLOOKUP(YEAR(#REF!),$XEU$1045872:$XEV$1045907,2,FALSE)))</f>
        <v/>
      </c>
    </row>
    <row r="646" spans="1:17" ht="15.75" x14ac:dyDescent="0.25">
      <c r="A646" s="253" t="s">
        <v>127</v>
      </c>
      <c r="B646" s="254"/>
      <c r="C646" s="254"/>
      <c r="D646" s="254"/>
      <c r="E646" s="254"/>
      <c r="F646" s="254"/>
      <c r="G646" s="254"/>
      <c r="H646" s="254"/>
      <c r="I646" s="254"/>
      <c r="J646" s="254"/>
      <c r="K646" s="254"/>
      <c r="L646" s="254"/>
      <c r="M646" s="254"/>
      <c r="N646" s="255"/>
    </row>
    <row r="647" spans="1:17" ht="15" customHeight="1" x14ac:dyDescent="0.25">
      <c r="A647" s="262" t="s">
        <v>21</v>
      </c>
      <c r="B647" s="262"/>
      <c r="C647" s="262"/>
      <c r="D647" s="262"/>
      <c r="E647" s="262"/>
      <c r="F647" s="262"/>
      <c r="G647" s="262"/>
      <c r="H647" s="262"/>
      <c r="I647" s="262"/>
      <c r="J647" s="262"/>
      <c r="K647" s="262"/>
      <c r="L647" s="304" t="str">
        <f>IF(AND(L645&gt;=100%),"CUMPLE","NO CUMPLE")</f>
        <v>NO CUMPLE</v>
      </c>
      <c r="M647" s="304"/>
      <c r="N647" s="306" t="s">
        <v>4</v>
      </c>
      <c r="P647" s="28"/>
    </row>
    <row r="648" spans="1:17" ht="16.5" thickBot="1" x14ac:dyDescent="0.3">
      <c r="A648" s="262"/>
      <c r="B648" s="262"/>
      <c r="C648" s="262"/>
      <c r="D648" s="262"/>
      <c r="E648" s="262"/>
      <c r="F648" s="262"/>
      <c r="G648" s="262"/>
      <c r="H648" s="262"/>
      <c r="I648" s="262"/>
      <c r="J648" s="262"/>
      <c r="K648" s="262"/>
      <c r="L648" s="305"/>
      <c r="M648" s="305"/>
      <c r="N648" s="307"/>
      <c r="O648" s="24"/>
      <c r="P648" s="24"/>
      <c r="Q648" s="24"/>
    </row>
    <row r="649" spans="1:17" ht="16.5" thickBot="1" x14ac:dyDescent="0.3">
      <c r="A649" s="21"/>
      <c r="B649" s="21"/>
      <c r="C649" s="21"/>
      <c r="D649" s="21"/>
      <c r="E649" s="21"/>
      <c r="F649" s="21"/>
      <c r="G649" s="21"/>
      <c r="H649" s="21"/>
      <c r="I649" s="21"/>
      <c r="J649" s="21"/>
      <c r="K649" s="21"/>
      <c r="L649" s="21"/>
      <c r="M649" s="22"/>
      <c r="N649" s="22"/>
      <c r="O649" s="24"/>
      <c r="P649" s="24"/>
      <c r="Q649" s="24"/>
    </row>
    <row r="650" spans="1:17" ht="28.5" x14ac:dyDescent="0.25">
      <c r="A650" s="284" t="e">
        <f>+#REF!</f>
        <v>#REF!</v>
      </c>
      <c r="B650" s="285"/>
      <c r="C650" s="286"/>
      <c r="D650" s="287" t="e">
        <f>+#REF!</f>
        <v>#REF!</v>
      </c>
      <c r="E650" s="288"/>
      <c r="F650" s="288"/>
      <c r="G650" s="288"/>
      <c r="H650" s="288"/>
      <c r="I650" s="288"/>
      <c r="J650" s="288"/>
      <c r="K650" s="288"/>
      <c r="L650" s="288"/>
      <c r="M650" s="288"/>
      <c r="N650" s="289"/>
    </row>
    <row r="651" spans="1:17" x14ac:dyDescent="0.25">
      <c r="A651" s="296" t="s">
        <v>54</v>
      </c>
      <c r="B651" s="297"/>
      <c r="C651" s="300" t="s">
        <v>4</v>
      </c>
      <c r="D651" s="290"/>
      <c r="E651" s="291"/>
      <c r="F651" s="291"/>
      <c r="G651" s="291"/>
      <c r="H651" s="291"/>
      <c r="I651" s="291"/>
      <c r="J651" s="291"/>
      <c r="K651" s="291"/>
      <c r="L651" s="291"/>
      <c r="M651" s="291"/>
      <c r="N651" s="292"/>
    </row>
    <row r="652" spans="1:17" x14ac:dyDescent="0.25">
      <c r="A652" s="298"/>
      <c r="B652" s="299"/>
      <c r="C652" s="301"/>
      <c r="D652" s="293"/>
      <c r="E652" s="294"/>
      <c r="F652" s="294"/>
      <c r="G652" s="294"/>
      <c r="H652" s="294"/>
      <c r="I652" s="294"/>
      <c r="J652" s="294"/>
      <c r="K652" s="294"/>
      <c r="L652" s="294"/>
      <c r="M652" s="294"/>
      <c r="N652" s="295"/>
    </row>
    <row r="653" spans="1:17" ht="34.5" customHeight="1" thickBot="1" x14ac:dyDescent="0.3">
      <c r="A653" s="274" t="s">
        <v>5</v>
      </c>
      <c r="B653" s="275"/>
      <c r="C653" s="275"/>
      <c r="D653" s="275"/>
      <c r="E653" s="275"/>
      <c r="F653" s="275"/>
      <c r="G653" s="275"/>
      <c r="H653" s="275"/>
      <c r="I653" s="275"/>
      <c r="J653" s="275"/>
      <c r="K653" s="275"/>
      <c r="L653" s="275"/>
      <c r="M653" s="276" t="s">
        <v>55</v>
      </c>
      <c r="N653" s="278" t="s">
        <v>6</v>
      </c>
    </row>
    <row r="654" spans="1:17" ht="71.25" customHeight="1" thickBot="1" x14ac:dyDescent="0.3">
      <c r="A654" s="59" t="s">
        <v>8</v>
      </c>
      <c r="B654" s="60" t="s">
        <v>9</v>
      </c>
      <c r="C654" s="61" t="s">
        <v>10</v>
      </c>
      <c r="D654" s="59" t="s">
        <v>11</v>
      </c>
      <c r="E654" s="62" t="s">
        <v>12</v>
      </c>
      <c r="F654" s="63" t="s">
        <v>13</v>
      </c>
      <c r="G654" s="64" t="s">
        <v>14</v>
      </c>
      <c r="H654" s="63" t="s">
        <v>15</v>
      </c>
      <c r="I654" s="65" t="s">
        <v>16</v>
      </c>
      <c r="J654" s="65" t="s">
        <v>17</v>
      </c>
      <c r="K654" s="66" t="s">
        <v>18</v>
      </c>
      <c r="L654" s="67" t="s">
        <v>20</v>
      </c>
      <c r="M654" s="277"/>
      <c r="N654" s="279"/>
    </row>
    <row r="655" spans="1:17" ht="16.5" thickBot="1" x14ac:dyDescent="0.3">
      <c r="A655" s="253" t="s">
        <v>128</v>
      </c>
      <c r="B655" s="254"/>
      <c r="C655" s="254"/>
      <c r="D655" s="254"/>
      <c r="E655" s="254"/>
      <c r="F655" s="254"/>
      <c r="G655" s="254"/>
      <c r="H655" s="254"/>
      <c r="I655" s="254"/>
      <c r="J655" s="254"/>
      <c r="K655" s="254"/>
      <c r="L655" s="254"/>
      <c r="M655" s="254"/>
      <c r="N655" s="255"/>
    </row>
    <row r="656" spans="1:17" s="27" customFormat="1" ht="74.25" customHeight="1" thickBot="1" x14ac:dyDescent="0.3">
      <c r="A656" s="47"/>
      <c r="B656" s="90"/>
      <c r="C656" s="90"/>
      <c r="E656" s="55"/>
      <c r="F656" s="93" t="str">
        <f>IF(C656="","",E656/(VLOOKUP(YEAR(C656),$C$805:$D$841,2,FALSE)))</f>
        <v/>
      </c>
      <c r="G656" s="70"/>
      <c r="H656" s="71">
        <f>+E656*G656</f>
        <v>0</v>
      </c>
      <c r="I656" s="83" t="str">
        <f>+IF(E656="","",F656*G656)</f>
        <v/>
      </c>
      <c r="J656" s="86"/>
      <c r="K656" s="280"/>
      <c r="L656" s="282">
        <f>(SUM(I656:I660))/$C$791</f>
        <v>0</v>
      </c>
      <c r="M656" s="48"/>
      <c r="N656" s="50"/>
      <c r="P656" s="27" t="str">
        <f>IF(L1428="","",#REF!/(VLOOKUP(YEAR(#REF!),$XEU$1045872:$XEV$1045907,2,FALSE)))</f>
        <v/>
      </c>
    </row>
    <row r="657" spans="1:17" s="27" customFormat="1" ht="74.25" customHeight="1" x14ac:dyDescent="0.25">
      <c r="A657" s="47"/>
      <c r="B657" s="90"/>
      <c r="C657" s="90"/>
      <c r="E657" s="55"/>
      <c r="F657" s="93" t="str">
        <f>IF(C657="","",E657/(VLOOKUP(YEAR(C657),$C$805:$D$841,2,FALSE)))</f>
        <v/>
      </c>
      <c r="G657" s="70"/>
      <c r="H657" s="71">
        <f>+E657*G657</f>
        <v>0</v>
      </c>
      <c r="I657" s="83" t="str">
        <f>+IF(E657="","",F657*G657)</f>
        <v/>
      </c>
      <c r="J657" s="86"/>
      <c r="K657" s="302"/>
      <c r="L657" s="303"/>
      <c r="M657" s="48"/>
      <c r="N657" s="50"/>
      <c r="P657" s="27" t="str">
        <f>IF(L1427="","",#REF!/(VLOOKUP(YEAR(#REF!),$XEU$1045872:$XEV$1045907,2,FALSE)))</f>
        <v/>
      </c>
    </row>
    <row r="658" spans="1:17" ht="16.5" thickBot="1" x14ac:dyDescent="0.3">
      <c r="A658" s="253" t="s">
        <v>129</v>
      </c>
      <c r="B658" s="254"/>
      <c r="C658" s="254"/>
      <c r="D658" s="254"/>
      <c r="E658" s="254"/>
      <c r="F658" s="254"/>
      <c r="G658" s="254"/>
      <c r="H658" s="254"/>
      <c r="I658" s="254"/>
      <c r="J658" s="254"/>
      <c r="K658" s="254"/>
      <c r="L658" s="254"/>
      <c r="M658" s="254"/>
      <c r="N658" s="255"/>
    </row>
    <row r="659" spans="1:17" s="27" customFormat="1" ht="74.25" customHeight="1" thickBot="1" x14ac:dyDescent="0.3">
      <c r="A659" s="47"/>
      <c r="B659" s="90"/>
      <c r="C659" s="90"/>
      <c r="E659" s="55"/>
      <c r="F659" s="93" t="str">
        <f>IF(C659="","",E659/(VLOOKUP(YEAR(C659),$C$805:$D$841,2,FALSE)))</f>
        <v/>
      </c>
      <c r="G659" s="70"/>
      <c r="H659" s="71">
        <f>+E659*G659</f>
        <v>0</v>
      </c>
      <c r="I659" s="83" t="str">
        <f>+IF(E659="","",F659*G659)</f>
        <v/>
      </c>
      <c r="J659" s="86"/>
      <c r="K659" s="88"/>
      <c r="L659" s="88"/>
      <c r="M659" s="48"/>
      <c r="N659" s="50"/>
      <c r="P659" s="27" t="str">
        <f>IF(L1430="","",#REF!/(VLOOKUP(YEAR(#REF!),$XEU$1045872:$XEV$1045907,2,FALSE)))</f>
        <v/>
      </c>
    </row>
    <row r="660" spans="1:17" s="27" customFormat="1" ht="74.25" customHeight="1" x14ac:dyDescent="0.25">
      <c r="A660" s="47"/>
      <c r="B660" s="90"/>
      <c r="C660" s="90"/>
      <c r="E660" s="55"/>
      <c r="F660" s="93" t="str">
        <f>IF(C660="","",E660/(VLOOKUP(YEAR(C660),$C$805:$D$841,2,FALSE)))</f>
        <v/>
      </c>
      <c r="G660" s="70"/>
      <c r="H660" s="71">
        <f>+E660*G660</f>
        <v>0</v>
      </c>
      <c r="I660" s="83" t="str">
        <f>+IF(E660="","",F660*G660)</f>
        <v/>
      </c>
      <c r="J660" s="86"/>
      <c r="K660" s="88"/>
      <c r="L660" s="88"/>
      <c r="M660" s="48"/>
      <c r="N660" s="50"/>
      <c r="P660" s="27" t="str">
        <f>IF(L1431="","",#REF!/(VLOOKUP(YEAR(#REF!),$XEU$1045872:$XEV$1045907,2,FALSE)))</f>
        <v/>
      </c>
    </row>
    <row r="661" spans="1:17" ht="15" customHeight="1" x14ac:dyDescent="0.25">
      <c r="A661" s="262" t="s">
        <v>21</v>
      </c>
      <c r="B661" s="262"/>
      <c r="C661" s="262"/>
      <c r="D661" s="262"/>
      <c r="E661" s="262"/>
      <c r="F661" s="262"/>
      <c r="G661" s="262"/>
      <c r="H661" s="262"/>
      <c r="I661" s="262"/>
      <c r="J661" s="262"/>
      <c r="K661" s="262"/>
      <c r="L661" s="304" t="str">
        <f>IF(AND(L656&gt;=100%),"CUMPLE","NO CUMPLE")</f>
        <v>NO CUMPLE</v>
      </c>
      <c r="M661" s="304"/>
      <c r="N661" s="306" t="s">
        <v>4</v>
      </c>
      <c r="P661" s="28"/>
    </row>
    <row r="662" spans="1:17" ht="16.5" thickBot="1" x14ac:dyDescent="0.3">
      <c r="A662" s="262"/>
      <c r="B662" s="262"/>
      <c r="C662" s="262"/>
      <c r="D662" s="262"/>
      <c r="E662" s="262"/>
      <c r="F662" s="262"/>
      <c r="G662" s="262"/>
      <c r="H662" s="262"/>
      <c r="I662" s="262"/>
      <c r="J662" s="262"/>
      <c r="K662" s="262"/>
      <c r="L662" s="305"/>
      <c r="M662" s="305"/>
      <c r="N662" s="307"/>
      <c r="O662" s="24"/>
      <c r="P662" s="24"/>
      <c r="Q662" s="24"/>
    </row>
    <row r="663" spans="1:17" ht="16.5" thickBot="1" x14ac:dyDescent="0.3">
      <c r="A663" s="21"/>
      <c r="B663" s="21"/>
      <c r="C663" s="21"/>
      <c r="D663" s="21"/>
      <c r="E663" s="21"/>
      <c r="F663" s="21"/>
      <c r="G663" s="21"/>
      <c r="H663" s="21"/>
      <c r="I663" s="21"/>
      <c r="J663" s="21"/>
      <c r="K663" s="21"/>
      <c r="L663" s="21"/>
      <c r="M663" s="22"/>
      <c r="N663" s="22"/>
      <c r="O663" s="24"/>
      <c r="P663" s="24"/>
      <c r="Q663" s="24"/>
    </row>
    <row r="664" spans="1:17" ht="28.5" x14ac:dyDescent="0.25">
      <c r="A664" s="284" t="e">
        <f>+#REF!</f>
        <v>#REF!</v>
      </c>
      <c r="B664" s="285"/>
      <c r="C664" s="286"/>
      <c r="D664" s="287" t="e">
        <f>+#REF!</f>
        <v>#REF!</v>
      </c>
      <c r="E664" s="288"/>
      <c r="F664" s="288"/>
      <c r="G664" s="288"/>
      <c r="H664" s="288"/>
      <c r="I664" s="288"/>
      <c r="J664" s="288"/>
      <c r="K664" s="288"/>
      <c r="L664" s="288"/>
      <c r="M664" s="288"/>
      <c r="N664" s="289"/>
    </row>
    <row r="665" spans="1:17" x14ac:dyDescent="0.25">
      <c r="A665" s="296" t="s">
        <v>54</v>
      </c>
      <c r="B665" s="297"/>
      <c r="C665" s="300" t="s">
        <v>4</v>
      </c>
      <c r="D665" s="290"/>
      <c r="E665" s="291"/>
      <c r="F665" s="291"/>
      <c r="G665" s="291"/>
      <c r="H665" s="291"/>
      <c r="I665" s="291"/>
      <c r="J665" s="291"/>
      <c r="K665" s="291"/>
      <c r="L665" s="291"/>
      <c r="M665" s="291"/>
      <c r="N665" s="292"/>
    </row>
    <row r="666" spans="1:17" x14ac:dyDescent="0.25">
      <c r="A666" s="298"/>
      <c r="B666" s="299"/>
      <c r="C666" s="301"/>
      <c r="D666" s="293"/>
      <c r="E666" s="294"/>
      <c r="F666" s="294"/>
      <c r="G666" s="294"/>
      <c r="H666" s="294"/>
      <c r="I666" s="294"/>
      <c r="J666" s="294"/>
      <c r="K666" s="294"/>
      <c r="L666" s="294"/>
      <c r="M666" s="294"/>
      <c r="N666" s="295"/>
    </row>
    <row r="667" spans="1:17" ht="34.5" customHeight="1" thickBot="1" x14ac:dyDescent="0.3">
      <c r="A667" s="274" t="s">
        <v>5</v>
      </c>
      <c r="B667" s="275"/>
      <c r="C667" s="275"/>
      <c r="D667" s="275"/>
      <c r="E667" s="275"/>
      <c r="F667" s="275"/>
      <c r="G667" s="275"/>
      <c r="H667" s="275"/>
      <c r="I667" s="275"/>
      <c r="J667" s="275"/>
      <c r="K667" s="275"/>
      <c r="L667" s="275"/>
      <c r="M667" s="276" t="s">
        <v>55</v>
      </c>
      <c r="N667" s="278" t="s">
        <v>6</v>
      </c>
    </row>
    <row r="668" spans="1:17" ht="71.25" customHeight="1" thickBot="1" x14ac:dyDescent="0.3">
      <c r="A668" s="59" t="s">
        <v>8</v>
      </c>
      <c r="B668" s="60" t="s">
        <v>9</v>
      </c>
      <c r="C668" s="61" t="s">
        <v>10</v>
      </c>
      <c r="D668" s="59" t="s">
        <v>11</v>
      </c>
      <c r="E668" s="62" t="s">
        <v>12</v>
      </c>
      <c r="F668" s="63" t="s">
        <v>13</v>
      </c>
      <c r="G668" s="64" t="s">
        <v>14</v>
      </c>
      <c r="H668" s="63" t="s">
        <v>15</v>
      </c>
      <c r="I668" s="65" t="s">
        <v>16</v>
      </c>
      <c r="J668" s="65" t="s">
        <v>17</v>
      </c>
      <c r="K668" s="66" t="s">
        <v>18</v>
      </c>
      <c r="L668" s="67" t="s">
        <v>20</v>
      </c>
      <c r="M668" s="277"/>
      <c r="N668" s="279"/>
    </row>
    <row r="669" spans="1:17" ht="16.5" thickBot="1" x14ac:dyDescent="0.3">
      <c r="A669" s="253" t="s">
        <v>130</v>
      </c>
      <c r="B669" s="254"/>
      <c r="C669" s="254"/>
      <c r="D669" s="254"/>
      <c r="E669" s="254"/>
      <c r="F669" s="254"/>
      <c r="G669" s="254"/>
      <c r="H669" s="254"/>
      <c r="I669" s="254"/>
      <c r="J669" s="254"/>
      <c r="K669" s="254"/>
      <c r="L669" s="254"/>
      <c r="M669" s="254"/>
      <c r="N669" s="255"/>
    </row>
    <row r="670" spans="1:17" s="27" customFormat="1" ht="74.25" customHeight="1" thickBot="1" x14ac:dyDescent="0.3">
      <c r="A670" s="47"/>
      <c r="B670" s="90"/>
      <c r="C670" s="90"/>
      <c r="E670" s="55"/>
      <c r="F670" s="93" t="str">
        <f>IF(C670="","",E670/(VLOOKUP(YEAR(C670),$C$805:$D$841,2,FALSE)))</f>
        <v/>
      </c>
      <c r="G670" s="70"/>
      <c r="H670" s="71">
        <f>+E670*G670</f>
        <v>0</v>
      </c>
      <c r="I670" s="83" t="str">
        <f>+IF(E670="","",F670*G670)</f>
        <v/>
      </c>
      <c r="J670" s="86"/>
      <c r="K670" s="280"/>
      <c r="L670" s="282">
        <f>(SUM(I670:I674))/$C$791</f>
        <v>0</v>
      </c>
      <c r="M670" s="48"/>
      <c r="N670" s="50"/>
      <c r="P670" s="27" t="str">
        <f>IF(L1442="","",#REF!/(VLOOKUP(YEAR(#REF!),$XEU$1045872:$XEV$1045907,2,FALSE)))</f>
        <v/>
      </c>
    </row>
    <row r="671" spans="1:17" s="27" customFormat="1" ht="74.25" customHeight="1" thickBot="1" x14ac:dyDescent="0.3">
      <c r="A671" s="47"/>
      <c r="B671" s="90"/>
      <c r="C671" s="90"/>
      <c r="E671" s="55"/>
      <c r="F671" s="93" t="str">
        <f>IF(C671="","",E671/(VLOOKUP(YEAR(C671),$C$805:$D$841,2,FALSE)))</f>
        <v/>
      </c>
      <c r="G671" s="70"/>
      <c r="H671" s="71">
        <f>+E671*G671</f>
        <v>0</v>
      </c>
      <c r="I671" s="83" t="str">
        <f>+IF(E671="","",F671*G671)</f>
        <v/>
      </c>
      <c r="J671" s="86"/>
      <c r="K671" s="302"/>
      <c r="L671" s="303"/>
      <c r="M671" s="48"/>
      <c r="N671" s="50"/>
      <c r="P671" s="27" t="str">
        <f>IF(L1440="","",#REF!/(VLOOKUP(YEAR(#REF!),$XEU$1045872:$XEV$1045907,2,FALSE)))</f>
        <v/>
      </c>
    </row>
    <row r="672" spans="1:17" s="27" customFormat="1" ht="74.25" customHeight="1" thickBot="1" x14ac:dyDescent="0.3">
      <c r="A672" s="47"/>
      <c r="B672" s="90"/>
      <c r="C672" s="90"/>
      <c r="E672" s="55"/>
      <c r="F672" s="93" t="str">
        <f>IF(C672="","",E672/(VLOOKUP(YEAR(C672),$C$805:$D$841,2,FALSE)))</f>
        <v/>
      </c>
      <c r="G672" s="70"/>
      <c r="H672" s="71">
        <f>+E672*G672</f>
        <v>0</v>
      </c>
      <c r="I672" s="83" t="str">
        <f>+IF(E672="","",F672*G672)</f>
        <v/>
      </c>
      <c r="J672" s="86"/>
      <c r="K672" s="302"/>
      <c r="L672" s="303"/>
      <c r="M672" s="48"/>
      <c r="N672" s="50"/>
      <c r="P672" s="27" t="str">
        <f>IF(L1440="","",#REF!/(VLOOKUP(YEAR(#REF!),$XEU$1045872:$XEV$1045907,2,FALSE)))</f>
        <v/>
      </c>
    </row>
    <row r="673" spans="1:17" s="27" customFormat="1" ht="74.25" customHeight="1" x14ac:dyDescent="0.25">
      <c r="A673" s="47"/>
      <c r="B673" s="90"/>
      <c r="C673" s="90"/>
      <c r="E673" s="55"/>
      <c r="F673" s="93" t="str">
        <f>IF(C673="","",E673/(VLOOKUP(YEAR(C673),$C$805:$D$841,2,FALSE)))</f>
        <v/>
      </c>
      <c r="G673" s="70"/>
      <c r="H673" s="71">
        <f>+E673*G673</f>
        <v>0</v>
      </c>
      <c r="I673" s="83" t="str">
        <f>+IF(E673="","",F673*G673)</f>
        <v/>
      </c>
      <c r="J673" s="86"/>
      <c r="K673" s="302"/>
      <c r="L673" s="303"/>
      <c r="M673" s="48"/>
      <c r="N673" s="50"/>
      <c r="P673" s="27" t="str">
        <f>IF(L1441="","",#REF!/(VLOOKUP(YEAR(#REF!),$XEU$1045872:$XEV$1045907,2,FALSE)))</f>
        <v/>
      </c>
    </row>
    <row r="674" spans="1:17" ht="15.75" x14ac:dyDescent="0.25">
      <c r="A674" s="253" t="s">
        <v>131</v>
      </c>
      <c r="B674" s="254"/>
      <c r="C674" s="254"/>
      <c r="D674" s="254"/>
      <c r="E674" s="254"/>
      <c r="F674" s="254"/>
      <c r="G674" s="254"/>
      <c r="H674" s="254"/>
      <c r="I674" s="254"/>
      <c r="J674" s="254"/>
      <c r="K674" s="254"/>
      <c r="L674" s="254"/>
      <c r="M674" s="254"/>
      <c r="N674" s="255"/>
    </row>
    <row r="675" spans="1:17" ht="15" customHeight="1" x14ac:dyDescent="0.25">
      <c r="A675" s="262" t="s">
        <v>21</v>
      </c>
      <c r="B675" s="262"/>
      <c r="C675" s="262"/>
      <c r="D675" s="262"/>
      <c r="E675" s="262"/>
      <c r="F675" s="262"/>
      <c r="G675" s="262"/>
      <c r="H675" s="262"/>
      <c r="I675" s="262"/>
      <c r="J675" s="262"/>
      <c r="K675" s="262"/>
      <c r="L675" s="304" t="str">
        <f>IF(AND(L670&gt;=100%),"CUMPLE","NO CUMPLE")</f>
        <v>NO CUMPLE</v>
      </c>
      <c r="M675" s="304"/>
      <c r="N675" s="306" t="s">
        <v>4</v>
      </c>
      <c r="P675" s="28"/>
    </row>
    <row r="676" spans="1:17" ht="16.5" thickBot="1" x14ac:dyDescent="0.3">
      <c r="A676" s="262"/>
      <c r="B676" s="262"/>
      <c r="C676" s="262"/>
      <c r="D676" s="262"/>
      <c r="E676" s="262"/>
      <c r="F676" s="262"/>
      <c r="G676" s="262"/>
      <c r="H676" s="262"/>
      <c r="I676" s="262"/>
      <c r="J676" s="262"/>
      <c r="K676" s="262"/>
      <c r="L676" s="305"/>
      <c r="M676" s="305"/>
      <c r="N676" s="307"/>
      <c r="O676" s="24"/>
      <c r="P676" s="24"/>
      <c r="Q676" s="24"/>
    </row>
    <row r="677" spans="1:17" ht="16.5" thickBot="1" x14ac:dyDescent="0.3">
      <c r="A677" s="21"/>
      <c r="B677" s="21"/>
      <c r="C677" s="21"/>
      <c r="D677" s="21"/>
      <c r="E677" s="21"/>
      <c r="F677" s="21"/>
      <c r="G677" s="21"/>
      <c r="H677" s="21"/>
      <c r="I677" s="21"/>
      <c r="J677" s="21"/>
      <c r="K677" s="21"/>
      <c r="L677" s="21"/>
      <c r="M677" s="22"/>
      <c r="N677" s="22"/>
      <c r="O677" s="24"/>
      <c r="P677" s="24"/>
      <c r="Q677" s="24"/>
    </row>
    <row r="678" spans="1:17" ht="28.5" x14ac:dyDescent="0.25">
      <c r="A678" s="284" t="e">
        <f>+#REF!</f>
        <v>#REF!</v>
      </c>
      <c r="B678" s="285"/>
      <c r="C678" s="286"/>
      <c r="D678" s="287" t="e">
        <f>+#REF!</f>
        <v>#REF!</v>
      </c>
      <c r="E678" s="288"/>
      <c r="F678" s="288"/>
      <c r="G678" s="288"/>
      <c r="H678" s="288"/>
      <c r="I678" s="288"/>
      <c r="J678" s="288"/>
      <c r="K678" s="288"/>
      <c r="L678" s="288"/>
      <c r="M678" s="288"/>
      <c r="N678" s="289"/>
    </row>
    <row r="679" spans="1:17" x14ac:dyDescent="0.25">
      <c r="A679" s="296" t="s">
        <v>54</v>
      </c>
      <c r="B679" s="297"/>
      <c r="C679" s="300" t="s">
        <v>4</v>
      </c>
      <c r="D679" s="290"/>
      <c r="E679" s="291"/>
      <c r="F679" s="291"/>
      <c r="G679" s="291"/>
      <c r="H679" s="291"/>
      <c r="I679" s="291"/>
      <c r="J679" s="291"/>
      <c r="K679" s="291"/>
      <c r="L679" s="291"/>
      <c r="M679" s="291"/>
      <c r="N679" s="292"/>
    </row>
    <row r="680" spans="1:17" x14ac:dyDescent="0.25">
      <c r="A680" s="298"/>
      <c r="B680" s="299"/>
      <c r="C680" s="301"/>
      <c r="D680" s="293"/>
      <c r="E680" s="294"/>
      <c r="F680" s="294"/>
      <c r="G680" s="294"/>
      <c r="H680" s="294"/>
      <c r="I680" s="294"/>
      <c r="J680" s="294"/>
      <c r="K680" s="294"/>
      <c r="L680" s="294"/>
      <c r="M680" s="294"/>
      <c r="N680" s="295"/>
    </row>
    <row r="681" spans="1:17" ht="34.5" customHeight="1" thickBot="1" x14ac:dyDescent="0.3">
      <c r="A681" s="274" t="s">
        <v>5</v>
      </c>
      <c r="B681" s="275"/>
      <c r="C681" s="275"/>
      <c r="D681" s="275"/>
      <c r="E681" s="275"/>
      <c r="F681" s="275"/>
      <c r="G681" s="275"/>
      <c r="H681" s="275"/>
      <c r="I681" s="275"/>
      <c r="J681" s="275"/>
      <c r="K681" s="275"/>
      <c r="L681" s="275"/>
      <c r="M681" s="276" t="s">
        <v>55</v>
      </c>
      <c r="N681" s="278" t="s">
        <v>6</v>
      </c>
    </row>
    <row r="682" spans="1:17" ht="71.25" customHeight="1" thickBot="1" x14ac:dyDescent="0.3">
      <c r="A682" s="59" t="s">
        <v>8</v>
      </c>
      <c r="B682" s="60" t="s">
        <v>9</v>
      </c>
      <c r="C682" s="61" t="s">
        <v>10</v>
      </c>
      <c r="D682" s="59" t="s">
        <v>11</v>
      </c>
      <c r="E682" s="62" t="s">
        <v>12</v>
      </c>
      <c r="F682" s="63" t="s">
        <v>13</v>
      </c>
      <c r="G682" s="64" t="s">
        <v>14</v>
      </c>
      <c r="H682" s="63" t="s">
        <v>15</v>
      </c>
      <c r="I682" s="65" t="s">
        <v>16</v>
      </c>
      <c r="J682" s="65" t="s">
        <v>17</v>
      </c>
      <c r="K682" s="66" t="s">
        <v>18</v>
      </c>
      <c r="L682" s="67" t="s">
        <v>20</v>
      </c>
      <c r="M682" s="277"/>
      <c r="N682" s="279"/>
    </row>
    <row r="683" spans="1:17" ht="16.5" thickBot="1" x14ac:dyDescent="0.3">
      <c r="A683" s="253" t="s">
        <v>132</v>
      </c>
      <c r="B683" s="254"/>
      <c r="C683" s="254"/>
      <c r="D683" s="254"/>
      <c r="E683" s="254"/>
      <c r="F683" s="254"/>
      <c r="G683" s="254"/>
      <c r="H683" s="254"/>
      <c r="I683" s="254"/>
      <c r="J683" s="254"/>
      <c r="K683" s="254"/>
      <c r="L683" s="254"/>
      <c r="M683" s="254"/>
      <c r="N683" s="255"/>
    </row>
    <row r="684" spans="1:17" s="27" customFormat="1" ht="74.25" customHeight="1" thickBot="1" x14ac:dyDescent="0.3">
      <c r="A684" s="47"/>
      <c r="B684" s="90"/>
      <c r="C684" s="90"/>
      <c r="E684" s="55"/>
      <c r="F684" s="93" t="str">
        <f>IF(C684="","",E684/(VLOOKUP(YEAR(C684),$C$805:$D$841,2,FALSE)))</f>
        <v/>
      </c>
      <c r="G684" s="70"/>
      <c r="H684" s="71">
        <f>+E684*G684</f>
        <v>0</v>
      </c>
      <c r="I684" s="83" t="str">
        <f>+IF(E684="","",F684*G684)</f>
        <v/>
      </c>
      <c r="J684" s="86"/>
      <c r="K684" s="280"/>
      <c r="L684" s="282">
        <f>(SUM(I684:I687))/$C$791</f>
        <v>0</v>
      </c>
      <c r="M684" s="48"/>
      <c r="N684" s="50"/>
      <c r="P684" s="27" t="str">
        <f>IF(L1456="","",#REF!/(VLOOKUP(YEAR(#REF!),$XEU$1045872:$XEV$1045907,2,FALSE)))</f>
        <v/>
      </c>
    </row>
    <row r="685" spans="1:17" s="27" customFormat="1" ht="74.25" customHeight="1" x14ac:dyDescent="0.25">
      <c r="A685" s="47"/>
      <c r="B685" s="90"/>
      <c r="C685" s="90"/>
      <c r="E685" s="55"/>
      <c r="F685" s="93" t="str">
        <f>IF(C685="","",E685/(VLOOKUP(YEAR(C685),$C$805:$D$841,2,FALSE)))</f>
        <v/>
      </c>
      <c r="G685" s="70"/>
      <c r="H685" s="71">
        <f>+E685*G685</f>
        <v>0</v>
      </c>
      <c r="I685" s="83" t="str">
        <f>+IF(E685="","",F685*G685)</f>
        <v/>
      </c>
      <c r="J685" s="86"/>
      <c r="K685" s="302"/>
      <c r="L685" s="303"/>
      <c r="M685" s="48"/>
      <c r="N685" s="50"/>
      <c r="P685" s="27" t="str">
        <f>IF(L1455="","",#REF!/(VLOOKUP(YEAR(#REF!),$XEU$1045872:$XEV$1045907,2,FALSE)))</f>
        <v/>
      </c>
    </row>
    <row r="686" spans="1:17" ht="16.5" thickBot="1" x14ac:dyDescent="0.3">
      <c r="A686" s="253" t="s">
        <v>133</v>
      </c>
      <c r="B686" s="254"/>
      <c r="C686" s="254"/>
      <c r="D686" s="254"/>
      <c r="E686" s="254"/>
      <c r="F686" s="254"/>
      <c r="G686" s="254"/>
      <c r="H686" s="254"/>
      <c r="I686" s="254"/>
      <c r="J686" s="254"/>
      <c r="K686" s="254"/>
      <c r="L686" s="254"/>
      <c r="M686" s="254"/>
      <c r="N686" s="255"/>
    </row>
    <row r="687" spans="1:17" s="27" customFormat="1" ht="74.25" customHeight="1" x14ac:dyDescent="0.25">
      <c r="A687" s="47"/>
      <c r="B687" s="90"/>
      <c r="C687" s="90"/>
      <c r="E687" s="55"/>
      <c r="F687" s="93" t="str">
        <f>IF(C687="","",E687/(VLOOKUP(YEAR(C687),$C$805:$D$841,2,FALSE)))</f>
        <v/>
      </c>
      <c r="G687" s="70"/>
      <c r="H687" s="71">
        <f>+E687*G687</f>
        <v>0</v>
      </c>
      <c r="I687" s="83" t="str">
        <f>+IF(E687="","",F687*G687)</f>
        <v/>
      </c>
      <c r="J687" s="86"/>
      <c r="K687" s="88"/>
      <c r="L687" s="88"/>
      <c r="M687" s="48"/>
      <c r="N687" s="50"/>
      <c r="P687" s="27" t="str">
        <f>IF(L1458="","",#REF!/(VLOOKUP(YEAR(#REF!),$XEU$1045872:$XEV$1045907,2,FALSE)))</f>
        <v/>
      </c>
    </row>
    <row r="688" spans="1:17" ht="15" customHeight="1" x14ac:dyDescent="0.25">
      <c r="A688" s="262" t="s">
        <v>21</v>
      </c>
      <c r="B688" s="262"/>
      <c r="C688" s="262"/>
      <c r="D688" s="262"/>
      <c r="E688" s="262"/>
      <c r="F688" s="262"/>
      <c r="G688" s="262"/>
      <c r="H688" s="262"/>
      <c r="I688" s="262"/>
      <c r="J688" s="262"/>
      <c r="K688" s="262"/>
      <c r="L688" s="304" t="str">
        <f>IF(AND(L684&gt;=100%),"CUMPLE","NO CUMPLE")</f>
        <v>NO CUMPLE</v>
      </c>
      <c r="M688" s="304"/>
      <c r="N688" s="306" t="s">
        <v>4</v>
      </c>
      <c r="P688" s="28"/>
    </row>
    <row r="689" spans="1:17" ht="16.5" thickBot="1" x14ac:dyDescent="0.3">
      <c r="A689" s="262"/>
      <c r="B689" s="262"/>
      <c r="C689" s="262"/>
      <c r="D689" s="262"/>
      <c r="E689" s="262"/>
      <c r="F689" s="262"/>
      <c r="G689" s="262"/>
      <c r="H689" s="262"/>
      <c r="I689" s="262"/>
      <c r="J689" s="262"/>
      <c r="K689" s="262"/>
      <c r="L689" s="305"/>
      <c r="M689" s="305"/>
      <c r="N689" s="307"/>
      <c r="O689" s="24"/>
      <c r="P689" s="24"/>
      <c r="Q689" s="24"/>
    </row>
    <row r="690" spans="1:17" ht="16.5" thickBot="1" x14ac:dyDescent="0.3">
      <c r="A690" s="21"/>
      <c r="B690" s="21"/>
      <c r="C690" s="21"/>
      <c r="D690" s="21"/>
      <c r="E690" s="21"/>
      <c r="F690" s="21"/>
      <c r="G690" s="21"/>
      <c r="H690" s="21"/>
      <c r="I690" s="21"/>
      <c r="J690" s="21"/>
      <c r="K690" s="21"/>
      <c r="L690" s="21"/>
      <c r="M690" s="22"/>
      <c r="N690" s="22"/>
      <c r="O690" s="24"/>
      <c r="P690" s="24"/>
      <c r="Q690" s="24"/>
    </row>
    <row r="691" spans="1:17" ht="28.5" x14ac:dyDescent="0.25">
      <c r="A691" s="284" t="e">
        <f>+#REF!</f>
        <v>#REF!</v>
      </c>
      <c r="B691" s="285"/>
      <c r="C691" s="286"/>
      <c r="D691" s="287" t="e">
        <f>+#REF!</f>
        <v>#REF!</v>
      </c>
      <c r="E691" s="288"/>
      <c r="F691" s="288"/>
      <c r="G691" s="288"/>
      <c r="H691" s="288"/>
      <c r="I691" s="288"/>
      <c r="J691" s="288"/>
      <c r="K691" s="288"/>
      <c r="L691" s="288"/>
      <c r="M691" s="288"/>
      <c r="N691" s="289"/>
    </row>
    <row r="692" spans="1:17" x14ac:dyDescent="0.25">
      <c r="A692" s="296" t="s">
        <v>54</v>
      </c>
      <c r="B692" s="297"/>
      <c r="C692" s="300" t="s">
        <v>4</v>
      </c>
      <c r="D692" s="290"/>
      <c r="E692" s="291"/>
      <c r="F692" s="291"/>
      <c r="G692" s="291"/>
      <c r="H692" s="291"/>
      <c r="I692" s="291"/>
      <c r="J692" s="291"/>
      <c r="K692" s="291"/>
      <c r="L692" s="291"/>
      <c r="M692" s="291"/>
      <c r="N692" s="292"/>
    </row>
    <row r="693" spans="1:17" x14ac:dyDescent="0.25">
      <c r="A693" s="298"/>
      <c r="B693" s="299"/>
      <c r="C693" s="301"/>
      <c r="D693" s="293"/>
      <c r="E693" s="294"/>
      <c r="F693" s="294"/>
      <c r="G693" s="294"/>
      <c r="H693" s="294"/>
      <c r="I693" s="294"/>
      <c r="J693" s="294"/>
      <c r="K693" s="294"/>
      <c r="L693" s="294"/>
      <c r="M693" s="294"/>
      <c r="N693" s="295"/>
    </row>
    <row r="694" spans="1:17" ht="34.5" customHeight="1" thickBot="1" x14ac:dyDescent="0.3">
      <c r="A694" s="274" t="s">
        <v>5</v>
      </c>
      <c r="B694" s="275"/>
      <c r="C694" s="275"/>
      <c r="D694" s="275"/>
      <c r="E694" s="275"/>
      <c r="F694" s="275"/>
      <c r="G694" s="275"/>
      <c r="H694" s="275"/>
      <c r="I694" s="275"/>
      <c r="J694" s="275"/>
      <c r="K694" s="275"/>
      <c r="L694" s="275"/>
      <c r="M694" s="276" t="s">
        <v>55</v>
      </c>
      <c r="N694" s="278" t="s">
        <v>6</v>
      </c>
    </row>
    <row r="695" spans="1:17" ht="71.25" customHeight="1" thickBot="1" x14ac:dyDescent="0.3">
      <c r="A695" s="59" t="s">
        <v>8</v>
      </c>
      <c r="B695" s="60" t="s">
        <v>9</v>
      </c>
      <c r="C695" s="61" t="s">
        <v>10</v>
      </c>
      <c r="D695" s="59" t="s">
        <v>11</v>
      </c>
      <c r="E695" s="62" t="s">
        <v>12</v>
      </c>
      <c r="F695" s="63" t="s">
        <v>13</v>
      </c>
      <c r="G695" s="64" t="s">
        <v>14</v>
      </c>
      <c r="H695" s="63" t="s">
        <v>15</v>
      </c>
      <c r="I695" s="65" t="s">
        <v>16</v>
      </c>
      <c r="J695" s="65" t="s">
        <v>17</v>
      </c>
      <c r="K695" s="66" t="s">
        <v>18</v>
      </c>
      <c r="L695" s="67" t="s">
        <v>20</v>
      </c>
      <c r="M695" s="277"/>
      <c r="N695" s="279"/>
    </row>
    <row r="696" spans="1:17" ht="16.5" thickBot="1" x14ac:dyDescent="0.3">
      <c r="A696" s="253" t="s">
        <v>134</v>
      </c>
      <c r="B696" s="254"/>
      <c r="C696" s="254"/>
      <c r="D696" s="254"/>
      <c r="E696" s="254"/>
      <c r="F696" s="254"/>
      <c r="G696" s="254"/>
      <c r="H696" s="254"/>
      <c r="I696" s="254"/>
      <c r="J696" s="254"/>
      <c r="K696" s="254"/>
      <c r="L696" s="254"/>
      <c r="M696" s="254"/>
      <c r="N696" s="255"/>
    </row>
    <row r="697" spans="1:17" s="27" customFormat="1" ht="74.25" customHeight="1" x14ac:dyDescent="0.25">
      <c r="A697" s="47"/>
      <c r="B697" s="90"/>
      <c r="C697" s="90"/>
      <c r="E697" s="55"/>
      <c r="F697" s="93" t="str">
        <f>IF(C697="","",E697/(VLOOKUP(YEAR(C697),$C$805:$D$841,2,FALSE)))</f>
        <v/>
      </c>
      <c r="G697" s="70"/>
      <c r="H697" s="71">
        <f>+E697*G697</f>
        <v>0</v>
      </c>
      <c r="I697" s="83" t="str">
        <f>+IF(E697="","",F697*G697)</f>
        <v/>
      </c>
      <c r="J697" s="86"/>
      <c r="K697" s="88"/>
      <c r="L697" s="84">
        <f>(SUM(I697:I698))/$C$791</f>
        <v>0</v>
      </c>
      <c r="M697" s="48"/>
      <c r="N697" s="50"/>
      <c r="P697" s="27" t="str">
        <f>IF(L1469="","",#REF!/(VLOOKUP(YEAR(#REF!),$XEU$1045872:$XEV$1045907,2,FALSE)))</f>
        <v/>
      </c>
    </row>
    <row r="698" spans="1:17" ht="15.75" x14ac:dyDescent="0.25">
      <c r="A698" s="253" t="s">
        <v>135</v>
      </c>
      <c r="B698" s="254"/>
      <c r="C698" s="254"/>
      <c r="D698" s="254"/>
      <c r="E698" s="254"/>
      <c r="F698" s="254"/>
      <c r="G698" s="254"/>
      <c r="H698" s="254"/>
      <c r="I698" s="254"/>
      <c r="J698" s="254"/>
      <c r="K698" s="254"/>
      <c r="L698" s="254"/>
      <c r="M698" s="254"/>
      <c r="N698" s="255"/>
    </row>
    <row r="699" spans="1:17" ht="15" customHeight="1" x14ac:dyDescent="0.25">
      <c r="A699" s="262" t="s">
        <v>21</v>
      </c>
      <c r="B699" s="262"/>
      <c r="C699" s="262"/>
      <c r="D699" s="262"/>
      <c r="E699" s="262"/>
      <c r="F699" s="262"/>
      <c r="G699" s="262"/>
      <c r="H699" s="262"/>
      <c r="I699" s="262"/>
      <c r="J699" s="262"/>
      <c r="K699" s="262"/>
      <c r="L699" s="304" t="str">
        <f>IF(AND(L697&gt;=100%),"CUMPLE","NO CUMPLE")</f>
        <v>NO CUMPLE</v>
      </c>
      <c r="M699" s="304"/>
      <c r="N699" s="306" t="s">
        <v>4</v>
      </c>
      <c r="P699" s="28"/>
    </row>
    <row r="700" spans="1:17" ht="16.5" thickBot="1" x14ac:dyDescent="0.3">
      <c r="A700" s="262"/>
      <c r="B700" s="262"/>
      <c r="C700" s="262"/>
      <c r="D700" s="262"/>
      <c r="E700" s="262"/>
      <c r="F700" s="262"/>
      <c r="G700" s="262"/>
      <c r="H700" s="262"/>
      <c r="I700" s="262"/>
      <c r="J700" s="262"/>
      <c r="K700" s="262"/>
      <c r="L700" s="305"/>
      <c r="M700" s="305"/>
      <c r="N700" s="307"/>
      <c r="O700" s="24"/>
      <c r="P700" s="24"/>
      <c r="Q700" s="24"/>
    </row>
    <row r="701" spans="1:17" ht="16.5" thickBot="1" x14ac:dyDescent="0.3">
      <c r="A701" s="21"/>
      <c r="B701" s="21"/>
      <c r="C701" s="21"/>
      <c r="D701" s="21"/>
      <c r="E701" s="21"/>
      <c r="F701" s="21"/>
      <c r="G701" s="21"/>
      <c r="H701" s="21"/>
      <c r="I701" s="21"/>
      <c r="J701" s="21"/>
      <c r="K701" s="21"/>
      <c r="L701" s="21"/>
      <c r="M701" s="22"/>
      <c r="N701" s="22"/>
      <c r="O701" s="24"/>
      <c r="P701" s="24"/>
      <c r="Q701" s="24"/>
    </row>
    <row r="702" spans="1:17" ht="28.5" x14ac:dyDescent="0.25">
      <c r="A702" s="284" t="e">
        <f>+#REF!</f>
        <v>#REF!</v>
      </c>
      <c r="B702" s="285"/>
      <c r="C702" s="286"/>
      <c r="D702" s="287" t="e">
        <f>+#REF!</f>
        <v>#REF!</v>
      </c>
      <c r="E702" s="288"/>
      <c r="F702" s="288"/>
      <c r="G702" s="288"/>
      <c r="H702" s="288"/>
      <c r="I702" s="288"/>
      <c r="J702" s="288"/>
      <c r="K702" s="288"/>
      <c r="L702" s="288"/>
      <c r="M702" s="288"/>
      <c r="N702" s="289"/>
    </row>
    <row r="703" spans="1:17" x14ac:dyDescent="0.25">
      <c r="A703" s="296" t="s">
        <v>54</v>
      </c>
      <c r="B703" s="297"/>
      <c r="C703" s="300" t="s">
        <v>3</v>
      </c>
      <c r="D703" s="290"/>
      <c r="E703" s="291"/>
      <c r="F703" s="291"/>
      <c r="G703" s="291"/>
      <c r="H703" s="291"/>
      <c r="I703" s="291"/>
      <c r="J703" s="291"/>
      <c r="K703" s="291"/>
      <c r="L703" s="291"/>
      <c r="M703" s="291"/>
      <c r="N703" s="292"/>
    </row>
    <row r="704" spans="1:17" x14ac:dyDescent="0.25">
      <c r="A704" s="298"/>
      <c r="B704" s="299"/>
      <c r="C704" s="301"/>
      <c r="D704" s="293"/>
      <c r="E704" s="294"/>
      <c r="F704" s="294"/>
      <c r="G704" s="294"/>
      <c r="H704" s="294"/>
      <c r="I704" s="294"/>
      <c r="J704" s="294"/>
      <c r="K704" s="294"/>
      <c r="L704" s="294"/>
      <c r="M704" s="294"/>
      <c r="N704" s="295"/>
    </row>
    <row r="705" spans="1:17" ht="34.5" customHeight="1" thickBot="1" x14ac:dyDescent="0.3">
      <c r="A705" s="274" t="s">
        <v>5</v>
      </c>
      <c r="B705" s="275"/>
      <c r="C705" s="275"/>
      <c r="D705" s="275"/>
      <c r="E705" s="275"/>
      <c r="F705" s="275"/>
      <c r="G705" s="275"/>
      <c r="H705" s="275"/>
      <c r="I705" s="275"/>
      <c r="J705" s="275"/>
      <c r="K705" s="275"/>
      <c r="L705" s="275"/>
      <c r="M705" s="276" t="s">
        <v>55</v>
      </c>
      <c r="N705" s="278" t="s">
        <v>6</v>
      </c>
    </row>
    <row r="706" spans="1:17" ht="71.25" customHeight="1" thickBot="1" x14ac:dyDescent="0.3">
      <c r="A706" s="59" t="s">
        <v>8</v>
      </c>
      <c r="B706" s="60" t="s">
        <v>9</v>
      </c>
      <c r="C706" s="61" t="s">
        <v>10</v>
      </c>
      <c r="D706" s="59" t="s">
        <v>11</v>
      </c>
      <c r="E706" s="62" t="s">
        <v>12</v>
      </c>
      <c r="F706" s="63" t="s">
        <v>13</v>
      </c>
      <c r="G706" s="64" t="s">
        <v>14</v>
      </c>
      <c r="H706" s="63" t="s">
        <v>15</v>
      </c>
      <c r="I706" s="65" t="s">
        <v>16</v>
      </c>
      <c r="J706" s="65" t="s">
        <v>17</v>
      </c>
      <c r="K706" s="66" t="s">
        <v>18</v>
      </c>
      <c r="L706" s="67" t="s">
        <v>20</v>
      </c>
      <c r="M706" s="277"/>
      <c r="N706" s="279"/>
    </row>
    <row r="707" spans="1:17" ht="16.5" thickBot="1" x14ac:dyDescent="0.3">
      <c r="A707" s="253" t="s">
        <v>136</v>
      </c>
      <c r="B707" s="254"/>
      <c r="C707" s="254"/>
      <c r="D707" s="254"/>
      <c r="E707" s="254"/>
      <c r="F707" s="254"/>
      <c r="G707" s="254"/>
      <c r="H707" s="254"/>
      <c r="I707" s="254"/>
      <c r="J707" s="254"/>
      <c r="K707" s="254"/>
      <c r="L707" s="254"/>
      <c r="M707" s="254"/>
      <c r="N707" s="255"/>
    </row>
    <row r="708" spans="1:17" s="27" customFormat="1" ht="161.25" customHeight="1" thickBot="1" x14ac:dyDescent="0.3">
      <c r="A708" s="47"/>
      <c r="B708" s="68"/>
      <c r="C708" s="68"/>
      <c r="E708" s="55"/>
      <c r="F708" s="69" t="str">
        <f>IF(C708="","",E708/(VLOOKUP(YEAR(C708),$C$805:$D$841,2,FALSE)))</f>
        <v/>
      </c>
      <c r="G708" s="70"/>
      <c r="H708" s="71">
        <f>+E708*G708</f>
        <v>0</v>
      </c>
      <c r="I708" s="83" t="str">
        <f>+IF(E708="","",F708*G708)</f>
        <v/>
      </c>
      <c r="J708" s="86"/>
      <c r="K708" s="280"/>
      <c r="L708" s="282">
        <f>(SUM(I708:I710))/$C$791</f>
        <v>0</v>
      </c>
      <c r="M708" s="48"/>
      <c r="N708" s="50"/>
      <c r="P708" s="27" t="str">
        <f>IF(L1495="","",#REF!/(VLOOKUP(YEAR(#REF!),$XEU$1045872:$XEV$1045907,2,FALSE)))</f>
        <v/>
      </c>
    </row>
    <row r="709" spans="1:17" s="27" customFormat="1" ht="65.25" customHeight="1" thickBot="1" x14ac:dyDescent="0.3">
      <c r="A709" s="47"/>
      <c r="B709" s="68"/>
      <c r="C709" s="68"/>
      <c r="D709" s="44"/>
      <c r="E709" s="55"/>
      <c r="F709" s="69" t="str">
        <f>IF(C709="","",E709/(VLOOKUP(YEAR(C709),$C$805:$D$841,2,FALSE)))</f>
        <v/>
      </c>
      <c r="G709" s="70"/>
      <c r="H709" s="71">
        <v>0</v>
      </c>
      <c r="I709" s="83" t="str">
        <f>+IF(E709="","",F709*G709)</f>
        <v/>
      </c>
      <c r="J709" s="85"/>
      <c r="K709" s="302"/>
      <c r="L709" s="303"/>
      <c r="M709" s="48"/>
      <c r="N709" s="50"/>
    </row>
    <row r="710" spans="1:17" s="27" customFormat="1" ht="65.25" customHeight="1" x14ac:dyDescent="0.25">
      <c r="A710" s="47"/>
      <c r="B710" s="68"/>
      <c r="C710" s="68"/>
      <c r="D710" s="44"/>
      <c r="E710" s="55"/>
      <c r="F710" s="69" t="str">
        <f>IF(C710="","",E710/(VLOOKUP(YEAR(C710),$C$805:$D$841,2,FALSE)))</f>
        <v/>
      </c>
      <c r="G710" s="70"/>
      <c r="H710" s="71">
        <v>0</v>
      </c>
      <c r="I710" s="83" t="str">
        <f>+IF(E710="","",F710*G710)</f>
        <v/>
      </c>
      <c r="J710" s="85"/>
      <c r="K710" s="302"/>
      <c r="L710" s="303"/>
      <c r="M710" s="48"/>
      <c r="N710" s="50"/>
    </row>
    <row r="711" spans="1:17" ht="15" customHeight="1" x14ac:dyDescent="0.25">
      <c r="A711" s="262" t="s">
        <v>21</v>
      </c>
      <c r="B711" s="262"/>
      <c r="C711" s="262"/>
      <c r="D711" s="262"/>
      <c r="E711" s="262"/>
      <c r="F711" s="262"/>
      <c r="G711" s="262"/>
      <c r="H711" s="262"/>
      <c r="I711" s="262"/>
      <c r="J711" s="262"/>
      <c r="K711" s="262"/>
      <c r="L711" s="304" t="str">
        <f>IF(AND(L708&gt;=100%),"CUMPLE","NO CUMPLE")</f>
        <v>NO CUMPLE</v>
      </c>
      <c r="M711" s="304"/>
      <c r="N711" s="306" t="s">
        <v>4</v>
      </c>
      <c r="P711" s="28"/>
    </row>
    <row r="712" spans="1:17" ht="16.5" thickBot="1" x14ac:dyDescent="0.3">
      <c r="A712" s="262"/>
      <c r="B712" s="262"/>
      <c r="C712" s="262"/>
      <c r="D712" s="262"/>
      <c r="E712" s="262"/>
      <c r="F712" s="262"/>
      <c r="G712" s="262"/>
      <c r="H712" s="262"/>
      <c r="I712" s="262"/>
      <c r="J712" s="262"/>
      <c r="K712" s="262"/>
      <c r="L712" s="305"/>
      <c r="M712" s="305"/>
      <c r="N712" s="307"/>
      <c r="O712" s="24"/>
      <c r="P712" s="24"/>
      <c r="Q712" s="24"/>
    </row>
    <row r="713" spans="1:17" ht="16.5" thickBot="1" x14ac:dyDescent="0.3">
      <c r="A713" s="21"/>
      <c r="B713" s="21"/>
      <c r="C713" s="21"/>
      <c r="D713" s="21"/>
      <c r="E713" s="21"/>
      <c r="F713" s="21"/>
      <c r="G713" s="21"/>
      <c r="H713" s="21"/>
      <c r="I713" s="21"/>
      <c r="J713" s="21"/>
      <c r="K713" s="21"/>
      <c r="L713" s="21"/>
      <c r="M713" s="22"/>
      <c r="N713" s="22"/>
      <c r="O713" s="24"/>
      <c r="P713" s="24"/>
      <c r="Q713" s="24"/>
    </row>
    <row r="714" spans="1:17" ht="28.5" x14ac:dyDescent="0.25">
      <c r="A714" s="284" t="e">
        <f>+#REF!</f>
        <v>#REF!</v>
      </c>
      <c r="B714" s="285"/>
      <c r="C714" s="286"/>
      <c r="D714" s="287" t="e">
        <f>+#REF!</f>
        <v>#REF!</v>
      </c>
      <c r="E714" s="288"/>
      <c r="F714" s="288"/>
      <c r="G714" s="288"/>
      <c r="H714" s="288"/>
      <c r="I714" s="288"/>
      <c r="J714" s="288"/>
      <c r="K714" s="288"/>
      <c r="L714" s="288"/>
      <c r="M714" s="288"/>
      <c r="N714" s="289"/>
    </row>
    <row r="715" spans="1:17" x14ac:dyDescent="0.25">
      <c r="A715" s="296" t="s">
        <v>54</v>
      </c>
      <c r="B715" s="297"/>
      <c r="C715" s="300" t="s">
        <v>4</v>
      </c>
      <c r="D715" s="290"/>
      <c r="E715" s="291"/>
      <c r="F715" s="291"/>
      <c r="G715" s="291"/>
      <c r="H715" s="291"/>
      <c r="I715" s="291"/>
      <c r="J715" s="291"/>
      <c r="K715" s="291"/>
      <c r="L715" s="291"/>
      <c r="M715" s="291"/>
      <c r="N715" s="292"/>
    </row>
    <row r="716" spans="1:17" x14ac:dyDescent="0.25">
      <c r="A716" s="298"/>
      <c r="B716" s="299"/>
      <c r="C716" s="301"/>
      <c r="D716" s="293"/>
      <c r="E716" s="294"/>
      <c r="F716" s="294"/>
      <c r="G716" s="294"/>
      <c r="H716" s="294"/>
      <c r="I716" s="294"/>
      <c r="J716" s="294"/>
      <c r="K716" s="294"/>
      <c r="L716" s="294"/>
      <c r="M716" s="294"/>
      <c r="N716" s="295"/>
    </row>
    <row r="717" spans="1:17" ht="34.5" customHeight="1" thickBot="1" x14ac:dyDescent="0.3">
      <c r="A717" s="274" t="s">
        <v>5</v>
      </c>
      <c r="B717" s="275"/>
      <c r="C717" s="275"/>
      <c r="D717" s="275"/>
      <c r="E717" s="275"/>
      <c r="F717" s="275"/>
      <c r="G717" s="275"/>
      <c r="H717" s="275"/>
      <c r="I717" s="275"/>
      <c r="J717" s="275"/>
      <c r="K717" s="275"/>
      <c r="L717" s="275"/>
      <c r="M717" s="276" t="s">
        <v>55</v>
      </c>
      <c r="N717" s="278" t="s">
        <v>6</v>
      </c>
    </row>
    <row r="718" spans="1:17" ht="71.25" customHeight="1" thickBot="1" x14ac:dyDescent="0.3">
      <c r="A718" s="59" t="s">
        <v>8</v>
      </c>
      <c r="B718" s="60" t="s">
        <v>9</v>
      </c>
      <c r="C718" s="61" t="s">
        <v>10</v>
      </c>
      <c r="D718" s="59" t="s">
        <v>11</v>
      </c>
      <c r="E718" s="62" t="s">
        <v>12</v>
      </c>
      <c r="F718" s="63" t="s">
        <v>13</v>
      </c>
      <c r="G718" s="64" t="s">
        <v>14</v>
      </c>
      <c r="H718" s="63" t="s">
        <v>15</v>
      </c>
      <c r="I718" s="65" t="s">
        <v>16</v>
      </c>
      <c r="J718" s="65" t="s">
        <v>17</v>
      </c>
      <c r="K718" s="66" t="s">
        <v>18</v>
      </c>
      <c r="L718" s="67" t="s">
        <v>20</v>
      </c>
      <c r="M718" s="277"/>
      <c r="N718" s="279"/>
    </row>
    <row r="719" spans="1:17" ht="16.5" thickBot="1" x14ac:dyDescent="0.3">
      <c r="A719" s="253" t="s">
        <v>137</v>
      </c>
      <c r="B719" s="254"/>
      <c r="C719" s="254"/>
      <c r="D719" s="254"/>
      <c r="E719" s="254"/>
      <c r="F719" s="254"/>
      <c r="G719" s="254"/>
      <c r="H719" s="254"/>
      <c r="I719" s="254"/>
      <c r="J719" s="254"/>
      <c r="K719" s="254"/>
      <c r="L719" s="254"/>
      <c r="M719" s="254"/>
      <c r="N719" s="255"/>
    </row>
    <row r="720" spans="1:17" s="27" customFormat="1" ht="74.25" customHeight="1" x14ac:dyDescent="0.25">
      <c r="A720" s="47"/>
      <c r="B720" s="90"/>
      <c r="C720" s="90"/>
      <c r="E720" s="55"/>
      <c r="F720" s="93" t="str">
        <f>IF(C720="","",E720/(VLOOKUP(YEAR(C720),$C$805:$D$841,2,FALSE)))</f>
        <v/>
      </c>
      <c r="G720" s="70"/>
      <c r="H720" s="71">
        <f>+E720*G720</f>
        <v>0</v>
      </c>
      <c r="I720" s="83" t="str">
        <f>+IF(E720="","",F720*G720)</f>
        <v/>
      </c>
      <c r="J720" s="86"/>
      <c r="K720" s="88"/>
      <c r="L720" s="84">
        <f>(SUM(I720:I723))/$C$791</f>
        <v>0</v>
      </c>
      <c r="M720" s="48"/>
      <c r="N720" s="50"/>
      <c r="P720" s="27" t="str">
        <f>IF(L1492="","",#REF!/(VLOOKUP(YEAR(#REF!),$XEU$1045872:$XEV$1045907,2,FALSE)))</f>
        <v/>
      </c>
    </row>
    <row r="721" spans="1:17" ht="16.5" thickBot="1" x14ac:dyDescent="0.3">
      <c r="A721" s="253" t="s">
        <v>138</v>
      </c>
      <c r="B721" s="254"/>
      <c r="C721" s="254"/>
      <c r="D721" s="254"/>
      <c r="E721" s="254"/>
      <c r="F721" s="254"/>
      <c r="G721" s="254"/>
      <c r="H721" s="254"/>
      <c r="I721" s="254"/>
      <c r="J721" s="254"/>
      <c r="K721" s="254"/>
      <c r="L721" s="254"/>
      <c r="M721" s="254"/>
      <c r="N721" s="255"/>
    </row>
    <row r="722" spans="1:17" s="27" customFormat="1" ht="74.25" customHeight="1" x14ac:dyDescent="0.25">
      <c r="A722" s="47"/>
      <c r="B722" s="90"/>
      <c r="C722" s="90"/>
      <c r="E722" s="55"/>
      <c r="F722" s="93" t="str">
        <f>IF(C722="","",E722/(VLOOKUP(YEAR(C722),$C$805:$D$841,2,FALSE)))</f>
        <v/>
      </c>
      <c r="G722" s="70"/>
      <c r="H722" s="71">
        <f>+E722*G722</f>
        <v>0</v>
      </c>
      <c r="I722" s="83" t="str">
        <f>+IF(E722="","",F722*G722)</f>
        <v/>
      </c>
      <c r="J722" s="86"/>
      <c r="K722" s="88"/>
      <c r="L722" s="88"/>
      <c r="M722" s="48"/>
      <c r="N722" s="50"/>
      <c r="P722" s="27" t="str">
        <f>IF(L1495="","",#REF!/(VLOOKUP(YEAR(#REF!),$XEU$1045872:$XEV$1045907,2,FALSE)))</f>
        <v/>
      </c>
    </row>
    <row r="723" spans="1:17" ht="15.75" x14ac:dyDescent="0.25">
      <c r="A723" s="253" t="s">
        <v>139</v>
      </c>
      <c r="B723" s="254"/>
      <c r="C723" s="254"/>
      <c r="D723" s="254"/>
      <c r="E723" s="254"/>
      <c r="F723" s="254"/>
      <c r="G723" s="254"/>
      <c r="H723" s="254"/>
      <c r="I723" s="254"/>
      <c r="J723" s="254"/>
      <c r="K723" s="254"/>
      <c r="L723" s="254"/>
      <c r="M723" s="254"/>
      <c r="N723" s="255"/>
    </row>
    <row r="724" spans="1:17" ht="15" customHeight="1" x14ac:dyDescent="0.25">
      <c r="A724" s="262" t="s">
        <v>21</v>
      </c>
      <c r="B724" s="262"/>
      <c r="C724" s="262"/>
      <c r="D724" s="262"/>
      <c r="E724" s="262"/>
      <c r="F724" s="262"/>
      <c r="G724" s="262"/>
      <c r="H724" s="262"/>
      <c r="I724" s="262"/>
      <c r="J724" s="262"/>
      <c r="K724" s="262"/>
      <c r="L724" s="304" t="str">
        <f>IF(AND(L720&gt;=100%),"CUMPLE","NO CUMPLE")</f>
        <v>NO CUMPLE</v>
      </c>
      <c r="M724" s="304"/>
      <c r="N724" s="306" t="s">
        <v>4</v>
      </c>
      <c r="P724" s="28"/>
    </row>
    <row r="725" spans="1:17" ht="16.5" thickBot="1" x14ac:dyDescent="0.3">
      <c r="A725" s="262"/>
      <c r="B725" s="262"/>
      <c r="C725" s="262"/>
      <c r="D725" s="262"/>
      <c r="E725" s="262"/>
      <c r="F725" s="262"/>
      <c r="G725" s="262"/>
      <c r="H725" s="262"/>
      <c r="I725" s="262"/>
      <c r="J725" s="262"/>
      <c r="K725" s="262"/>
      <c r="L725" s="305"/>
      <c r="M725" s="305"/>
      <c r="N725" s="307"/>
      <c r="O725" s="24"/>
      <c r="P725" s="24"/>
      <c r="Q725" s="24"/>
    </row>
    <row r="726" spans="1:17" ht="16.5" thickBot="1" x14ac:dyDescent="0.3">
      <c r="A726" s="21"/>
      <c r="B726" s="21"/>
      <c r="C726" s="21"/>
      <c r="D726" s="21"/>
      <c r="E726" s="21"/>
      <c r="F726" s="21"/>
      <c r="G726" s="21"/>
      <c r="H726" s="21"/>
      <c r="I726" s="21"/>
      <c r="J726" s="21"/>
      <c r="K726" s="21"/>
      <c r="L726" s="21"/>
      <c r="M726" s="22"/>
      <c r="N726" s="22"/>
      <c r="O726" s="24"/>
      <c r="P726" s="24"/>
      <c r="Q726" s="24"/>
    </row>
    <row r="727" spans="1:17" ht="28.5" x14ac:dyDescent="0.25">
      <c r="A727" s="284" t="e">
        <f>+#REF!</f>
        <v>#REF!</v>
      </c>
      <c r="B727" s="285"/>
      <c r="C727" s="286"/>
      <c r="D727" s="287" t="e">
        <f>+#REF!</f>
        <v>#REF!</v>
      </c>
      <c r="E727" s="288"/>
      <c r="F727" s="288"/>
      <c r="G727" s="288"/>
      <c r="H727" s="288"/>
      <c r="I727" s="288"/>
      <c r="J727" s="288"/>
      <c r="K727" s="288"/>
      <c r="L727" s="288"/>
      <c r="M727" s="288"/>
      <c r="N727" s="289"/>
    </row>
    <row r="728" spans="1:17" x14ac:dyDescent="0.25">
      <c r="A728" s="296" t="s">
        <v>54</v>
      </c>
      <c r="B728" s="297"/>
      <c r="C728" s="300" t="s">
        <v>4</v>
      </c>
      <c r="D728" s="290"/>
      <c r="E728" s="291"/>
      <c r="F728" s="291"/>
      <c r="G728" s="291"/>
      <c r="H728" s="291"/>
      <c r="I728" s="291"/>
      <c r="J728" s="291"/>
      <c r="K728" s="291"/>
      <c r="L728" s="291"/>
      <c r="M728" s="291"/>
      <c r="N728" s="292"/>
    </row>
    <row r="729" spans="1:17" x14ac:dyDescent="0.25">
      <c r="A729" s="298"/>
      <c r="B729" s="299"/>
      <c r="C729" s="301"/>
      <c r="D729" s="293"/>
      <c r="E729" s="294"/>
      <c r="F729" s="294"/>
      <c r="G729" s="294"/>
      <c r="H729" s="294"/>
      <c r="I729" s="294"/>
      <c r="J729" s="294"/>
      <c r="K729" s="294"/>
      <c r="L729" s="294"/>
      <c r="M729" s="294"/>
      <c r="N729" s="295"/>
    </row>
    <row r="730" spans="1:17" ht="34.5" customHeight="1" thickBot="1" x14ac:dyDescent="0.3">
      <c r="A730" s="274" t="s">
        <v>5</v>
      </c>
      <c r="B730" s="275"/>
      <c r="C730" s="275"/>
      <c r="D730" s="275"/>
      <c r="E730" s="275"/>
      <c r="F730" s="275"/>
      <c r="G730" s="275"/>
      <c r="H730" s="275"/>
      <c r="I730" s="275"/>
      <c r="J730" s="275"/>
      <c r="K730" s="275"/>
      <c r="L730" s="275"/>
      <c r="M730" s="276" t="s">
        <v>55</v>
      </c>
      <c r="N730" s="278" t="s">
        <v>6</v>
      </c>
    </row>
    <row r="731" spans="1:17" ht="71.25" customHeight="1" thickBot="1" x14ac:dyDescent="0.3">
      <c r="A731" s="59" t="s">
        <v>8</v>
      </c>
      <c r="B731" s="60" t="s">
        <v>9</v>
      </c>
      <c r="C731" s="61" t="s">
        <v>10</v>
      </c>
      <c r="D731" s="59" t="s">
        <v>11</v>
      </c>
      <c r="E731" s="62" t="s">
        <v>12</v>
      </c>
      <c r="F731" s="63" t="s">
        <v>13</v>
      </c>
      <c r="G731" s="64" t="s">
        <v>14</v>
      </c>
      <c r="H731" s="63" t="s">
        <v>15</v>
      </c>
      <c r="I731" s="65" t="s">
        <v>16</v>
      </c>
      <c r="J731" s="65" t="s">
        <v>17</v>
      </c>
      <c r="K731" s="66" t="s">
        <v>18</v>
      </c>
      <c r="L731" s="67" t="s">
        <v>20</v>
      </c>
      <c r="M731" s="277"/>
      <c r="N731" s="279"/>
    </row>
    <row r="732" spans="1:17" ht="16.5" thickBot="1" x14ac:dyDescent="0.3">
      <c r="A732" s="253" t="s">
        <v>22</v>
      </c>
      <c r="B732" s="254"/>
      <c r="C732" s="254"/>
      <c r="D732" s="254"/>
      <c r="E732" s="254"/>
      <c r="F732" s="254"/>
      <c r="G732" s="254"/>
      <c r="H732" s="254"/>
      <c r="I732" s="254"/>
      <c r="J732" s="254"/>
      <c r="K732" s="254"/>
      <c r="L732" s="254"/>
      <c r="M732" s="254"/>
      <c r="N732" s="255"/>
    </row>
    <row r="733" spans="1:17" s="27" customFormat="1" ht="74.25" customHeight="1" thickBot="1" x14ac:dyDescent="0.3">
      <c r="A733" s="47"/>
      <c r="B733" s="90"/>
      <c r="C733" s="90"/>
      <c r="E733" s="55"/>
      <c r="F733" s="93" t="str">
        <f>IF(C733="","",E733/(VLOOKUP(YEAR(C733),$C$805:$D$841,2,FALSE)))</f>
        <v/>
      </c>
      <c r="G733" s="70"/>
      <c r="H733" s="71">
        <f>+E733*G733</f>
        <v>0</v>
      </c>
      <c r="I733" s="83" t="str">
        <f>+IF(E733="","",F733*G733)</f>
        <v/>
      </c>
      <c r="J733" s="86"/>
      <c r="K733" s="280"/>
      <c r="L733" s="282">
        <f>(SUM(I733:I736))/$C$791</f>
        <v>0</v>
      </c>
      <c r="M733" s="48"/>
      <c r="N733" s="50"/>
      <c r="P733" s="27" t="str">
        <f>IF(L1505="","",#REF!/(VLOOKUP(YEAR(#REF!),$XEU$1045872:$XEV$1045907,2,FALSE)))</f>
        <v/>
      </c>
    </row>
    <row r="734" spans="1:17" s="27" customFormat="1" ht="74.25" customHeight="1" thickBot="1" x14ac:dyDescent="0.3">
      <c r="A734" s="47"/>
      <c r="B734" s="90"/>
      <c r="C734" s="90"/>
      <c r="E734" s="55"/>
      <c r="F734" s="93" t="str">
        <f>IF(C734="","",E734/(VLOOKUP(YEAR(C734),$C$805:$D$841,2,FALSE)))</f>
        <v/>
      </c>
      <c r="G734" s="70"/>
      <c r="H734" s="71">
        <f>+E734*G734</f>
        <v>0</v>
      </c>
      <c r="I734" s="83" t="str">
        <f>+IF(E734="","",F734*G734)</f>
        <v/>
      </c>
      <c r="J734" s="86"/>
      <c r="K734" s="302"/>
      <c r="L734" s="303"/>
      <c r="M734" s="48"/>
      <c r="N734" s="50"/>
      <c r="P734" s="27" t="str">
        <f>IF(L1503="","",#REF!/(VLOOKUP(YEAR(#REF!),$XEU$1045872:$XEV$1045907,2,FALSE)))</f>
        <v/>
      </c>
    </row>
    <row r="735" spans="1:17" s="27" customFormat="1" ht="74.25" customHeight="1" x14ac:dyDescent="0.25">
      <c r="A735" s="47"/>
      <c r="B735" s="90"/>
      <c r="C735" s="90"/>
      <c r="E735" s="55"/>
      <c r="F735" s="93" t="str">
        <f>IF(C735="","",E735/(VLOOKUP(YEAR(C735),$C$805:$D$841,2,FALSE)))</f>
        <v/>
      </c>
      <c r="G735" s="70"/>
      <c r="H735" s="71">
        <f>+E735*G735</f>
        <v>0</v>
      </c>
      <c r="I735" s="83" t="str">
        <f>+IF(E735="","",F735*G735)</f>
        <v/>
      </c>
      <c r="J735" s="86"/>
      <c r="K735" s="302"/>
      <c r="L735" s="303"/>
      <c r="M735" s="48"/>
      <c r="N735" s="50"/>
      <c r="P735" s="27" t="str">
        <f>IF(L1504="","",#REF!/(VLOOKUP(YEAR(#REF!),$XEU$1045872:$XEV$1045907,2,FALSE)))</f>
        <v/>
      </c>
    </row>
    <row r="736" spans="1:17" ht="15.75" x14ac:dyDescent="0.25">
      <c r="A736" s="253" t="s">
        <v>140</v>
      </c>
      <c r="B736" s="254"/>
      <c r="C736" s="254"/>
      <c r="D736" s="254"/>
      <c r="E736" s="254"/>
      <c r="F736" s="254"/>
      <c r="G736" s="254"/>
      <c r="H736" s="254"/>
      <c r="I736" s="254"/>
      <c r="J736" s="254"/>
      <c r="K736" s="254"/>
      <c r="L736" s="254"/>
      <c r="M736" s="254"/>
      <c r="N736" s="255"/>
    </row>
    <row r="737" spans="1:17" ht="15" customHeight="1" x14ac:dyDescent="0.25">
      <c r="A737" s="262" t="s">
        <v>21</v>
      </c>
      <c r="B737" s="262"/>
      <c r="C737" s="262"/>
      <c r="D737" s="262"/>
      <c r="E737" s="262"/>
      <c r="F737" s="262"/>
      <c r="G737" s="262"/>
      <c r="H737" s="262"/>
      <c r="I737" s="262"/>
      <c r="J737" s="262"/>
      <c r="K737" s="262"/>
      <c r="L737" s="304" t="str">
        <f>IF(AND(L733&gt;=100%),"CUMPLE","NO CUMPLE")</f>
        <v>NO CUMPLE</v>
      </c>
      <c r="M737" s="304"/>
      <c r="N737" s="306" t="s">
        <v>4</v>
      </c>
      <c r="P737" s="28"/>
    </row>
    <row r="738" spans="1:17" ht="16.5" thickBot="1" x14ac:dyDescent="0.3">
      <c r="A738" s="262"/>
      <c r="B738" s="262"/>
      <c r="C738" s="262"/>
      <c r="D738" s="262"/>
      <c r="E738" s="262"/>
      <c r="F738" s="262"/>
      <c r="G738" s="262"/>
      <c r="H738" s="262"/>
      <c r="I738" s="262"/>
      <c r="J738" s="262"/>
      <c r="K738" s="262"/>
      <c r="L738" s="305"/>
      <c r="M738" s="305"/>
      <c r="N738" s="307"/>
      <c r="O738" s="24"/>
      <c r="P738" s="24"/>
      <c r="Q738" s="24"/>
    </row>
    <row r="739" spans="1:17" ht="16.5" thickBot="1" x14ac:dyDescent="0.3">
      <c r="A739" s="21"/>
      <c r="B739" s="21"/>
      <c r="C739" s="21"/>
      <c r="D739" s="21"/>
      <c r="E739" s="21"/>
      <c r="F739" s="21"/>
      <c r="G739" s="21"/>
      <c r="H739" s="21"/>
      <c r="I739" s="21"/>
      <c r="J739" s="21"/>
      <c r="K739" s="21"/>
      <c r="L739" s="21"/>
      <c r="M739" s="22"/>
      <c r="N739" s="22"/>
      <c r="O739" s="24"/>
      <c r="P739" s="24"/>
      <c r="Q739" s="24"/>
    </row>
    <row r="740" spans="1:17" ht="28.5" x14ac:dyDescent="0.25">
      <c r="A740" s="284" t="e">
        <f>+#REF!</f>
        <v>#REF!</v>
      </c>
      <c r="B740" s="285"/>
      <c r="C740" s="286"/>
      <c r="D740" s="287" t="e">
        <f>+#REF!</f>
        <v>#REF!</v>
      </c>
      <c r="E740" s="288"/>
      <c r="F740" s="288"/>
      <c r="G740" s="288"/>
      <c r="H740" s="288"/>
      <c r="I740" s="288"/>
      <c r="J740" s="288"/>
      <c r="K740" s="288"/>
      <c r="L740" s="288"/>
      <c r="M740" s="288"/>
      <c r="N740" s="289"/>
    </row>
    <row r="741" spans="1:17" x14ac:dyDescent="0.25">
      <c r="A741" s="296" t="s">
        <v>54</v>
      </c>
      <c r="B741" s="297"/>
      <c r="C741" s="300" t="s">
        <v>3</v>
      </c>
      <c r="D741" s="290"/>
      <c r="E741" s="291"/>
      <c r="F741" s="291"/>
      <c r="G741" s="291"/>
      <c r="H741" s="291"/>
      <c r="I741" s="291"/>
      <c r="J741" s="291"/>
      <c r="K741" s="291"/>
      <c r="L741" s="291"/>
      <c r="M741" s="291"/>
      <c r="N741" s="292"/>
    </row>
    <row r="742" spans="1:17" x14ac:dyDescent="0.25">
      <c r="A742" s="298"/>
      <c r="B742" s="299"/>
      <c r="C742" s="301"/>
      <c r="D742" s="293"/>
      <c r="E742" s="294"/>
      <c r="F742" s="294"/>
      <c r="G742" s="294"/>
      <c r="H742" s="294"/>
      <c r="I742" s="294"/>
      <c r="J742" s="294"/>
      <c r="K742" s="294"/>
      <c r="L742" s="294"/>
      <c r="M742" s="294"/>
      <c r="N742" s="295"/>
    </row>
    <row r="743" spans="1:17" ht="34.5" customHeight="1" thickBot="1" x14ac:dyDescent="0.3">
      <c r="A743" s="274" t="s">
        <v>5</v>
      </c>
      <c r="B743" s="275"/>
      <c r="C743" s="275"/>
      <c r="D743" s="275"/>
      <c r="E743" s="275"/>
      <c r="F743" s="275"/>
      <c r="G743" s="275"/>
      <c r="H743" s="275"/>
      <c r="I743" s="275"/>
      <c r="J743" s="275"/>
      <c r="K743" s="275"/>
      <c r="L743" s="275"/>
      <c r="M743" s="276" t="s">
        <v>55</v>
      </c>
      <c r="N743" s="278" t="s">
        <v>6</v>
      </c>
    </row>
    <row r="744" spans="1:17" ht="71.25" customHeight="1" thickBot="1" x14ac:dyDescent="0.3">
      <c r="A744" s="59" t="s">
        <v>8</v>
      </c>
      <c r="B744" s="60" t="s">
        <v>9</v>
      </c>
      <c r="C744" s="61" t="s">
        <v>10</v>
      </c>
      <c r="D744" s="59" t="s">
        <v>11</v>
      </c>
      <c r="E744" s="62" t="s">
        <v>12</v>
      </c>
      <c r="F744" s="63" t="s">
        <v>13</v>
      </c>
      <c r="G744" s="64" t="s">
        <v>14</v>
      </c>
      <c r="H744" s="63" t="s">
        <v>15</v>
      </c>
      <c r="I744" s="65" t="s">
        <v>16</v>
      </c>
      <c r="J744" s="65" t="s">
        <v>17</v>
      </c>
      <c r="K744" s="66" t="s">
        <v>18</v>
      </c>
      <c r="L744" s="67" t="s">
        <v>20</v>
      </c>
      <c r="M744" s="277"/>
      <c r="N744" s="279"/>
    </row>
    <row r="745" spans="1:17" ht="16.5" thickBot="1" x14ac:dyDescent="0.3">
      <c r="A745" s="253" t="s">
        <v>141</v>
      </c>
      <c r="B745" s="254"/>
      <c r="C745" s="254"/>
      <c r="D745" s="254"/>
      <c r="E745" s="254"/>
      <c r="F745" s="254"/>
      <c r="G745" s="254"/>
      <c r="H745" s="254"/>
      <c r="I745" s="254"/>
      <c r="J745" s="254"/>
      <c r="K745" s="254"/>
      <c r="L745" s="254"/>
      <c r="M745" s="254"/>
      <c r="N745" s="255"/>
    </row>
    <row r="746" spans="1:17" s="27" customFormat="1" ht="161.25" customHeight="1" thickBot="1" x14ac:dyDescent="0.3">
      <c r="A746" s="47"/>
      <c r="B746" s="68"/>
      <c r="C746" s="68"/>
      <c r="E746" s="55"/>
      <c r="F746" s="69" t="str">
        <f>IF(C746="","",E746/(VLOOKUP(YEAR(C746),$C$805:$D$841,2,FALSE)))</f>
        <v/>
      </c>
      <c r="G746" s="70"/>
      <c r="H746" s="71">
        <f>+E746*G746</f>
        <v>0</v>
      </c>
      <c r="I746" s="83" t="str">
        <f>+IF(E746="","",F746*G746)</f>
        <v/>
      </c>
      <c r="J746" s="86"/>
      <c r="K746" s="280"/>
      <c r="L746" s="282">
        <f>(SUM(I746:I749))/$C$791</f>
        <v>0</v>
      </c>
      <c r="M746" s="48"/>
      <c r="N746" s="50"/>
      <c r="P746" s="27" t="str">
        <f>IF(L1533="","",#REF!/(VLOOKUP(YEAR(#REF!),$XEU$1045872:$XEV$1045907,2,FALSE)))</f>
        <v/>
      </c>
    </row>
    <row r="747" spans="1:17" s="27" customFormat="1" ht="65.25" customHeight="1" thickBot="1" x14ac:dyDescent="0.3">
      <c r="A747" s="47"/>
      <c r="B747" s="68"/>
      <c r="C747" s="68"/>
      <c r="D747" s="44"/>
      <c r="E747" s="55"/>
      <c r="F747" s="69" t="str">
        <f>IF(C747="","",E747/(VLOOKUP(YEAR(C747),$C$805:$D$841,2,FALSE)))</f>
        <v/>
      </c>
      <c r="G747" s="70"/>
      <c r="H747" s="71">
        <v>0</v>
      </c>
      <c r="I747" s="83" t="str">
        <f>+IF(E747="","",F747*G747)</f>
        <v/>
      </c>
      <c r="J747" s="85"/>
      <c r="K747" s="302"/>
      <c r="L747" s="303"/>
      <c r="M747" s="48"/>
      <c r="N747" s="50"/>
    </row>
    <row r="748" spans="1:17" s="27" customFormat="1" ht="65.25" customHeight="1" thickBot="1" x14ac:dyDescent="0.3">
      <c r="A748" s="47"/>
      <c r="B748" s="68"/>
      <c r="C748" s="68"/>
      <c r="D748" s="44"/>
      <c r="E748" s="55"/>
      <c r="F748" s="69" t="str">
        <f>IF(C748="","",E748/(VLOOKUP(YEAR(C748),$C$805:$D$841,2,FALSE)))</f>
        <v/>
      </c>
      <c r="G748" s="70"/>
      <c r="H748" s="71">
        <v>0</v>
      </c>
      <c r="I748" s="83" t="str">
        <f>+IF(E748="","",F748*G748)</f>
        <v/>
      </c>
      <c r="J748" s="85"/>
      <c r="K748" s="302"/>
      <c r="L748" s="303"/>
      <c r="M748" s="48"/>
      <c r="N748" s="50"/>
    </row>
    <row r="749" spans="1:17" s="27" customFormat="1" ht="65.25" customHeight="1" x14ac:dyDescent="0.25">
      <c r="A749" s="47"/>
      <c r="B749" s="68"/>
      <c r="C749" s="68"/>
      <c r="D749" s="44"/>
      <c r="E749" s="55"/>
      <c r="F749" s="69" t="str">
        <f>IF(C749="","",E749/(VLOOKUP(YEAR(C749),$C$805:$D$841,2,FALSE)))</f>
        <v/>
      </c>
      <c r="G749" s="70"/>
      <c r="H749" s="71">
        <v>0</v>
      </c>
      <c r="I749" s="83" t="str">
        <f>+IF(E749="","",F749*G749)</f>
        <v/>
      </c>
      <c r="J749" s="85"/>
      <c r="K749" s="302"/>
      <c r="L749" s="303"/>
      <c r="M749" s="48"/>
      <c r="N749" s="50"/>
    </row>
    <row r="750" spans="1:17" ht="15" customHeight="1" x14ac:dyDescent="0.25">
      <c r="A750" s="262" t="s">
        <v>21</v>
      </c>
      <c r="B750" s="262"/>
      <c r="C750" s="262"/>
      <c r="D750" s="262"/>
      <c r="E750" s="262"/>
      <c r="F750" s="262"/>
      <c r="G750" s="262"/>
      <c r="H750" s="262"/>
      <c r="I750" s="262"/>
      <c r="J750" s="262"/>
      <c r="K750" s="262"/>
      <c r="L750" s="304" t="str">
        <f>IF(AND(L746&gt;=100%),"CUMPLE","NO CUMPLE")</f>
        <v>NO CUMPLE</v>
      </c>
      <c r="M750" s="304"/>
      <c r="N750" s="306" t="s">
        <v>4</v>
      </c>
      <c r="P750" s="28"/>
    </row>
    <row r="751" spans="1:17" ht="16.5" thickBot="1" x14ac:dyDescent="0.3">
      <c r="A751" s="262"/>
      <c r="B751" s="262"/>
      <c r="C751" s="262"/>
      <c r="D751" s="262"/>
      <c r="E751" s="262"/>
      <c r="F751" s="262"/>
      <c r="G751" s="262"/>
      <c r="H751" s="262"/>
      <c r="I751" s="262"/>
      <c r="J751" s="262"/>
      <c r="K751" s="262"/>
      <c r="L751" s="305"/>
      <c r="M751" s="305"/>
      <c r="N751" s="307"/>
      <c r="O751" s="24"/>
      <c r="P751" s="24"/>
      <c r="Q751" s="24"/>
    </row>
    <row r="752" spans="1:17" ht="16.5" thickBot="1" x14ac:dyDescent="0.3">
      <c r="A752" s="21"/>
      <c r="B752" s="21"/>
      <c r="C752" s="21"/>
      <c r="D752" s="21"/>
      <c r="E752" s="21"/>
      <c r="F752" s="21"/>
      <c r="G752" s="21"/>
      <c r="H752" s="21"/>
      <c r="I752" s="21"/>
      <c r="J752" s="21"/>
      <c r="K752" s="21"/>
      <c r="L752" s="21"/>
      <c r="M752" s="22"/>
      <c r="N752" s="22"/>
      <c r="O752" s="24"/>
      <c r="P752" s="24"/>
      <c r="Q752" s="24"/>
    </row>
    <row r="753" spans="1:17" ht="28.5" x14ac:dyDescent="0.25">
      <c r="A753" s="284" t="e">
        <f>+#REF!</f>
        <v>#REF!</v>
      </c>
      <c r="B753" s="285"/>
      <c r="C753" s="286"/>
      <c r="D753" s="287" t="e">
        <f>+#REF!</f>
        <v>#REF!</v>
      </c>
      <c r="E753" s="288"/>
      <c r="F753" s="288"/>
      <c r="G753" s="288"/>
      <c r="H753" s="288"/>
      <c r="I753" s="288"/>
      <c r="J753" s="288"/>
      <c r="K753" s="288"/>
      <c r="L753" s="288"/>
      <c r="M753" s="288"/>
      <c r="N753" s="289"/>
    </row>
    <row r="754" spans="1:17" x14ac:dyDescent="0.25">
      <c r="A754" s="296" t="s">
        <v>54</v>
      </c>
      <c r="B754" s="297"/>
      <c r="C754" s="300" t="s">
        <v>4</v>
      </c>
      <c r="D754" s="290"/>
      <c r="E754" s="291"/>
      <c r="F754" s="291"/>
      <c r="G754" s="291"/>
      <c r="H754" s="291"/>
      <c r="I754" s="291"/>
      <c r="J754" s="291"/>
      <c r="K754" s="291"/>
      <c r="L754" s="291"/>
      <c r="M754" s="291"/>
      <c r="N754" s="292"/>
    </row>
    <row r="755" spans="1:17" x14ac:dyDescent="0.25">
      <c r="A755" s="298"/>
      <c r="B755" s="299"/>
      <c r="C755" s="301"/>
      <c r="D755" s="293"/>
      <c r="E755" s="294"/>
      <c r="F755" s="294"/>
      <c r="G755" s="294"/>
      <c r="H755" s="294"/>
      <c r="I755" s="294"/>
      <c r="J755" s="294"/>
      <c r="K755" s="294"/>
      <c r="L755" s="294"/>
      <c r="M755" s="294"/>
      <c r="N755" s="295"/>
    </row>
    <row r="756" spans="1:17" ht="34.5" customHeight="1" thickBot="1" x14ac:dyDescent="0.3">
      <c r="A756" s="274" t="s">
        <v>5</v>
      </c>
      <c r="B756" s="275"/>
      <c r="C756" s="275"/>
      <c r="D756" s="275"/>
      <c r="E756" s="275"/>
      <c r="F756" s="275"/>
      <c r="G756" s="275"/>
      <c r="H756" s="275"/>
      <c r="I756" s="275"/>
      <c r="J756" s="275"/>
      <c r="K756" s="275"/>
      <c r="L756" s="275"/>
      <c r="M756" s="276" t="s">
        <v>55</v>
      </c>
      <c r="N756" s="278" t="s">
        <v>6</v>
      </c>
    </row>
    <row r="757" spans="1:17" ht="71.25" customHeight="1" thickBot="1" x14ac:dyDescent="0.3">
      <c r="A757" s="59" t="s">
        <v>8</v>
      </c>
      <c r="B757" s="60" t="s">
        <v>9</v>
      </c>
      <c r="C757" s="61" t="s">
        <v>10</v>
      </c>
      <c r="D757" s="59" t="s">
        <v>11</v>
      </c>
      <c r="E757" s="62" t="s">
        <v>12</v>
      </c>
      <c r="F757" s="63" t="s">
        <v>13</v>
      </c>
      <c r="G757" s="64" t="s">
        <v>14</v>
      </c>
      <c r="H757" s="63" t="s">
        <v>15</v>
      </c>
      <c r="I757" s="65" t="s">
        <v>16</v>
      </c>
      <c r="J757" s="65" t="s">
        <v>17</v>
      </c>
      <c r="K757" s="66" t="s">
        <v>18</v>
      </c>
      <c r="L757" s="67" t="s">
        <v>20</v>
      </c>
      <c r="M757" s="277"/>
      <c r="N757" s="279"/>
    </row>
    <row r="758" spans="1:17" ht="16.5" thickBot="1" x14ac:dyDescent="0.3">
      <c r="A758" s="253" t="s">
        <v>142</v>
      </c>
      <c r="B758" s="254"/>
      <c r="C758" s="254"/>
      <c r="D758" s="254"/>
      <c r="E758" s="254"/>
      <c r="F758" s="254"/>
      <c r="G758" s="254"/>
      <c r="H758" s="254"/>
      <c r="I758" s="254"/>
      <c r="J758" s="254"/>
      <c r="K758" s="254"/>
      <c r="L758" s="254"/>
      <c r="M758" s="254"/>
      <c r="N758" s="255"/>
    </row>
    <row r="759" spans="1:17" s="27" customFormat="1" ht="74.25" customHeight="1" x14ac:dyDescent="0.25">
      <c r="A759" s="47"/>
      <c r="B759" s="90"/>
      <c r="C759" s="90"/>
      <c r="E759" s="55"/>
      <c r="F759" s="93" t="str">
        <f>IF(C759="","",E759/(VLOOKUP(YEAR(C759),$C$805:$D$841,2,FALSE)))</f>
        <v/>
      </c>
      <c r="G759" s="70"/>
      <c r="H759" s="71">
        <f>+E759*G759</f>
        <v>0</v>
      </c>
      <c r="I759" s="83" t="str">
        <f>+IF(E759="","",F759*G759)</f>
        <v/>
      </c>
      <c r="J759" s="86"/>
      <c r="K759" s="88"/>
      <c r="L759" s="84">
        <f>(SUM(I759:I761))/$C$791</f>
        <v>0</v>
      </c>
      <c r="M759" s="48"/>
      <c r="N759" s="50"/>
      <c r="P759" s="27" t="str">
        <f>IF(L1531="","",#REF!/(VLOOKUP(YEAR(#REF!),$XEU$1045872:$XEV$1045907,2,FALSE)))</f>
        <v/>
      </c>
    </row>
    <row r="760" spans="1:17" ht="16.5" thickBot="1" x14ac:dyDescent="0.3">
      <c r="A760" s="253" t="s">
        <v>29</v>
      </c>
      <c r="B760" s="254"/>
      <c r="C760" s="254"/>
      <c r="D760" s="254"/>
      <c r="E760" s="254"/>
      <c r="F760" s="254"/>
      <c r="G760" s="254"/>
      <c r="H760" s="254"/>
      <c r="I760" s="254"/>
      <c r="J760" s="254"/>
      <c r="K760" s="254"/>
      <c r="L760" s="254"/>
      <c r="M760" s="254"/>
      <c r="N760" s="255"/>
    </row>
    <row r="761" spans="1:17" s="27" customFormat="1" ht="74.25" customHeight="1" x14ac:dyDescent="0.25">
      <c r="A761" s="47"/>
      <c r="B761" s="90"/>
      <c r="C761" s="90"/>
      <c r="E761" s="55"/>
      <c r="F761" s="93" t="str">
        <f>IF(C761="","",E761/(VLOOKUP(YEAR(C761),$C$805:$D$841,2,FALSE)))</f>
        <v/>
      </c>
      <c r="G761" s="70"/>
      <c r="H761" s="71">
        <f>+E761*G761</f>
        <v>0</v>
      </c>
      <c r="I761" s="83" t="str">
        <f>+IF(E761="","",F761*G761)</f>
        <v/>
      </c>
      <c r="J761" s="86"/>
      <c r="K761" s="88"/>
      <c r="L761" s="88"/>
      <c r="M761" s="48"/>
      <c r="N761" s="50"/>
      <c r="P761" s="27" t="str">
        <f>IF(L1534="","",#REF!/(VLOOKUP(YEAR(#REF!),$XEU$1045872:$XEV$1045907,2,FALSE)))</f>
        <v/>
      </c>
    </row>
    <row r="762" spans="1:17" ht="15" customHeight="1" x14ac:dyDescent="0.25">
      <c r="A762" s="262" t="s">
        <v>21</v>
      </c>
      <c r="B762" s="262"/>
      <c r="C762" s="262"/>
      <c r="D762" s="262"/>
      <c r="E762" s="262"/>
      <c r="F762" s="262"/>
      <c r="G762" s="262"/>
      <c r="H762" s="262"/>
      <c r="I762" s="262"/>
      <c r="J762" s="262"/>
      <c r="K762" s="262"/>
      <c r="L762" s="304" t="str">
        <f>IF(AND(L759&gt;=100%),"CUMPLE","NO CUMPLE")</f>
        <v>NO CUMPLE</v>
      </c>
      <c r="M762" s="304"/>
      <c r="N762" s="306" t="s">
        <v>4</v>
      </c>
      <c r="P762" s="28"/>
    </row>
    <row r="763" spans="1:17" ht="16.5" thickBot="1" x14ac:dyDescent="0.3">
      <c r="A763" s="262"/>
      <c r="B763" s="262"/>
      <c r="C763" s="262"/>
      <c r="D763" s="262"/>
      <c r="E763" s="262"/>
      <c r="F763" s="262"/>
      <c r="G763" s="262"/>
      <c r="H763" s="262"/>
      <c r="I763" s="262"/>
      <c r="J763" s="262"/>
      <c r="K763" s="262"/>
      <c r="L763" s="305"/>
      <c r="M763" s="305"/>
      <c r="N763" s="307"/>
      <c r="O763" s="24"/>
      <c r="P763" s="24"/>
      <c r="Q763" s="24"/>
    </row>
    <row r="764" spans="1:17" ht="16.5" thickBot="1" x14ac:dyDescent="0.3">
      <c r="A764" s="21"/>
      <c r="B764" s="21"/>
      <c r="C764" s="21"/>
      <c r="D764" s="21"/>
      <c r="E764" s="21"/>
      <c r="F764" s="21"/>
      <c r="G764" s="21"/>
      <c r="H764" s="21"/>
      <c r="I764" s="21"/>
      <c r="J764" s="21"/>
      <c r="K764" s="21"/>
      <c r="L764" s="21"/>
      <c r="M764" s="22"/>
      <c r="N764" s="22"/>
      <c r="O764" s="24"/>
      <c r="P764" s="24"/>
      <c r="Q764" s="24"/>
    </row>
    <row r="765" spans="1:17" ht="28.5" x14ac:dyDescent="0.25">
      <c r="A765" s="284" t="e">
        <f>+#REF!</f>
        <v>#REF!</v>
      </c>
      <c r="B765" s="285"/>
      <c r="C765" s="286"/>
      <c r="D765" s="287" t="e">
        <f>+#REF!</f>
        <v>#REF!</v>
      </c>
      <c r="E765" s="288"/>
      <c r="F765" s="288"/>
      <c r="G765" s="288"/>
      <c r="H765" s="288"/>
      <c r="I765" s="288"/>
      <c r="J765" s="288"/>
      <c r="K765" s="288"/>
      <c r="L765" s="288"/>
      <c r="M765" s="288"/>
      <c r="N765" s="289"/>
    </row>
    <row r="766" spans="1:17" x14ac:dyDescent="0.25">
      <c r="A766" s="296" t="s">
        <v>54</v>
      </c>
      <c r="B766" s="297"/>
      <c r="C766" s="300" t="s">
        <v>4</v>
      </c>
      <c r="D766" s="290"/>
      <c r="E766" s="291"/>
      <c r="F766" s="291"/>
      <c r="G766" s="291"/>
      <c r="H766" s="291"/>
      <c r="I766" s="291"/>
      <c r="J766" s="291"/>
      <c r="K766" s="291"/>
      <c r="L766" s="291"/>
      <c r="M766" s="291"/>
      <c r="N766" s="292"/>
    </row>
    <row r="767" spans="1:17" x14ac:dyDescent="0.25">
      <c r="A767" s="298"/>
      <c r="B767" s="299"/>
      <c r="C767" s="301"/>
      <c r="D767" s="293"/>
      <c r="E767" s="294"/>
      <c r="F767" s="294"/>
      <c r="G767" s="294"/>
      <c r="H767" s="294"/>
      <c r="I767" s="294"/>
      <c r="J767" s="294"/>
      <c r="K767" s="294"/>
      <c r="L767" s="294"/>
      <c r="M767" s="294"/>
      <c r="N767" s="295"/>
    </row>
    <row r="768" spans="1:17" ht="34.5" customHeight="1" thickBot="1" x14ac:dyDescent="0.3">
      <c r="A768" s="274" t="s">
        <v>5</v>
      </c>
      <c r="B768" s="275"/>
      <c r="C768" s="275"/>
      <c r="D768" s="275"/>
      <c r="E768" s="275"/>
      <c r="F768" s="275"/>
      <c r="G768" s="275"/>
      <c r="H768" s="275"/>
      <c r="I768" s="275"/>
      <c r="J768" s="275"/>
      <c r="K768" s="275"/>
      <c r="L768" s="275"/>
      <c r="M768" s="276" t="s">
        <v>55</v>
      </c>
      <c r="N768" s="278" t="s">
        <v>6</v>
      </c>
    </row>
    <row r="769" spans="1:17" ht="71.25" customHeight="1" thickBot="1" x14ac:dyDescent="0.3">
      <c r="A769" s="59" t="s">
        <v>8</v>
      </c>
      <c r="B769" s="60" t="s">
        <v>9</v>
      </c>
      <c r="C769" s="61" t="s">
        <v>10</v>
      </c>
      <c r="D769" s="59" t="s">
        <v>11</v>
      </c>
      <c r="E769" s="62" t="s">
        <v>12</v>
      </c>
      <c r="F769" s="63" t="s">
        <v>13</v>
      </c>
      <c r="G769" s="64" t="s">
        <v>14</v>
      </c>
      <c r="H769" s="63" t="s">
        <v>15</v>
      </c>
      <c r="I769" s="65" t="s">
        <v>16</v>
      </c>
      <c r="J769" s="65" t="s">
        <v>17</v>
      </c>
      <c r="K769" s="66" t="s">
        <v>18</v>
      </c>
      <c r="L769" s="67" t="s">
        <v>20</v>
      </c>
      <c r="M769" s="277"/>
      <c r="N769" s="279"/>
    </row>
    <row r="770" spans="1:17" ht="16.5" thickBot="1" x14ac:dyDescent="0.3">
      <c r="A770" s="253" t="s">
        <v>143</v>
      </c>
      <c r="B770" s="254"/>
      <c r="C770" s="254"/>
      <c r="D770" s="254"/>
      <c r="E770" s="254"/>
      <c r="F770" s="254"/>
      <c r="G770" s="254"/>
      <c r="H770" s="254"/>
      <c r="I770" s="254"/>
      <c r="J770" s="254"/>
      <c r="K770" s="254"/>
      <c r="L770" s="254"/>
      <c r="M770" s="254"/>
      <c r="N770" s="255"/>
    </row>
    <row r="771" spans="1:17" s="27" customFormat="1" ht="74.25" customHeight="1" thickBot="1" x14ac:dyDescent="0.3">
      <c r="A771" s="47"/>
      <c r="B771" s="90"/>
      <c r="C771" s="90"/>
      <c r="E771" s="55"/>
      <c r="F771" s="93" t="str">
        <f>IF(C771="","",E771/(VLOOKUP(YEAR(C771),$C$805:$D$841,2,FALSE)))</f>
        <v/>
      </c>
      <c r="G771" s="70"/>
      <c r="H771" s="71">
        <f>+E771*G771</f>
        <v>0</v>
      </c>
      <c r="I771" s="83" t="str">
        <f>+IF(E771="","",F771*G771)</f>
        <v/>
      </c>
      <c r="J771" s="86"/>
      <c r="K771" s="280"/>
      <c r="L771" s="282">
        <f>(SUM(I771:I774))/$C$791</f>
        <v>0</v>
      </c>
      <c r="M771" s="48"/>
      <c r="N771" s="50"/>
      <c r="P771" s="27" t="str">
        <f>IF(L1543="","",#REF!/(VLOOKUP(YEAR(#REF!),$XEU$1045872:$XEV$1045907,2,FALSE)))</f>
        <v/>
      </c>
    </row>
    <row r="772" spans="1:17" s="27" customFormat="1" ht="74.25" customHeight="1" x14ac:dyDescent="0.25">
      <c r="A772" s="47"/>
      <c r="B772" s="90"/>
      <c r="C772" s="90"/>
      <c r="E772" s="55"/>
      <c r="F772" s="93" t="str">
        <f>IF(C772="","",E772/(VLOOKUP(YEAR(C772),$C$805:$D$841,2,FALSE)))</f>
        <v/>
      </c>
      <c r="G772" s="70"/>
      <c r="H772" s="71">
        <f>+E772*G772</f>
        <v>0</v>
      </c>
      <c r="I772" s="83" t="str">
        <f>+IF(E772="","",F772*G772)</f>
        <v/>
      </c>
      <c r="J772" s="86"/>
      <c r="K772" s="302"/>
      <c r="L772" s="303"/>
      <c r="M772" s="48"/>
      <c r="N772" s="50"/>
      <c r="P772" s="27" t="str">
        <f>IF(L1542="","",#REF!/(VLOOKUP(YEAR(#REF!),$XEU$1045872:$XEV$1045907,2,FALSE)))</f>
        <v/>
      </c>
    </row>
    <row r="773" spans="1:17" ht="16.5" thickBot="1" x14ac:dyDescent="0.3">
      <c r="A773" s="253" t="s">
        <v>144</v>
      </c>
      <c r="B773" s="254"/>
      <c r="C773" s="254"/>
      <c r="D773" s="254"/>
      <c r="E773" s="254"/>
      <c r="F773" s="254"/>
      <c r="G773" s="254"/>
      <c r="H773" s="254"/>
      <c r="I773" s="254"/>
      <c r="J773" s="254"/>
      <c r="K773" s="254"/>
      <c r="L773" s="254"/>
      <c r="M773" s="254"/>
      <c r="N773" s="255"/>
    </row>
    <row r="774" spans="1:17" s="27" customFormat="1" ht="74.25" customHeight="1" x14ac:dyDescent="0.25">
      <c r="A774" s="47"/>
      <c r="B774" s="90"/>
      <c r="C774" s="90"/>
      <c r="E774" s="55"/>
      <c r="F774" s="93" t="str">
        <f>IF(C774="","",E774/(VLOOKUP(YEAR(C774),$C$805:$D$841,2,FALSE)))</f>
        <v/>
      </c>
      <c r="G774" s="70"/>
      <c r="H774" s="71">
        <f>+E774*G774</f>
        <v>0</v>
      </c>
      <c r="I774" s="83" t="str">
        <f>+IF(E774="","",F774*G774)</f>
        <v/>
      </c>
      <c r="J774" s="86"/>
      <c r="K774" s="88"/>
      <c r="L774" s="88"/>
      <c r="M774" s="48"/>
      <c r="N774" s="50"/>
      <c r="P774" s="27" t="str">
        <f>IF(L1545="","",#REF!/(VLOOKUP(YEAR(#REF!),$XEU$1045872:$XEV$1045907,2,FALSE)))</f>
        <v/>
      </c>
    </row>
    <row r="775" spans="1:17" ht="15" customHeight="1" x14ac:dyDescent="0.25">
      <c r="A775" s="262" t="s">
        <v>21</v>
      </c>
      <c r="B775" s="262"/>
      <c r="C775" s="262"/>
      <c r="D775" s="262"/>
      <c r="E775" s="262"/>
      <c r="F775" s="262"/>
      <c r="G775" s="262"/>
      <c r="H775" s="262"/>
      <c r="I775" s="262"/>
      <c r="J775" s="262"/>
      <c r="K775" s="262"/>
      <c r="L775" s="304" t="str">
        <f>IF(AND(L771&gt;=100%),"CUMPLE","NO CUMPLE")</f>
        <v>NO CUMPLE</v>
      </c>
      <c r="M775" s="304"/>
      <c r="N775" s="306" t="s">
        <v>4</v>
      </c>
      <c r="P775" s="28"/>
    </row>
    <row r="776" spans="1:17" ht="16.5" thickBot="1" x14ac:dyDescent="0.3">
      <c r="A776" s="262"/>
      <c r="B776" s="262"/>
      <c r="C776" s="262"/>
      <c r="D776" s="262"/>
      <c r="E776" s="262"/>
      <c r="F776" s="262"/>
      <c r="G776" s="262"/>
      <c r="H776" s="262"/>
      <c r="I776" s="262"/>
      <c r="J776" s="262"/>
      <c r="K776" s="262"/>
      <c r="L776" s="305"/>
      <c r="M776" s="305"/>
      <c r="N776" s="307"/>
      <c r="O776" s="24"/>
      <c r="P776" s="24"/>
      <c r="Q776" s="24"/>
    </row>
    <row r="777" spans="1:17" ht="16.5" thickBot="1" x14ac:dyDescent="0.3">
      <c r="A777" s="21"/>
      <c r="B777" s="21"/>
      <c r="C777" s="21"/>
      <c r="D777" s="21"/>
      <c r="E777" s="21"/>
      <c r="F777" s="21"/>
      <c r="G777" s="21"/>
      <c r="H777" s="21"/>
      <c r="I777" s="21"/>
      <c r="J777" s="21"/>
      <c r="K777" s="21"/>
      <c r="L777" s="21"/>
      <c r="M777" s="22"/>
      <c r="N777" s="22"/>
      <c r="O777" s="24"/>
      <c r="P777" s="24"/>
      <c r="Q777" s="24"/>
    </row>
    <row r="778" spans="1:17" ht="28.5" x14ac:dyDescent="0.25">
      <c r="A778" s="284" t="e">
        <f>+#REF!</f>
        <v>#REF!</v>
      </c>
      <c r="B778" s="285"/>
      <c r="C778" s="286"/>
      <c r="D778" s="287" t="e">
        <f>+#REF!</f>
        <v>#REF!</v>
      </c>
      <c r="E778" s="288"/>
      <c r="F778" s="288"/>
      <c r="G778" s="288"/>
      <c r="H778" s="288"/>
      <c r="I778" s="288"/>
      <c r="J778" s="288"/>
      <c r="K778" s="288"/>
      <c r="L778" s="288"/>
      <c r="M778" s="288"/>
      <c r="N778" s="289"/>
    </row>
    <row r="779" spans="1:17" x14ac:dyDescent="0.25">
      <c r="A779" s="296" t="s">
        <v>54</v>
      </c>
      <c r="B779" s="297"/>
      <c r="C779" s="300" t="s">
        <v>3</v>
      </c>
      <c r="D779" s="290"/>
      <c r="E779" s="291"/>
      <c r="F779" s="291"/>
      <c r="G779" s="291"/>
      <c r="H779" s="291"/>
      <c r="I779" s="291"/>
      <c r="J779" s="291"/>
      <c r="K779" s="291"/>
      <c r="L779" s="291"/>
      <c r="M779" s="291"/>
      <c r="N779" s="292"/>
    </row>
    <row r="780" spans="1:17" x14ac:dyDescent="0.25">
      <c r="A780" s="298"/>
      <c r="B780" s="299"/>
      <c r="C780" s="301"/>
      <c r="D780" s="293"/>
      <c r="E780" s="294"/>
      <c r="F780" s="294"/>
      <c r="G780" s="294"/>
      <c r="H780" s="294"/>
      <c r="I780" s="294"/>
      <c r="J780" s="294"/>
      <c r="K780" s="294"/>
      <c r="L780" s="294"/>
      <c r="M780" s="294"/>
      <c r="N780" s="295"/>
    </row>
    <row r="781" spans="1:17" ht="34.5" customHeight="1" thickBot="1" x14ac:dyDescent="0.3">
      <c r="A781" s="274" t="s">
        <v>5</v>
      </c>
      <c r="B781" s="275"/>
      <c r="C781" s="275"/>
      <c r="D781" s="275"/>
      <c r="E781" s="275"/>
      <c r="F781" s="275"/>
      <c r="G781" s="275"/>
      <c r="H781" s="275"/>
      <c r="I781" s="275"/>
      <c r="J781" s="275"/>
      <c r="K781" s="275"/>
      <c r="L781" s="275"/>
      <c r="M781" s="276" t="s">
        <v>55</v>
      </c>
      <c r="N781" s="278" t="s">
        <v>6</v>
      </c>
    </row>
    <row r="782" spans="1:17" ht="71.25" customHeight="1" thickBot="1" x14ac:dyDescent="0.3">
      <c r="A782" s="59" t="s">
        <v>8</v>
      </c>
      <c r="B782" s="60" t="s">
        <v>9</v>
      </c>
      <c r="C782" s="61" t="s">
        <v>10</v>
      </c>
      <c r="D782" s="59" t="s">
        <v>11</v>
      </c>
      <c r="E782" s="62" t="s">
        <v>12</v>
      </c>
      <c r="F782" s="63" t="s">
        <v>13</v>
      </c>
      <c r="G782" s="64" t="s">
        <v>14</v>
      </c>
      <c r="H782" s="63" t="s">
        <v>15</v>
      </c>
      <c r="I782" s="65" t="s">
        <v>16</v>
      </c>
      <c r="J782" s="65" t="s">
        <v>17</v>
      </c>
      <c r="K782" s="66" t="s">
        <v>18</v>
      </c>
      <c r="L782" s="67" t="s">
        <v>20</v>
      </c>
      <c r="M782" s="277"/>
      <c r="N782" s="279"/>
    </row>
    <row r="783" spans="1:17" ht="16.5" thickBot="1" x14ac:dyDescent="0.3">
      <c r="A783" s="253" t="s">
        <v>141</v>
      </c>
      <c r="B783" s="254"/>
      <c r="C783" s="254"/>
      <c r="D783" s="254"/>
      <c r="E783" s="254"/>
      <c r="F783" s="254"/>
      <c r="G783" s="254"/>
      <c r="H783" s="254"/>
      <c r="I783" s="254"/>
      <c r="J783" s="254"/>
      <c r="K783" s="254"/>
      <c r="L783" s="254"/>
      <c r="M783" s="254"/>
      <c r="N783" s="255"/>
    </row>
    <row r="784" spans="1:17" s="27" customFormat="1" ht="161.25" customHeight="1" thickBot="1" x14ac:dyDescent="0.3">
      <c r="A784" s="47"/>
      <c r="B784" s="68"/>
      <c r="C784" s="68"/>
      <c r="E784" s="55"/>
      <c r="F784" s="69" t="str">
        <f>IF(C784="","",E784/(VLOOKUP(YEAR(C784),$C$805:$D$841,2,FALSE)))</f>
        <v/>
      </c>
      <c r="G784" s="70"/>
      <c r="H784" s="71">
        <f>+E784*G784</f>
        <v>0</v>
      </c>
      <c r="I784" s="83" t="str">
        <f>+IF(E784="","",F784*G784)</f>
        <v/>
      </c>
      <c r="J784" s="86"/>
      <c r="K784" s="280"/>
      <c r="L784" s="282">
        <f>(SUM(I784:I785))/$C$791</f>
        <v>0</v>
      </c>
      <c r="M784" s="48"/>
      <c r="N784" s="50"/>
      <c r="P784" s="27" t="str">
        <f>IF(L1571="","",#REF!/(VLOOKUP(YEAR(#REF!),$XEU$1045872:$XEV$1045907,2,FALSE)))</f>
        <v/>
      </c>
    </row>
    <row r="785" spans="1:17" s="27" customFormat="1" ht="65.25" customHeight="1" x14ac:dyDescent="0.25">
      <c r="A785" s="47"/>
      <c r="B785" s="68"/>
      <c r="C785" s="68"/>
      <c r="D785" s="44"/>
      <c r="E785" s="55"/>
      <c r="F785" s="69" t="str">
        <f>IF(C785="","",E785/(VLOOKUP(YEAR(C785),$C$805:$D$841,2,FALSE)))</f>
        <v/>
      </c>
      <c r="G785" s="70"/>
      <c r="H785" s="71">
        <v>0</v>
      </c>
      <c r="I785" s="83" t="str">
        <f>+IF(E785="","",F785*G785)</f>
        <v/>
      </c>
      <c r="J785" s="85"/>
      <c r="K785" s="302"/>
      <c r="L785" s="303"/>
      <c r="M785" s="48"/>
      <c r="N785" s="50"/>
    </row>
    <row r="786" spans="1:17" ht="15" customHeight="1" x14ac:dyDescent="0.25">
      <c r="A786" s="262" t="s">
        <v>21</v>
      </c>
      <c r="B786" s="262"/>
      <c r="C786" s="262"/>
      <c r="D786" s="262"/>
      <c r="E786" s="262"/>
      <c r="F786" s="262"/>
      <c r="G786" s="262"/>
      <c r="H786" s="262"/>
      <c r="I786" s="262"/>
      <c r="J786" s="262"/>
      <c r="K786" s="262"/>
      <c r="L786" s="304" t="str">
        <f>IF(AND(L784&gt;=100%),"CUMPLE","NO CUMPLE")</f>
        <v>NO CUMPLE</v>
      </c>
      <c r="M786" s="304"/>
      <c r="N786" s="306" t="s">
        <v>4</v>
      </c>
      <c r="P786" s="28"/>
    </row>
    <row r="787" spans="1:17" ht="16.5" thickBot="1" x14ac:dyDescent="0.3">
      <c r="A787" s="262"/>
      <c r="B787" s="262"/>
      <c r="C787" s="262"/>
      <c r="D787" s="262"/>
      <c r="E787" s="262"/>
      <c r="F787" s="262"/>
      <c r="G787" s="262"/>
      <c r="H787" s="262"/>
      <c r="I787" s="262"/>
      <c r="J787" s="262"/>
      <c r="K787" s="262"/>
      <c r="L787" s="305"/>
      <c r="M787" s="305"/>
      <c r="N787" s="307"/>
      <c r="O787" s="24"/>
      <c r="P787" s="24"/>
      <c r="Q787" s="24"/>
    </row>
    <row r="788" spans="1:17" ht="15.75" x14ac:dyDescent="0.25">
      <c r="A788" s="21"/>
      <c r="B788" s="21"/>
      <c r="C788" s="21"/>
      <c r="D788" s="21"/>
      <c r="E788" s="21"/>
      <c r="F788" s="21"/>
      <c r="G788" s="21"/>
      <c r="H788" s="21"/>
      <c r="I788" s="21"/>
      <c r="J788" s="21"/>
      <c r="K788" s="21"/>
      <c r="L788" s="21"/>
      <c r="M788" s="22"/>
      <c r="N788" s="22"/>
      <c r="O788" s="24"/>
      <c r="P788" s="24"/>
      <c r="Q788" s="24"/>
    </row>
    <row r="789" spans="1:17" ht="16.5" thickBot="1" x14ac:dyDescent="0.3">
      <c r="A789" s="21"/>
      <c r="B789" s="21"/>
      <c r="C789" s="21"/>
      <c r="D789" s="21"/>
      <c r="E789" s="21"/>
      <c r="F789" s="21"/>
      <c r="G789" s="21"/>
      <c r="H789" s="21"/>
      <c r="I789" s="21"/>
      <c r="J789" s="21"/>
      <c r="K789" s="21"/>
      <c r="L789" s="21"/>
      <c r="M789" s="22"/>
      <c r="N789" s="22"/>
      <c r="O789" s="24"/>
      <c r="P789" s="24"/>
      <c r="Q789" s="24"/>
    </row>
    <row r="790" spans="1:17" ht="16.5" thickBot="1" x14ac:dyDescent="0.3">
      <c r="A790" s="314" t="s">
        <v>30</v>
      </c>
      <c r="B790" s="315"/>
      <c r="C790" s="82" t="s">
        <v>31</v>
      </c>
      <c r="D790" s="82"/>
      <c r="E790" s="82"/>
      <c r="F790" s="82"/>
      <c r="G790" s="21"/>
      <c r="H790" s="21"/>
      <c r="I790" s="21"/>
      <c r="J790" s="21"/>
      <c r="K790" s="21"/>
      <c r="L790" s="21"/>
      <c r="M790" s="22"/>
      <c r="N790" s="23"/>
      <c r="O790" s="24"/>
      <c r="P790" s="24"/>
      <c r="Q790" s="24"/>
    </row>
    <row r="791" spans="1:17" ht="21.75" thickBot="1" x14ac:dyDescent="0.4">
      <c r="A791" s="29" t="s">
        <v>32</v>
      </c>
      <c r="B791" s="30">
        <v>373339126</v>
      </c>
      <c r="C791" s="57">
        <f>+B791/D841</f>
        <v>425.31083397983372</v>
      </c>
      <c r="D791" s="58"/>
      <c r="E791" s="57"/>
      <c r="F791" s="58"/>
      <c r="G791" s="58"/>
      <c r="H791" s="57"/>
      <c r="I791" s="21"/>
      <c r="J791" s="21"/>
      <c r="K791" s="21"/>
      <c r="L791" s="21"/>
      <c r="M791" s="22"/>
      <c r="N791" s="22"/>
      <c r="O791" s="24"/>
      <c r="P791" s="24"/>
      <c r="Q791" s="24"/>
    </row>
    <row r="792" spans="1:17" ht="187.5" customHeight="1" x14ac:dyDescent="0.35">
      <c r="A792" s="316" t="s">
        <v>145</v>
      </c>
      <c r="B792" s="316"/>
      <c r="C792" s="31" t="s">
        <v>146</v>
      </c>
      <c r="D792" s="58"/>
      <c r="E792" s="58"/>
      <c r="F792" s="58"/>
      <c r="G792" s="58"/>
      <c r="H792" s="58"/>
      <c r="I792" s="58"/>
      <c r="J792" s="33"/>
      <c r="K792" s="33"/>
      <c r="M792" s="34"/>
      <c r="N792" s="34"/>
    </row>
    <row r="793" spans="1:17" ht="23.25" x14ac:dyDescent="0.35">
      <c r="A793" s="35" t="s">
        <v>33</v>
      </c>
      <c r="B793" s="35"/>
      <c r="C793" s="31"/>
      <c r="D793" s="32"/>
      <c r="E793" s="33"/>
      <c r="F793" s="33"/>
      <c r="G793" s="33"/>
      <c r="H793" s="33"/>
      <c r="I793" s="33"/>
      <c r="J793" s="33"/>
      <c r="K793" s="33"/>
      <c r="M793" s="34"/>
      <c r="N793" s="34"/>
    </row>
    <row r="794" spans="1:17" ht="156.75" customHeight="1" x14ac:dyDescent="0.35">
      <c r="A794" s="316" t="s">
        <v>147</v>
      </c>
      <c r="B794" s="316"/>
      <c r="C794" s="31"/>
      <c r="D794" s="53"/>
      <c r="E794" s="33"/>
      <c r="F794" s="33"/>
      <c r="G794" s="33"/>
      <c r="H794" s="33"/>
      <c r="I794" s="33"/>
      <c r="J794" s="33"/>
      <c r="K794" s="33"/>
      <c r="M794" s="34"/>
      <c r="N794" s="34"/>
    </row>
    <row r="795" spans="1:17" ht="23.25" x14ac:dyDescent="0.35">
      <c r="A795" s="36"/>
      <c r="B795" s="36"/>
      <c r="C795" s="31"/>
      <c r="D795" s="32"/>
      <c r="E795" s="33"/>
      <c r="F795" s="33"/>
      <c r="G795" s="33"/>
      <c r="H795" s="33"/>
      <c r="I795" s="33"/>
      <c r="J795" s="33"/>
      <c r="K795" s="33"/>
      <c r="M795" s="34"/>
      <c r="N795" s="34"/>
    </row>
    <row r="796" spans="1:17" ht="83.25" customHeight="1" x14ac:dyDescent="0.35">
      <c r="A796" s="309" t="s">
        <v>148</v>
      </c>
      <c r="B796" s="309"/>
      <c r="C796" s="34"/>
      <c r="D796" s="34"/>
      <c r="E796" s="34"/>
      <c r="F796" s="34"/>
      <c r="M796" s="34"/>
      <c r="N796" s="34"/>
    </row>
    <row r="797" spans="1:17" ht="61.5" customHeight="1" x14ac:dyDescent="0.35">
      <c r="A797" s="312" t="s">
        <v>149</v>
      </c>
      <c r="B797" s="309"/>
      <c r="C797" s="37"/>
      <c r="D797" s="32"/>
      <c r="E797" s="313"/>
      <c r="F797" s="313"/>
      <c r="G797" s="313"/>
      <c r="H797" s="313"/>
      <c r="I797" s="313"/>
      <c r="J797" s="33"/>
      <c r="K797" s="33"/>
      <c r="M797" s="34"/>
      <c r="N797" s="34"/>
    </row>
    <row r="798" spans="1:17" ht="214.5" customHeight="1" x14ac:dyDescent="0.35">
      <c r="A798" s="308" t="s">
        <v>150</v>
      </c>
      <c r="B798" s="309"/>
      <c r="C798" s="32"/>
      <c r="D798" s="32"/>
      <c r="E798" s="310"/>
      <c r="F798" s="311"/>
      <c r="G798" s="311"/>
      <c r="H798" s="311"/>
      <c r="I798" s="311"/>
      <c r="J798" s="38"/>
      <c r="K798" s="38"/>
      <c r="M798" s="34"/>
      <c r="N798" s="34"/>
    </row>
    <row r="799" spans="1:17" ht="140.25" customHeight="1" x14ac:dyDescent="0.35">
      <c r="A799" s="312"/>
      <c r="B799" s="309"/>
      <c r="C799" s="34"/>
      <c r="D799" s="34"/>
      <c r="E799" s="310"/>
      <c r="F799" s="311"/>
      <c r="G799" s="311"/>
      <c r="H799" s="311"/>
      <c r="I799" s="311"/>
      <c r="J799" s="38"/>
      <c r="K799" s="38"/>
      <c r="M799" s="34"/>
      <c r="N799" s="34"/>
    </row>
    <row r="800" spans="1:17" ht="56.25" customHeight="1" x14ac:dyDescent="0.35">
      <c r="A800" s="34"/>
      <c r="B800" s="34"/>
      <c r="C800" s="39"/>
      <c r="D800" s="39"/>
      <c r="E800" s="313"/>
      <c r="F800" s="313"/>
      <c r="G800" s="313"/>
      <c r="H800" s="313"/>
      <c r="I800" s="313"/>
      <c r="J800" s="33"/>
      <c r="K800" s="33"/>
      <c r="M800" s="34"/>
      <c r="N800" s="34"/>
    </row>
    <row r="801" spans="2:8" ht="24" thickBot="1" x14ac:dyDescent="0.4">
      <c r="F801" s="34"/>
      <c r="G801" s="34"/>
      <c r="H801" s="34"/>
    </row>
    <row r="802" spans="2:8" x14ac:dyDescent="0.25">
      <c r="B802" s="72"/>
      <c r="C802" s="73"/>
      <c r="D802" s="73"/>
      <c r="E802" s="74"/>
    </row>
    <row r="803" spans="2:8" x14ac:dyDescent="0.25">
      <c r="B803" s="75"/>
      <c r="C803" s="76" t="s">
        <v>34</v>
      </c>
      <c r="D803" s="76" t="s">
        <v>35</v>
      </c>
      <c r="E803" s="77"/>
    </row>
    <row r="804" spans="2:8" x14ac:dyDescent="0.25">
      <c r="B804" s="75"/>
      <c r="C804" s="76"/>
      <c r="D804" s="76"/>
      <c r="E804" s="77"/>
    </row>
    <row r="805" spans="2:8" x14ac:dyDescent="0.25">
      <c r="B805" s="75"/>
      <c r="C805" s="76">
        <v>1984</v>
      </c>
      <c r="D805" s="78">
        <v>11298</v>
      </c>
      <c r="E805" s="77"/>
    </row>
    <row r="806" spans="2:8" x14ac:dyDescent="0.25">
      <c r="B806" s="75"/>
      <c r="C806" s="76">
        <v>1985</v>
      </c>
      <c r="D806" s="78">
        <v>13558</v>
      </c>
      <c r="E806" s="77"/>
    </row>
    <row r="807" spans="2:8" x14ac:dyDescent="0.25">
      <c r="B807" s="75"/>
      <c r="C807" s="76">
        <v>1986</v>
      </c>
      <c r="D807" s="78">
        <v>16811</v>
      </c>
      <c r="E807" s="77"/>
    </row>
    <row r="808" spans="2:8" x14ac:dyDescent="0.25">
      <c r="B808" s="75"/>
      <c r="C808" s="76">
        <v>1987</v>
      </c>
      <c r="D808" s="78">
        <v>20510</v>
      </c>
      <c r="E808" s="77"/>
    </row>
    <row r="809" spans="2:8" ht="21" customHeight="1" x14ac:dyDescent="0.25">
      <c r="B809" s="75"/>
      <c r="C809" s="76">
        <v>1988</v>
      </c>
      <c r="D809" s="78">
        <v>25637</v>
      </c>
      <c r="E809" s="77"/>
    </row>
    <row r="810" spans="2:8" x14ac:dyDescent="0.25">
      <c r="B810" s="75"/>
      <c r="C810" s="76">
        <v>1989</v>
      </c>
      <c r="D810" s="78">
        <v>32560</v>
      </c>
      <c r="E810" s="77"/>
    </row>
    <row r="811" spans="2:8" x14ac:dyDescent="0.25">
      <c r="B811" s="75"/>
      <c r="C811" s="76">
        <v>1990</v>
      </c>
      <c r="D811" s="78">
        <v>41025</v>
      </c>
      <c r="E811" s="77"/>
    </row>
    <row r="812" spans="2:8" x14ac:dyDescent="0.25">
      <c r="B812" s="75"/>
      <c r="C812" s="76">
        <v>1991</v>
      </c>
      <c r="D812" s="78">
        <v>51716</v>
      </c>
      <c r="E812" s="77"/>
    </row>
    <row r="813" spans="2:8" x14ac:dyDescent="0.25">
      <c r="B813" s="75"/>
      <c r="C813" s="76">
        <v>1992</v>
      </c>
      <c r="D813" s="78">
        <v>65190</v>
      </c>
      <c r="E813" s="77"/>
    </row>
    <row r="814" spans="2:8" x14ac:dyDescent="0.25">
      <c r="B814" s="75"/>
      <c r="C814" s="76">
        <v>1993</v>
      </c>
      <c r="D814" s="78">
        <v>81510</v>
      </c>
      <c r="E814" s="77"/>
    </row>
    <row r="815" spans="2:8" x14ac:dyDescent="0.25">
      <c r="B815" s="75"/>
      <c r="C815" s="76">
        <v>1994</v>
      </c>
      <c r="D815" s="78">
        <v>98700</v>
      </c>
      <c r="E815" s="77"/>
    </row>
    <row r="816" spans="2:8" x14ac:dyDescent="0.25">
      <c r="B816" s="75"/>
      <c r="C816" s="76">
        <v>1995</v>
      </c>
      <c r="D816" s="78">
        <v>118934</v>
      </c>
      <c r="E816" s="77"/>
    </row>
    <row r="817" spans="2:5" x14ac:dyDescent="0.25">
      <c r="B817" s="75"/>
      <c r="C817" s="76">
        <v>1996</v>
      </c>
      <c r="D817" s="78">
        <v>142125</v>
      </c>
      <c r="E817" s="77"/>
    </row>
    <row r="818" spans="2:5" x14ac:dyDescent="0.25">
      <c r="B818" s="75"/>
      <c r="C818" s="76">
        <v>1997</v>
      </c>
      <c r="D818" s="78">
        <v>172005</v>
      </c>
      <c r="E818" s="77"/>
    </row>
    <row r="819" spans="2:5" x14ac:dyDescent="0.25">
      <c r="B819" s="75"/>
      <c r="C819" s="76">
        <v>1998</v>
      </c>
      <c r="D819" s="78">
        <v>203826</v>
      </c>
      <c r="E819" s="77"/>
    </row>
    <row r="820" spans="2:5" x14ac:dyDescent="0.25">
      <c r="B820" s="75"/>
      <c r="C820" s="76">
        <v>1999</v>
      </c>
      <c r="D820" s="78">
        <v>236460</v>
      </c>
      <c r="E820" s="77"/>
    </row>
    <row r="821" spans="2:5" x14ac:dyDescent="0.25">
      <c r="B821" s="75"/>
      <c r="C821" s="76">
        <v>2000</v>
      </c>
      <c r="D821" s="78">
        <v>260100</v>
      </c>
      <c r="E821" s="77"/>
    </row>
    <row r="822" spans="2:5" x14ac:dyDescent="0.25">
      <c r="B822" s="75"/>
      <c r="C822" s="76">
        <v>2001</v>
      </c>
      <c r="D822" s="78">
        <v>286000</v>
      </c>
      <c r="E822" s="77"/>
    </row>
    <row r="823" spans="2:5" x14ac:dyDescent="0.25">
      <c r="B823" s="75"/>
      <c r="C823" s="76">
        <v>2002</v>
      </c>
      <c r="D823" s="78">
        <v>309000</v>
      </c>
      <c r="E823" s="77"/>
    </row>
    <row r="824" spans="2:5" x14ac:dyDescent="0.25">
      <c r="B824" s="75"/>
      <c r="C824" s="76">
        <v>2003</v>
      </c>
      <c r="D824" s="78">
        <v>332000</v>
      </c>
      <c r="E824" s="77"/>
    </row>
    <row r="825" spans="2:5" x14ac:dyDescent="0.25">
      <c r="B825" s="75"/>
      <c r="C825" s="76">
        <v>2004</v>
      </c>
      <c r="D825" s="78">
        <v>358000</v>
      </c>
      <c r="E825" s="77"/>
    </row>
    <row r="826" spans="2:5" x14ac:dyDescent="0.25">
      <c r="B826" s="75"/>
      <c r="C826" s="76">
        <v>2005</v>
      </c>
      <c r="D826" s="78">
        <v>381500</v>
      </c>
      <c r="E826" s="77"/>
    </row>
    <row r="827" spans="2:5" x14ac:dyDescent="0.25">
      <c r="B827" s="75"/>
      <c r="C827" s="76">
        <v>2006</v>
      </c>
      <c r="D827" s="78">
        <v>408000</v>
      </c>
      <c r="E827" s="77"/>
    </row>
    <row r="828" spans="2:5" x14ac:dyDescent="0.25">
      <c r="B828" s="75"/>
      <c r="C828" s="76">
        <v>2007</v>
      </c>
      <c r="D828" s="78">
        <v>433700</v>
      </c>
      <c r="E828" s="77"/>
    </row>
    <row r="829" spans="2:5" x14ac:dyDescent="0.25">
      <c r="B829" s="75"/>
      <c r="C829" s="76">
        <v>2008</v>
      </c>
      <c r="D829" s="78">
        <v>461500</v>
      </c>
      <c r="E829" s="77"/>
    </row>
    <row r="830" spans="2:5" x14ac:dyDescent="0.25">
      <c r="B830" s="75"/>
      <c r="C830" s="76">
        <v>2009</v>
      </c>
      <c r="D830" s="78">
        <v>496900</v>
      </c>
      <c r="E830" s="77"/>
    </row>
    <row r="831" spans="2:5" x14ac:dyDescent="0.25">
      <c r="B831" s="75"/>
      <c r="C831" s="76">
        <v>2010</v>
      </c>
      <c r="D831" s="78">
        <v>515000</v>
      </c>
      <c r="E831" s="77"/>
    </row>
    <row r="832" spans="2:5" x14ac:dyDescent="0.25">
      <c r="B832" s="75"/>
      <c r="C832" s="76">
        <v>2011</v>
      </c>
      <c r="D832" s="78">
        <v>535600</v>
      </c>
      <c r="E832" s="77"/>
    </row>
    <row r="833" spans="2:5" x14ac:dyDescent="0.25">
      <c r="B833" s="75"/>
      <c r="C833" s="76">
        <v>2012</v>
      </c>
      <c r="D833" s="78">
        <v>566700</v>
      </c>
      <c r="E833" s="77"/>
    </row>
    <row r="834" spans="2:5" x14ac:dyDescent="0.25">
      <c r="B834" s="75"/>
      <c r="C834" s="76">
        <v>2013</v>
      </c>
      <c r="D834" s="78">
        <v>589500</v>
      </c>
      <c r="E834" s="77"/>
    </row>
    <row r="835" spans="2:5" x14ac:dyDescent="0.25">
      <c r="B835" s="75"/>
      <c r="C835" s="76">
        <v>2014</v>
      </c>
      <c r="D835" s="78">
        <v>616000</v>
      </c>
      <c r="E835" s="77"/>
    </row>
    <row r="836" spans="2:5" x14ac:dyDescent="0.25">
      <c r="B836" s="75"/>
      <c r="C836" s="76">
        <v>2015</v>
      </c>
      <c r="D836" s="78">
        <v>644350</v>
      </c>
      <c r="E836" s="77"/>
    </row>
    <row r="837" spans="2:5" x14ac:dyDescent="0.25">
      <c r="B837" s="75"/>
      <c r="C837" s="76">
        <v>2016</v>
      </c>
      <c r="D837" s="79">
        <v>689455</v>
      </c>
      <c r="E837" s="77"/>
    </row>
    <row r="838" spans="2:5" x14ac:dyDescent="0.25">
      <c r="C838" s="76">
        <v>2017</v>
      </c>
      <c r="D838" s="78">
        <v>737717</v>
      </c>
    </row>
    <row r="839" spans="2:5" x14ac:dyDescent="0.25">
      <c r="C839" s="76">
        <v>2018</v>
      </c>
      <c r="D839" s="79">
        <v>781242</v>
      </c>
    </row>
    <row r="840" spans="2:5" x14ac:dyDescent="0.25">
      <c r="C840" s="76">
        <v>2019</v>
      </c>
      <c r="D840" s="79">
        <v>828116</v>
      </c>
    </row>
    <row r="841" spans="2:5" ht="15.75" thickBot="1" x14ac:dyDescent="0.3">
      <c r="C841" s="80">
        <v>2020</v>
      </c>
      <c r="D841" s="81">
        <v>877803</v>
      </c>
    </row>
  </sheetData>
  <sheetProtection formatCells="0" formatColumns="0" formatRows="0" insertColumns="0" insertRows="0" insertHyperlinks="0" deleteColumns="0" deleteRows="0" sort="0" autoFilter="0" pivotTables="0"/>
  <mergeCells count="891">
    <mergeCell ref="A798:B798"/>
    <mergeCell ref="E798:I798"/>
    <mergeCell ref="A799:B799"/>
    <mergeCell ref="E799:I799"/>
    <mergeCell ref="E800:I800"/>
    <mergeCell ref="A790:B790"/>
    <mergeCell ref="A792:B792"/>
    <mergeCell ref="A794:B794"/>
    <mergeCell ref="A796:B796"/>
    <mergeCell ref="A797:B797"/>
    <mergeCell ref="E797:I797"/>
    <mergeCell ref="A783:N783"/>
    <mergeCell ref="K784:K785"/>
    <mergeCell ref="L784:L785"/>
    <mergeCell ref="A786:K787"/>
    <mergeCell ref="L786:L787"/>
    <mergeCell ref="M786:M787"/>
    <mergeCell ref="N786:N787"/>
    <mergeCell ref="A778:C778"/>
    <mergeCell ref="D778:N780"/>
    <mergeCell ref="A779:B780"/>
    <mergeCell ref="C779:C780"/>
    <mergeCell ref="A781:L781"/>
    <mergeCell ref="M781:M782"/>
    <mergeCell ref="N781:N782"/>
    <mergeCell ref="A770:N770"/>
    <mergeCell ref="K771:K772"/>
    <mergeCell ref="L771:L772"/>
    <mergeCell ref="A773:N773"/>
    <mergeCell ref="A775:K776"/>
    <mergeCell ref="L775:L776"/>
    <mergeCell ref="M775:M776"/>
    <mergeCell ref="N775:N776"/>
    <mergeCell ref="A765:C765"/>
    <mergeCell ref="D765:N767"/>
    <mergeCell ref="A766:B767"/>
    <mergeCell ref="C766:C767"/>
    <mergeCell ref="A768:L768"/>
    <mergeCell ref="M768:M769"/>
    <mergeCell ref="N768:N769"/>
    <mergeCell ref="A758:N758"/>
    <mergeCell ref="A760:N760"/>
    <mergeCell ref="A762:K763"/>
    <mergeCell ref="L762:L763"/>
    <mergeCell ref="M762:M763"/>
    <mergeCell ref="N762:N763"/>
    <mergeCell ref="A753:C753"/>
    <mergeCell ref="D753:N755"/>
    <mergeCell ref="A754:B755"/>
    <mergeCell ref="C754:C755"/>
    <mergeCell ref="A756:L756"/>
    <mergeCell ref="M756:M757"/>
    <mergeCell ref="N756:N757"/>
    <mergeCell ref="A745:N745"/>
    <mergeCell ref="K746:K749"/>
    <mergeCell ref="L746:L749"/>
    <mergeCell ref="A750:K751"/>
    <mergeCell ref="L750:L751"/>
    <mergeCell ref="M750:M751"/>
    <mergeCell ref="N750:N751"/>
    <mergeCell ref="A740:C740"/>
    <mergeCell ref="D740:N742"/>
    <mergeCell ref="A741:B742"/>
    <mergeCell ref="C741:C742"/>
    <mergeCell ref="A743:L743"/>
    <mergeCell ref="M743:M744"/>
    <mergeCell ref="N743:N744"/>
    <mergeCell ref="A732:N732"/>
    <mergeCell ref="K733:K735"/>
    <mergeCell ref="L733:L735"/>
    <mergeCell ref="A736:N736"/>
    <mergeCell ref="A737:K738"/>
    <mergeCell ref="L737:L738"/>
    <mergeCell ref="M737:M738"/>
    <mergeCell ref="N737:N738"/>
    <mergeCell ref="A727:C727"/>
    <mergeCell ref="D727:N729"/>
    <mergeCell ref="A728:B729"/>
    <mergeCell ref="C728:C729"/>
    <mergeCell ref="A730:L730"/>
    <mergeCell ref="M730:M731"/>
    <mergeCell ref="N730:N731"/>
    <mergeCell ref="A719:N719"/>
    <mergeCell ref="A721:N721"/>
    <mergeCell ref="A723:N723"/>
    <mergeCell ref="A724:K725"/>
    <mergeCell ref="L724:L725"/>
    <mergeCell ref="M724:M725"/>
    <mergeCell ref="N724:N725"/>
    <mergeCell ref="A714:C714"/>
    <mergeCell ref="D714:N716"/>
    <mergeCell ref="A715:B716"/>
    <mergeCell ref="C715:C716"/>
    <mergeCell ref="A717:L717"/>
    <mergeCell ref="M717:M718"/>
    <mergeCell ref="N717:N718"/>
    <mergeCell ref="A707:N707"/>
    <mergeCell ref="K708:K710"/>
    <mergeCell ref="L708:L710"/>
    <mergeCell ref="A711:K712"/>
    <mergeCell ref="L711:L712"/>
    <mergeCell ref="M711:M712"/>
    <mergeCell ref="N711:N712"/>
    <mergeCell ref="A702:C702"/>
    <mergeCell ref="D702:N704"/>
    <mergeCell ref="A703:B704"/>
    <mergeCell ref="C703:C704"/>
    <mergeCell ref="A705:L705"/>
    <mergeCell ref="M705:M706"/>
    <mergeCell ref="N705:N706"/>
    <mergeCell ref="A696:N696"/>
    <mergeCell ref="A698:N698"/>
    <mergeCell ref="A699:K700"/>
    <mergeCell ref="L699:L700"/>
    <mergeCell ref="M699:M700"/>
    <mergeCell ref="N699:N700"/>
    <mergeCell ref="A691:C691"/>
    <mergeCell ref="D691:N693"/>
    <mergeCell ref="A692:B693"/>
    <mergeCell ref="C692:C693"/>
    <mergeCell ref="A694:L694"/>
    <mergeCell ref="M694:M695"/>
    <mergeCell ref="N694:N695"/>
    <mergeCell ref="A683:N683"/>
    <mergeCell ref="K684:K685"/>
    <mergeCell ref="L684:L685"/>
    <mergeCell ref="A686:N686"/>
    <mergeCell ref="A688:K689"/>
    <mergeCell ref="L688:L689"/>
    <mergeCell ref="M688:M689"/>
    <mergeCell ref="N688:N689"/>
    <mergeCell ref="A678:C678"/>
    <mergeCell ref="D678:N680"/>
    <mergeCell ref="A679:B680"/>
    <mergeCell ref="C679:C680"/>
    <mergeCell ref="A681:L681"/>
    <mergeCell ref="M681:M682"/>
    <mergeCell ref="N681:N682"/>
    <mergeCell ref="A669:N669"/>
    <mergeCell ref="K670:K673"/>
    <mergeCell ref="L670:L673"/>
    <mergeCell ref="A674:N674"/>
    <mergeCell ref="A675:K676"/>
    <mergeCell ref="L675:L676"/>
    <mergeCell ref="M675:M676"/>
    <mergeCell ref="N675:N676"/>
    <mergeCell ref="A664:C664"/>
    <mergeCell ref="D664:N666"/>
    <mergeCell ref="A665:B666"/>
    <mergeCell ref="C665:C666"/>
    <mergeCell ref="A667:L667"/>
    <mergeCell ref="M667:M668"/>
    <mergeCell ref="N667:N668"/>
    <mergeCell ref="A655:N655"/>
    <mergeCell ref="K656:K657"/>
    <mergeCell ref="L656:L657"/>
    <mergeCell ref="A658:N658"/>
    <mergeCell ref="A661:K662"/>
    <mergeCell ref="L661:L662"/>
    <mergeCell ref="M661:M662"/>
    <mergeCell ref="N661:N662"/>
    <mergeCell ref="A650:C650"/>
    <mergeCell ref="D650:N652"/>
    <mergeCell ref="A651:B652"/>
    <mergeCell ref="C651:C652"/>
    <mergeCell ref="A653:L653"/>
    <mergeCell ref="M653:M654"/>
    <mergeCell ref="N653:N654"/>
    <mergeCell ref="A642:L642"/>
    <mergeCell ref="M642:M643"/>
    <mergeCell ref="N642:N643"/>
    <mergeCell ref="A644:N644"/>
    <mergeCell ref="A646:N646"/>
    <mergeCell ref="A647:K648"/>
    <mergeCell ref="L647:L648"/>
    <mergeCell ref="M647:M648"/>
    <mergeCell ref="N647:N648"/>
    <mergeCell ref="A636:K637"/>
    <mergeCell ref="L636:L637"/>
    <mergeCell ref="M636:M637"/>
    <mergeCell ref="N636:N637"/>
    <mergeCell ref="A639:C639"/>
    <mergeCell ref="D639:N641"/>
    <mergeCell ref="A640:B641"/>
    <mergeCell ref="C640:C641"/>
    <mergeCell ref="A628:L628"/>
    <mergeCell ref="M628:M629"/>
    <mergeCell ref="N628:N629"/>
    <mergeCell ref="A630:N630"/>
    <mergeCell ref="K631:K635"/>
    <mergeCell ref="L631:L635"/>
    <mergeCell ref="A621:N621"/>
    <mergeCell ref="A622:K623"/>
    <mergeCell ref="L622:L623"/>
    <mergeCell ref="M622:M623"/>
    <mergeCell ref="N622:N623"/>
    <mergeCell ref="A625:C625"/>
    <mergeCell ref="D625:N627"/>
    <mergeCell ref="A626:B627"/>
    <mergeCell ref="C626:C627"/>
    <mergeCell ref="A615:N615"/>
    <mergeCell ref="K616:K617"/>
    <mergeCell ref="L616:L617"/>
    <mergeCell ref="A618:N618"/>
    <mergeCell ref="K619:K620"/>
    <mergeCell ref="L619:L620"/>
    <mergeCell ref="A610:C610"/>
    <mergeCell ref="D610:N612"/>
    <mergeCell ref="A611:B612"/>
    <mergeCell ref="C611:C612"/>
    <mergeCell ref="A613:L613"/>
    <mergeCell ref="M613:M614"/>
    <mergeCell ref="N613:N614"/>
    <mergeCell ref="A603:N603"/>
    <mergeCell ref="K604:K606"/>
    <mergeCell ref="L604:L606"/>
    <mergeCell ref="A607:K608"/>
    <mergeCell ref="L607:L608"/>
    <mergeCell ref="M607:M608"/>
    <mergeCell ref="N607:N608"/>
    <mergeCell ref="A598:C598"/>
    <mergeCell ref="D598:N600"/>
    <mergeCell ref="A599:B600"/>
    <mergeCell ref="C599:C600"/>
    <mergeCell ref="A601:L601"/>
    <mergeCell ref="M601:M602"/>
    <mergeCell ref="N601:N602"/>
    <mergeCell ref="A591:N591"/>
    <mergeCell ref="A593:N593"/>
    <mergeCell ref="A595:K596"/>
    <mergeCell ref="L595:L596"/>
    <mergeCell ref="M595:M596"/>
    <mergeCell ref="N595:N596"/>
    <mergeCell ref="A586:C586"/>
    <mergeCell ref="D586:N588"/>
    <mergeCell ref="A587:B588"/>
    <mergeCell ref="C587:C588"/>
    <mergeCell ref="A589:L589"/>
    <mergeCell ref="M589:M590"/>
    <mergeCell ref="N589:N590"/>
    <mergeCell ref="A580:N580"/>
    <mergeCell ref="K581:K582"/>
    <mergeCell ref="L581:L582"/>
    <mergeCell ref="A583:K584"/>
    <mergeCell ref="L583:L584"/>
    <mergeCell ref="M583:M584"/>
    <mergeCell ref="N583:N584"/>
    <mergeCell ref="A575:C575"/>
    <mergeCell ref="D575:N577"/>
    <mergeCell ref="A576:B577"/>
    <mergeCell ref="C576:C577"/>
    <mergeCell ref="A578:L578"/>
    <mergeCell ref="M578:M579"/>
    <mergeCell ref="N578:N579"/>
    <mergeCell ref="A567:N567"/>
    <mergeCell ref="K568:K570"/>
    <mergeCell ref="L568:L570"/>
    <mergeCell ref="A571:N571"/>
    <mergeCell ref="A572:K573"/>
    <mergeCell ref="L572:L573"/>
    <mergeCell ref="M572:M573"/>
    <mergeCell ref="N572:N573"/>
    <mergeCell ref="A562:C562"/>
    <mergeCell ref="D562:N564"/>
    <mergeCell ref="A563:B564"/>
    <mergeCell ref="C563:C564"/>
    <mergeCell ref="A565:L565"/>
    <mergeCell ref="M565:M566"/>
    <mergeCell ref="N565:N566"/>
    <mergeCell ref="A555:N555"/>
    <mergeCell ref="K556:K558"/>
    <mergeCell ref="L556:L558"/>
    <mergeCell ref="A559:K560"/>
    <mergeCell ref="L559:L560"/>
    <mergeCell ref="M559:M560"/>
    <mergeCell ref="N559:N560"/>
    <mergeCell ref="A550:C550"/>
    <mergeCell ref="D550:N552"/>
    <mergeCell ref="A551:B552"/>
    <mergeCell ref="C551:C552"/>
    <mergeCell ref="A553:L553"/>
    <mergeCell ref="M553:M554"/>
    <mergeCell ref="N553:N554"/>
    <mergeCell ref="A543:N543"/>
    <mergeCell ref="A545:N545"/>
    <mergeCell ref="A547:K548"/>
    <mergeCell ref="L547:L548"/>
    <mergeCell ref="M547:M548"/>
    <mergeCell ref="N547:N548"/>
    <mergeCell ref="A538:C538"/>
    <mergeCell ref="D538:N540"/>
    <mergeCell ref="A539:B540"/>
    <mergeCell ref="C539:C540"/>
    <mergeCell ref="A541:L541"/>
    <mergeCell ref="M541:M542"/>
    <mergeCell ref="N541:N542"/>
    <mergeCell ref="A531:N531"/>
    <mergeCell ref="K532:K534"/>
    <mergeCell ref="L532:L534"/>
    <mergeCell ref="A535:K536"/>
    <mergeCell ref="L535:L536"/>
    <mergeCell ref="M535:M536"/>
    <mergeCell ref="N535:N536"/>
    <mergeCell ref="A526:C526"/>
    <mergeCell ref="D526:N528"/>
    <mergeCell ref="A527:B528"/>
    <mergeCell ref="C527:C528"/>
    <mergeCell ref="A529:L529"/>
    <mergeCell ref="M529:M530"/>
    <mergeCell ref="N529:N530"/>
    <mergeCell ref="A520:N520"/>
    <mergeCell ref="K521:K522"/>
    <mergeCell ref="L521:L522"/>
    <mergeCell ref="A523:K524"/>
    <mergeCell ref="L523:L524"/>
    <mergeCell ref="M523:M524"/>
    <mergeCell ref="N523:N524"/>
    <mergeCell ref="A515:C515"/>
    <mergeCell ref="D515:N517"/>
    <mergeCell ref="A516:B517"/>
    <mergeCell ref="C516:C517"/>
    <mergeCell ref="A518:L518"/>
    <mergeCell ref="M518:M519"/>
    <mergeCell ref="N518:N519"/>
    <mergeCell ref="A509:N509"/>
    <mergeCell ref="K510:K511"/>
    <mergeCell ref="L510:L511"/>
    <mergeCell ref="A512:K513"/>
    <mergeCell ref="L512:L513"/>
    <mergeCell ref="M512:M513"/>
    <mergeCell ref="N512:N513"/>
    <mergeCell ref="A504:C504"/>
    <mergeCell ref="D504:N506"/>
    <mergeCell ref="A505:B506"/>
    <mergeCell ref="C505:C506"/>
    <mergeCell ref="A507:L507"/>
    <mergeCell ref="M507:M508"/>
    <mergeCell ref="N507:N508"/>
    <mergeCell ref="A498:N498"/>
    <mergeCell ref="A500:N500"/>
    <mergeCell ref="A501:K502"/>
    <mergeCell ref="L501:L502"/>
    <mergeCell ref="M501:M502"/>
    <mergeCell ref="N501:N502"/>
    <mergeCell ref="A493:C493"/>
    <mergeCell ref="D493:N495"/>
    <mergeCell ref="A494:B495"/>
    <mergeCell ref="C494:C495"/>
    <mergeCell ref="A496:L496"/>
    <mergeCell ref="M496:M497"/>
    <mergeCell ref="N496:N497"/>
    <mergeCell ref="A483:N483"/>
    <mergeCell ref="K484:K486"/>
    <mergeCell ref="L484:L486"/>
    <mergeCell ref="A487:N487"/>
    <mergeCell ref="A490:K491"/>
    <mergeCell ref="L490:L491"/>
    <mergeCell ref="M490:M491"/>
    <mergeCell ref="N490:N491"/>
    <mergeCell ref="A478:C478"/>
    <mergeCell ref="D478:N480"/>
    <mergeCell ref="A479:B480"/>
    <mergeCell ref="C479:C480"/>
    <mergeCell ref="A481:L481"/>
    <mergeCell ref="M481:M482"/>
    <mergeCell ref="N481:N482"/>
    <mergeCell ref="A468:N468"/>
    <mergeCell ref="K469:K471"/>
    <mergeCell ref="L469:L471"/>
    <mergeCell ref="A472:N472"/>
    <mergeCell ref="A475:K476"/>
    <mergeCell ref="L475:L476"/>
    <mergeCell ref="M475:M476"/>
    <mergeCell ref="N475:N476"/>
    <mergeCell ref="A463:C463"/>
    <mergeCell ref="D463:N465"/>
    <mergeCell ref="A464:B465"/>
    <mergeCell ref="C464:C465"/>
    <mergeCell ref="A466:L466"/>
    <mergeCell ref="M466:M467"/>
    <mergeCell ref="N466:N467"/>
    <mergeCell ref="A456:N456"/>
    <mergeCell ref="K457:K459"/>
    <mergeCell ref="L457:L459"/>
    <mergeCell ref="A460:K461"/>
    <mergeCell ref="L460:L461"/>
    <mergeCell ref="M460:M461"/>
    <mergeCell ref="N460:N461"/>
    <mergeCell ref="A451:C451"/>
    <mergeCell ref="D451:N453"/>
    <mergeCell ref="A452:B453"/>
    <mergeCell ref="C452:C453"/>
    <mergeCell ref="A454:L454"/>
    <mergeCell ref="M454:M455"/>
    <mergeCell ref="N454:N455"/>
    <mergeCell ref="A439:N439"/>
    <mergeCell ref="K440:K447"/>
    <mergeCell ref="L440:L447"/>
    <mergeCell ref="A448:K449"/>
    <mergeCell ref="L448:L449"/>
    <mergeCell ref="M448:M449"/>
    <mergeCell ref="N448:N449"/>
    <mergeCell ref="A434:C434"/>
    <mergeCell ref="D434:N436"/>
    <mergeCell ref="A435:B436"/>
    <mergeCell ref="C435:C436"/>
    <mergeCell ref="A437:L437"/>
    <mergeCell ref="M437:M438"/>
    <mergeCell ref="N437:N438"/>
    <mergeCell ref="A426:N426"/>
    <mergeCell ref="K427:K428"/>
    <mergeCell ref="L427:L428"/>
    <mergeCell ref="A429:N429"/>
    <mergeCell ref="A431:K432"/>
    <mergeCell ref="L431:L432"/>
    <mergeCell ref="M431:M432"/>
    <mergeCell ref="N431:N432"/>
    <mergeCell ref="A421:C421"/>
    <mergeCell ref="D421:N423"/>
    <mergeCell ref="A422:B423"/>
    <mergeCell ref="C422:C423"/>
    <mergeCell ref="A424:L424"/>
    <mergeCell ref="M424:M425"/>
    <mergeCell ref="N424:N425"/>
    <mergeCell ref="A411:N411"/>
    <mergeCell ref="K412:K415"/>
    <mergeCell ref="L412:L415"/>
    <mergeCell ref="A416:N416"/>
    <mergeCell ref="A418:K419"/>
    <mergeCell ref="L418:L419"/>
    <mergeCell ref="M418:M419"/>
    <mergeCell ref="N418:N419"/>
    <mergeCell ref="A406:C406"/>
    <mergeCell ref="D406:N408"/>
    <mergeCell ref="A407:B408"/>
    <mergeCell ref="C407:C408"/>
    <mergeCell ref="A409:L409"/>
    <mergeCell ref="M409:M410"/>
    <mergeCell ref="N409:N410"/>
    <mergeCell ref="A399:N399"/>
    <mergeCell ref="A401:N401"/>
    <mergeCell ref="A403:K404"/>
    <mergeCell ref="L403:L404"/>
    <mergeCell ref="M403:M404"/>
    <mergeCell ref="N403:N404"/>
    <mergeCell ref="A394:C394"/>
    <mergeCell ref="D394:N396"/>
    <mergeCell ref="A395:B396"/>
    <mergeCell ref="C395:C396"/>
    <mergeCell ref="A397:L397"/>
    <mergeCell ref="M397:M398"/>
    <mergeCell ref="N397:N398"/>
    <mergeCell ref="A386:N386"/>
    <mergeCell ref="K387:K388"/>
    <mergeCell ref="L387:L388"/>
    <mergeCell ref="A389:N389"/>
    <mergeCell ref="A391:K392"/>
    <mergeCell ref="L391:L392"/>
    <mergeCell ref="M391:M392"/>
    <mergeCell ref="N391:N392"/>
    <mergeCell ref="A381:C381"/>
    <mergeCell ref="D381:N383"/>
    <mergeCell ref="A382:B383"/>
    <mergeCell ref="C382:C383"/>
    <mergeCell ref="A384:L384"/>
    <mergeCell ref="M384:M385"/>
    <mergeCell ref="N384:N385"/>
    <mergeCell ref="A373:N373"/>
    <mergeCell ref="K374:K375"/>
    <mergeCell ref="L374:L375"/>
    <mergeCell ref="A376:N376"/>
    <mergeCell ref="A378:K379"/>
    <mergeCell ref="L378:L379"/>
    <mergeCell ref="M378:M379"/>
    <mergeCell ref="N378:N379"/>
    <mergeCell ref="A368:C368"/>
    <mergeCell ref="D368:N370"/>
    <mergeCell ref="A369:B370"/>
    <mergeCell ref="C369:C370"/>
    <mergeCell ref="A371:L371"/>
    <mergeCell ref="M371:M372"/>
    <mergeCell ref="N371:N372"/>
    <mergeCell ref="A362:N362"/>
    <mergeCell ref="K363:K364"/>
    <mergeCell ref="L363:L364"/>
    <mergeCell ref="A365:K366"/>
    <mergeCell ref="L365:L366"/>
    <mergeCell ref="M365:M366"/>
    <mergeCell ref="N365:N366"/>
    <mergeCell ref="A357:C357"/>
    <mergeCell ref="D357:N359"/>
    <mergeCell ref="A358:B359"/>
    <mergeCell ref="C358:C359"/>
    <mergeCell ref="A360:L360"/>
    <mergeCell ref="M360:M361"/>
    <mergeCell ref="N360:N361"/>
    <mergeCell ref="A347:N347"/>
    <mergeCell ref="K348:K351"/>
    <mergeCell ref="L348:L351"/>
    <mergeCell ref="A352:N352"/>
    <mergeCell ref="A354:K355"/>
    <mergeCell ref="L354:L355"/>
    <mergeCell ref="M354:M355"/>
    <mergeCell ref="N354:N355"/>
    <mergeCell ref="A342:C342"/>
    <mergeCell ref="D342:N344"/>
    <mergeCell ref="A343:B344"/>
    <mergeCell ref="C343:C344"/>
    <mergeCell ref="A345:L345"/>
    <mergeCell ref="M345:M346"/>
    <mergeCell ref="N345:N346"/>
    <mergeCell ref="A336:N336"/>
    <mergeCell ref="K337:K338"/>
    <mergeCell ref="L337:L338"/>
    <mergeCell ref="A339:K340"/>
    <mergeCell ref="L339:L340"/>
    <mergeCell ref="M339:M340"/>
    <mergeCell ref="N339:N340"/>
    <mergeCell ref="A331:C331"/>
    <mergeCell ref="D331:N333"/>
    <mergeCell ref="A332:B333"/>
    <mergeCell ref="C332:C333"/>
    <mergeCell ref="A334:L334"/>
    <mergeCell ref="M334:M335"/>
    <mergeCell ref="N334:N335"/>
    <mergeCell ref="A323:N323"/>
    <mergeCell ref="K324:K326"/>
    <mergeCell ref="L324:L326"/>
    <mergeCell ref="A327:N327"/>
    <mergeCell ref="A328:K329"/>
    <mergeCell ref="L328:L329"/>
    <mergeCell ref="M328:M329"/>
    <mergeCell ref="N328:N329"/>
    <mergeCell ref="A317:L317"/>
    <mergeCell ref="M317:M318"/>
    <mergeCell ref="N317:N318"/>
    <mergeCell ref="A319:N319"/>
    <mergeCell ref="K320:K322"/>
    <mergeCell ref="L320:L322"/>
    <mergeCell ref="A311:K312"/>
    <mergeCell ref="L311:L312"/>
    <mergeCell ref="M311:M312"/>
    <mergeCell ref="N311:N312"/>
    <mergeCell ref="A314:C314"/>
    <mergeCell ref="D314:N316"/>
    <mergeCell ref="A315:B316"/>
    <mergeCell ref="C315:C316"/>
    <mergeCell ref="A306:L306"/>
    <mergeCell ref="M306:M307"/>
    <mergeCell ref="N306:N307"/>
    <mergeCell ref="A308:N308"/>
    <mergeCell ref="K309:K310"/>
    <mergeCell ref="L309:L310"/>
    <mergeCell ref="A298:N298"/>
    <mergeCell ref="A300:K301"/>
    <mergeCell ref="L300:L301"/>
    <mergeCell ref="M300:M301"/>
    <mergeCell ref="N300:N301"/>
    <mergeCell ref="A303:C303"/>
    <mergeCell ref="D303:N305"/>
    <mergeCell ref="A304:B305"/>
    <mergeCell ref="C304:C305"/>
    <mergeCell ref="A293:C293"/>
    <mergeCell ref="D293:N295"/>
    <mergeCell ref="A294:B295"/>
    <mergeCell ref="C294:C295"/>
    <mergeCell ref="A296:L296"/>
    <mergeCell ref="M296:M297"/>
    <mergeCell ref="N296:N297"/>
    <mergeCell ref="A282:N282"/>
    <mergeCell ref="K283:K287"/>
    <mergeCell ref="L283:L287"/>
    <mergeCell ref="A288:N288"/>
    <mergeCell ref="A290:K291"/>
    <mergeCell ref="L290:L291"/>
    <mergeCell ref="M290:M291"/>
    <mergeCell ref="N290:N291"/>
    <mergeCell ref="A277:C277"/>
    <mergeCell ref="D277:N279"/>
    <mergeCell ref="A278:B279"/>
    <mergeCell ref="C278:C279"/>
    <mergeCell ref="A280:L280"/>
    <mergeCell ref="M280:M281"/>
    <mergeCell ref="N280:N281"/>
    <mergeCell ref="A271:N271"/>
    <mergeCell ref="K272:K273"/>
    <mergeCell ref="L272:L273"/>
    <mergeCell ref="A274:K275"/>
    <mergeCell ref="L274:L275"/>
    <mergeCell ref="M274:M275"/>
    <mergeCell ref="N274:N275"/>
    <mergeCell ref="A266:C266"/>
    <mergeCell ref="D266:N268"/>
    <mergeCell ref="A267:B268"/>
    <mergeCell ref="C267:C268"/>
    <mergeCell ref="A269:L269"/>
    <mergeCell ref="M269:M270"/>
    <mergeCell ref="N269:N270"/>
    <mergeCell ref="A260:N260"/>
    <mergeCell ref="K261:K262"/>
    <mergeCell ref="L261:L262"/>
    <mergeCell ref="A263:K264"/>
    <mergeCell ref="L263:L264"/>
    <mergeCell ref="M263:M264"/>
    <mergeCell ref="N263:N264"/>
    <mergeCell ref="A255:C255"/>
    <mergeCell ref="D255:N257"/>
    <mergeCell ref="A256:B257"/>
    <mergeCell ref="C256:C257"/>
    <mergeCell ref="A258:L258"/>
    <mergeCell ref="M258:M259"/>
    <mergeCell ref="N258:N259"/>
    <mergeCell ref="A245:L245"/>
    <mergeCell ref="M245:M246"/>
    <mergeCell ref="N245:N246"/>
    <mergeCell ref="A247:N247"/>
    <mergeCell ref="A249:N249"/>
    <mergeCell ref="A252:K253"/>
    <mergeCell ref="L252:L253"/>
    <mergeCell ref="M252:M253"/>
    <mergeCell ref="N252:N253"/>
    <mergeCell ref="A236:N236"/>
    <mergeCell ref="A239:K240"/>
    <mergeCell ref="L239:L240"/>
    <mergeCell ref="M239:M240"/>
    <mergeCell ref="N239:N240"/>
    <mergeCell ref="A242:C242"/>
    <mergeCell ref="D242:N244"/>
    <mergeCell ref="A243:B244"/>
    <mergeCell ref="C243:C244"/>
    <mergeCell ref="A229:L229"/>
    <mergeCell ref="M229:M230"/>
    <mergeCell ref="N229:N230"/>
    <mergeCell ref="A231:N231"/>
    <mergeCell ref="K232:K235"/>
    <mergeCell ref="L232:L235"/>
    <mergeCell ref="A222:N222"/>
    <mergeCell ref="A223:K224"/>
    <mergeCell ref="L223:L224"/>
    <mergeCell ref="M223:M224"/>
    <mergeCell ref="N223:N224"/>
    <mergeCell ref="A226:C226"/>
    <mergeCell ref="D226:N228"/>
    <mergeCell ref="A227:B228"/>
    <mergeCell ref="C227:C228"/>
    <mergeCell ref="A215:L215"/>
    <mergeCell ref="M215:M216"/>
    <mergeCell ref="N215:N216"/>
    <mergeCell ref="A217:N217"/>
    <mergeCell ref="K218:K221"/>
    <mergeCell ref="L218:L221"/>
    <mergeCell ref="A208:N208"/>
    <mergeCell ref="A209:K210"/>
    <mergeCell ref="L209:L210"/>
    <mergeCell ref="M209:M210"/>
    <mergeCell ref="N209:N210"/>
    <mergeCell ref="A212:C212"/>
    <mergeCell ref="D212:N214"/>
    <mergeCell ref="A213:B214"/>
    <mergeCell ref="C213:C214"/>
    <mergeCell ref="A201:L201"/>
    <mergeCell ref="M201:M202"/>
    <mergeCell ref="N201:N202"/>
    <mergeCell ref="A203:N203"/>
    <mergeCell ref="K204:K207"/>
    <mergeCell ref="L204:L207"/>
    <mergeCell ref="A192:N192"/>
    <mergeCell ref="A195:K196"/>
    <mergeCell ref="L195:L196"/>
    <mergeCell ref="M195:M196"/>
    <mergeCell ref="N195:N196"/>
    <mergeCell ref="A198:C198"/>
    <mergeCell ref="D198:N200"/>
    <mergeCell ref="A199:B200"/>
    <mergeCell ref="C199:C200"/>
    <mergeCell ref="A186:L186"/>
    <mergeCell ref="M186:M187"/>
    <mergeCell ref="N186:N187"/>
    <mergeCell ref="A188:N188"/>
    <mergeCell ref="K189:K191"/>
    <mergeCell ref="L189:L191"/>
    <mergeCell ref="A179:N179"/>
    <mergeCell ref="A180:K181"/>
    <mergeCell ref="L180:L181"/>
    <mergeCell ref="M180:M181"/>
    <mergeCell ref="N180:N181"/>
    <mergeCell ref="A183:C183"/>
    <mergeCell ref="D183:N185"/>
    <mergeCell ref="A184:B185"/>
    <mergeCell ref="C184:C185"/>
    <mergeCell ref="A173:L173"/>
    <mergeCell ref="M173:M174"/>
    <mergeCell ref="N173:N174"/>
    <mergeCell ref="A175:N175"/>
    <mergeCell ref="K176:K178"/>
    <mergeCell ref="L176:L178"/>
    <mergeCell ref="A167:K168"/>
    <mergeCell ref="L167:L168"/>
    <mergeCell ref="M167:M168"/>
    <mergeCell ref="N167:N168"/>
    <mergeCell ref="A170:C170"/>
    <mergeCell ref="D170:N172"/>
    <mergeCell ref="A171:B172"/>
    <mergeCell ref="C171:C172"/>
    <mergeCell ref="A159:L159"/>
    <mergeCell ref="M159:M160"/>
    <mergeCell ref="N159:N160"/>
    <mergeCell ref="A161:N161"/>
    <mergeCell ref="K162:K166"/>
    <mergeCell ref="L162:L166"/>
    <mergeCell ref="A153:K154"/>
    <mergeCell ref="L153:L154"/>
    <mergeCell ref="M153:M154"/>
    <mergeCell ref="N153:N154"/>
    <mergeCell ref="A156:C156"/>
    <mergeCell ref="D156:N158"/>
    <mergeCell ref="A157:B158"/>
    <mergeCell ref="C157:C158"/>
    <mergeCell ref="A148:L148"/>
    <mergeCell ref="M148:M149"/>
    <mergeCell ref="N148:N149"/>
    <mergeCell ref="A150:N150"/>
    <mergeCell ref="K151:K152"/>
    <mergeCell ref="L151:L152"/>
    <mergeCell ref="A142:K143"/>
    <mergeCell ref="L142:L143"/>
    <mergeCell ref="M142:M143"/>
    <mergeCell ref="N142:N143"/>
    <mergeCell ref="A145:C145"/>
    <mergeCell ref="D145:N147"/>
    <mergeCell ref="A146:B147"/>
    <mergeCell ref="C146:C147"/>
    <mergeCell ref="A136:L136"/>
    <mergeCell ref="M136:M137"/>
    <mergeCell ref="N136:N137"/>
    <mergeCell ref="A138:N138"/>
    <mergeCell ref="K139:K141"/>
    <mergeCell ref="L139:L141"/>
    <mergeCell ref="A130:K131"/>
    <mergeCell ref="L130:L131"/>
    <mergeCell ref="M130:M131"/>
    <mergeCell ref="N130:N131"/>
    <mergeCell ref="A133:C133"/>
    <mergeCell ref="D133:N135"/>
    <mergeCell ref="A134:B135"/>
    <mergeCell ref="C134:C135"/>
    <mergeCell ref="A125:L125"/>
    <mergeCell ref="M125:M126"/>
    <mergeCell ref="N125:N126"/>
    <mergeCell ref="A127:N127"/>
    <mergeCell ref="K128:K129"/>
    <mergeCell ref="L128:L129"/>
    <mergeCell ref="A118:N118"/>
    <mergeCell ref="A119:K120"/>
    <mergeCell ref="L119:L120"/>
    <mergeCell ref="M119:M120"/>
    <mergeCell ref="N119:N120"/>
    <mergeCell ref="A122:C122"/>
    <mergeCell ref="D122:N124"/>
    <mergeCell ref="A123:B124"/>
    <mergeCell ref="C123:C124"/>
    <mergeCell ref="A111:L111"/>
    <mergeCell ref="M111:M112"/>
    <mergeCell ref="N111:N112"/>
    <mergeCell ref="A113:N113"/>
    <mergeCell ref="L114:L115"/>
    <mergeCell ref="A116:N116"/>
    <mergeCell ref="A104:N104"/>
    <mergeCell ref="A105:K106"/>
    <mergeCell ref="L105:L106"/>
    <mergeCell ref="M105:M106"/>
    <mergeCell ref="N105:N106"/>
    <mergeCell ref="A108:C108"/>
    <mergeCell ref="D108:N110"/>
    <mergeCell ref="A109:B110"/>
    <mergeCell ref="C109:C110"/>
    <mergeCell ref="A97:L97"/>
    <mergeCell ref="M97:M98"/>
    <mergeCell ref="N97:N98"/>
    <mergeCell ref="A99:N99"/>
    <mergeCell ref="K100:K103"/>
    <mergeCell ref="L100:L103"/>
    <mergeCell ref="A91:K92"/>
    <mergeCell ref="L91:L92"/>
    <mergeCell ref="M91:M92"/>
    <mergeCell ref="N91:N92"/>
    <mergeCell ref="A94:C94"/>
    <mergeCell ref="D94:N96"/>
    <mergeCell ref="A95:B96"/>
    <mergeCell ref="C95:C96"/>
    <mergeCell ref="A86:L86"/>
    <mergeCell ref="M86:M87"/>
    <mergeCell ref="N86:N87"/>
    <mergeCell ref="A88:N88"/>
    <mergeCell ref="K89:K90"/>
    <mergeCell ref="L89:L90"/>
    <mergeCell ref="A78:N78"/>
    <mergeCell ref="A80:K81"/>
    <mergeCell ref="L80:L81"/>
    <mergeCell ref="M80:M81"/>
    <mergeCell ref="N80:N81"/>
    <mergeCell ref="A83:C83"/>
    <mergeCell ref="D83:N85"/>
    <mergeCell ref="A84:B85"/>
    <mergeCell ref="C84:C85"/>
    <mergeCell ref="A71:L71"/>
    <mergeCell ref="M71:M72"/>
    <mergeCell ref="N71:N72"/>
    <mergeCell ref="A73:N73"/>
    <mergeCell ref="A75:N75"/>
    <mergeCell ref="L76:L77"/>
    <mergeCell ref="A63:N63"/>
    <mergeCell ref="A65:K66"/>
    <mergeCell ref="L65:L66"/>
    <mergeCell ref="M65:M66"/>
    <mergeCell ref="N65:N66"/>
    <mergeCell ref="A68:C68"/>
    <mergeCell ref="D68:N70"/>
    <mergeCell ref="A69:B70"/>
    <mergeCell ref="C69:C70"/>
    <mergeCell ref="A56:L56"/>
    <mergeCell ref="M56:M57"/>
    <mergeCell ref="N56:N57"/>
    <mergeCell ref="A58:N58"/>
    <mergeCell ref="K59:K62"/>
    <mergeCell ref="L59:L62"/>
    <mergeCell ref="A50:K51"/>
    <mergeCell ref="L50:L51"/>
    <mergeCell ref="M50:M51"/>
    <mergeCell ref="N50:N51"/>
    <mergeCell ref="A53:C53"/>
    <mergeCell ref="D53:N55"/>
    <mergeCell ref="A54:B55"/>
    <mergeCell ref="C54:C55"/>
    <mergeCell ref="A45:L45"/>
    <mergeCell ref="M45:M46"/>
    <mergeCell ref="N45:N46"/>
    <mergeCell ref="A47:N47"/>
    <mergeCell ref="K48:K49"/>
    <mergeCell ref="L48:L49"/>
    <mergeCell ref="A38:N38"/>
    <mergeCell ref="A39:K40"/>
    <mergeCell ref="L39:L40"/>
    <mergeCell ref="M39:M40"/>
    <mergeCell ref="N39:N40"/>
    <mergeCell ref="A42:C42"/>
    <mergeCell ref="D42:N44"/>
    <mergeCell ref="A43:B44"/>
    <mergeCell ref="C43:C44"/>
    <mergeCell ref="A33:L33"/>
    <mergeCell ref="M33:M34"/>
    <mergeCell ref="N33:N34"/>
    <mergeCell ref="A35:N35"/>
    <mergeCell ref="K36:K37"/>
    <mergeCell ref="L36:L37"/>
    <mergeCell ref="A27:K28"/>
    <mergeCell ref="L27:L28"/>
    <mergeCell ref="M27:M28"/>
    <mergeCell ref="N27:N28"/>
    <mergeCell ref="A30:C30"/>
    <mergeCell ref="D30:N32"/>
    <mergeCell ref="A31:B32"/>
    <mergeCell ref="C31:C32"/>
    <mergeCell ref="A20:L20"/>
    <mergeCell ref="M20:M21"/>
    <mergeCell ref="N20:N21"/>
    <mergeCell ref="A22:N22"/>
    <mergeCell ref="K23:K26"/>
    <mergeCell ref="L23:L26"/>
    <mergeCell ref="A14:K15"/>
    <mergeCell ref="L14:L15"/>
    <mergeCell ref="M14:M15"/>
    <mergeCell ref="N14:N15"/>
    <mergeCell ref="A17:C17"/>
    <mergeCell ref="D17:N19"/>
    <mergeCell ref="A18:B19"/>
    <mergeCell ref="C18:C19"/>
    <mergeCell ref="A9:L9"/>
    <mergeCell ref="M9:M10"/>
    <mergeCell ref="N9:N10"/>
    <mergeCell ref="A11:N11"/>
    <mergeCell ref="K12:K13"/>
    <mergeCell ref="L12:L13"/>
    <mergeCell ref="A1:N1"/>
    <mergeCell ref="A2:N2"/>
    <mergeCell ref="A3:N3"/>
    <mergeCell ref="A4:N4"/>
    <mergeCell ref="A6:C6"/>
    <mergeCell ref="D6:N8"/>
    <mergeCell ref="A7:B8"/>
    <mergeCell ref="C7:C8"/>
  </mergeCells>
  <conditionalFormatting sqref="N14:N15">
    <cfRule type="containsText" dxfId="182" priority="182" operator="containsText" text="NO CUMPLE">
      <formula>NOT(ISERROR(SEARCH("NO CUMPLE",N14)))</formula>
    </cfRule>
    <cfRule type="containsText" dxfId="181" priority="183" operator="containsText" text="NO CUMPLE ">
      <formula>NOT(ISERROR(SEARCH("NO CUMPLE ",N14)))</formula>
    </cfRule>
  </conditionalFormatting>
  <conditionalFormatting sqref="C7:C8">
    <cfRule type="containsText" dxfId="180" priority="181" operator="containsText" text="NO CUMPLE">
      <formula>NOT(ISERROR(SEARCH("NO CUMPLE",C7)))</formula>
    </cfRule>
  </conditionalFormatting>
  <conditionalFormatting sqref="N27:N28">
    <cfRule type="containsText" dxfId="179" priority="179" operator="containsText" text="NO CUMPLE">
      <formula>NOT(ISERROR(SEARCH("NO CUMPLE",N27)))</formula>
    </cfRule>
    <cfRule type="containsText" dxfId="178" priority="180" operator="containsText" text="NO CUMPLE ">
      <formula>NOT(ISERROR(SEARCH("NO CUMPLE ",N27)))</formula>
    </cfRule>
  </conditionalFormatting>
  <conditionalFormatting sqref="C18:C19">
    <cfRule type="containsText" dxfId="177" priority="178" operator="containsText" text="NO CUMPLE">
      <formula>NOT(ISERROR(SEARCH("NO CUMPLE",C18)))</formula>
    </cfRule>
  </conditionalFormatting>
  <conditionalFormatting sqref="N39:N40">
    <cfRule type="containsText" dxfId="176" priority="176" operator="containsText" text="NO CUMPLE">
      <formula>NOT(ISERROR(SEARCH("NO CUMPLE",N39)))</formula>
    </cfRule>
    <cfRule type="containsText" dxfId="175" priority="177" operator="containsText" text="NO CUMPLE ">
      <formula>NOT(ISERROR(SEARCH("NO CUMPLE ",N39)))</formula>
    </cfRule>
  </conditionalFormatting>
  <conditionalFormatting sqref="C31:C32">
    <cfRule type="containsText" dxfId="174" priority="175" operator="containsText" text="NO CUMPLE">
      <formula>NOT(ISERROR(SEARCH("NO CUMPLE",C31)))</formula>
    </cfRule>
  </conditionalFormatting>
  <conditionalFormatting sqref="N50:N52">
    <cfRule type="containsText" dxfId="173" priority="173" operator="containsText" text="NO CUMPLE">
      <formula>NOT(ISERROR(SEARCH("NO CUMPLE",N50)))</formula>
    </cfRule>
    <cfRule type="containsText" dxfId="172" priority="174" operator="containsText" text="NO CUMPLE ">
      <formula>NOT(ISERROR(SEARCH("NO CUMPLE ",N50)))</formula>
    </cfRule>
  </conditionalFormatting>
  <conditionalFormatting sqref="C43:C44">
    <cfRule type="containsText" dxfId="171" priority="172" operator="containsText" text="NO CUMPLE">
      <formula>NOT(ISERROR(SEARCH("NO CUMPLE",C43)))</formula>
    </cfRule>
  </conditionalFormatting>
  <conditionalFormatting sqref="N80:N81">
    <cfRule type="containsText" dxfId="170" priority="170" operator="containsText" text="NO CUMPLE">
      <formula>NOT(ISERROR(SEARCH("NO CUMPLE",N80)))</formula>
    </cfRule>
    <cfRule type="containsText" dxfId="169" priority="171" operator="containsText" text="NO CUMPLE ">
      <formula>NOT(ISERROR(SEARCH("NO CUMPLE ",N80)))</formula>
    </cfRule>
  </conditionalFormatting>
  <conditionalFormatting sqref="C69:C70">
    <cfRule type="containsText" dxfId="168" priority="169" operator="containsText" text="NO CUMPLE">
      <formula>NOT(ISERROR(SEARCH("NO CUMPLE",C69)))</formula>
    </cfRule>
  </conditionalFormatting>
  <conditionalFormatting sqref="N65:N66">
    <cfRule type="containsText" dxfId="167" priority="167" operator="containsText" text="NO CUMPLE">
      <formula>NOT(ISERROR(SEARCH("NO CUMPLE",N65)))</formula>
    </cfRule>
    <cfRule type="containsText" dxfId="166" priority="168" operator="containsText" text="NO CUMPLE ">
      <formula>NOT(ISERROR(SEARCH("NO CUMPLE ",N65)))</formula>
    </cfRule>
  </conditionalFormatting>
  <conditionalFormatting sqref="C54:C55">
    <cfRule type="containsText" dxfId="165" priority="166" operator="containsText" text="NO CUMPLE">
      <formula>NOT(ISERROR(SEARCH("NO CUMPLE",C54)))</formula>
    </cfRule>
  </conditionalFormatting>
  <conditionalFormatting sqref="N91:N92">
    <cfRule type="containsText" dxfId="164" priority="164" operator="containsText" text="NO CUMPLE">
      <formula>NOT(ISERROR(SEARCH("NO CUMPLE",N91)))</formula>
    </cfRule>
    <cfRule type="containsText" dxfId="163" priority="165" operator="containsText" text="NO CUMPLE ">
      <formula>NOT(ISERROR(SEARCH("NO CUMPLE ",N91)))</formula>
    </cfRule>
  </conditionalFormatting>
  <conditionalFormatting sqref="C84:C85">
    <cfRule type="containsText" dxfId="162" priority="163" operator="containsText" text="NO CUMPLE">
      <formula>NOT(ISERROR(SEARCH("NO CUMPLE",C84)))</formula>
    </cfRule>
  </conditionalFormatting>
  <conditionalFormatting sqref="N105:N106">
    <cfRule type="containsText" dxfId="161" priority="161" operator="containsText" text="NO CUMPLE">
      <formula>NOT(ISERROR(SEARCH("NO CUMPLE",N105)))</formula>
    </cfRule>
    <cfRule type="containsText" dxfId="160" priority="162" operator="containsText" text="NO CUMPLE ">
      <formula>NOT(ISERROR(SEARCH("NO CUMPLE ",N105)))</formula>
    </cfRule>
  </conditionalFormatting>
  <conditionalFormatting sqref="C95:C96">
    <cfRule type="containsText" dxfId="159" priority="160" operator="containsText" text="NO CUMPLE">
      <formula>NOT(ISERROR(SEARCH("NO CUMPLE",C95)))</formula>
    </cfRule>
  </conditionalFormatting>
  <conditionalFormatting sqref="N119:N120">
    <cfRule type="containsText" dxfId="158" priority="158" operator="containsText" text="NO CUMPLE">
      <formula>NOT(ISERROR(SEARCH("NO CUMPLE",N119)))</formula>
    </cfRule>
    <cfRule type="containsText" dxfId="157" priority="159" operator="containsText" text="NO CUMPLE ">
      <formula>NOT(ISERROR(SEARCH("NO CUMPLE ",N119)))</formula>
    </cfRule>
  </conditionalFormatting>
  <conditionalFormatting sqref="C109:C110">
    <cfRule type="containsText" dxfId="156" priority="157" operator="containsText" text="NO CUMPLE">
      <formula>NOT(ISERROR(SEARCH("NO CUMPLE",C109)))</formula>
    </cfRule>
  </conditionalFormatting>
  <conditionalFormatting sqref="N130:N131">
    <cfRule type="containsText" dxfId="155" priority="155" operator="containsText" text="NO CUMPLE">
      <formula>NOT(ISERROR(SEARCH("NO CUMPLE",N130)))</formula>
    </cfRule>
    <cfRule type="containsText" dxfId="154" priority="156" operator="containsText" text="NO CUMPLE ">
      <formula>NOT(ISERROR(SEARCH("NO CUMPLE ",N130)))</formula>
    </cfRule>
  </conditionalFormatting>
  <conditionalFormatting sqref="C123:C124">
    <cfRule type="containsText" dxfId="153" priority="154" operator="containsText" text="NO CUMPLE">
      <formula>NOT(ISERROR(SEARCH("NO CUMPLE",C123)))</formula>
    </cfRule>
  </conditionalFormatting>
  <conditionalFormatting sqref="N142:N143">
    <cfRule type="containsText" dxfId="152" priority="152" operator="containsText" text="NO CUMPLE">
      <formula>NOT(ISERROR(SEARCH("NO CUMPLE",N142)))</formula>
    </cfRule>
    <cfRule type="containsText" dxfId="151" priority="153" operator="containsText" text="NO CUMPLE ">
      <formula>NOT(ISERROR(SEARCH("NO CUMPLE ",N142)))</formula>
    </cfRule>
  </conditionalFormatting>
  <conditionalFormatting sqref="C134:C135">
    <cfRule type="containsText" dxfId="150" priority="151" operator="containsText" text="NO CUMPLE">
      <formula>NOT(ISERROR(SEARCH("NO CUMPLE",C134)))</formula>
    </cfRule>
  </conditionalFormatting>
  <conditionalFormatting sqref="N153:N154">
    <cfRule type="containsText" dxfId="149" priority="149" operator="containsText" text="NO CUMPLE">
      <formula>NOT(ISERROR(SEARCH("NO CUMPLE",N153)))</formula>
    </cfRule>
    <cfRule type="containsText" dxfId="148" priority="150" operator="containsText" text="NO CUMPLE ">
      <formula>NOT(ISERROR(SEARCH("NO CUMPLE ",N153)))</formula>
    </cfRule>
  </conditionalFormatting>
  <conditionalFormatting sqref="C146:C147">
    <cfRule type="containsText" dxfId="147" priority="148" operator="containsText" text="NO CUMPLE">
      <formula>NOT(ISERROR(SEARCH("NO CUMPLE",C146)))</formula>
    </cfRule>
  </conditionalFormatting>
  <conditionalFormatting sqref="N167:N168">
    <cfRule type="containsText" dxfId="146" priority="146" operator="containsText" text="NO CUMPLE">
      <formula>NOT(ISERROR(SEARCH("NO CUMPLE",N167)))</formula>
    </cfRule>
    <cfRule type="containsText" dxfId="145" priority="147" operator="containsText" text="NO CUMPLE ">
      <formula>NOT(ISERROR(SEARCH("NO CUMPLE ",N167)))</formula>
    </cfRule>
  </conditionalFormatting>
  <conditionalFormatting sqref="C157:C158">
    <cfRule type="containsText" dxfId="144" priority="145" operator="containsText" text="NO CUMPLE">
      <formula>NOT(ISERROR(SEARCH("NO CUMPLE",C157)))</formula>
    </cfRule>
  </conditionalFormatting>
  <conditionalFormatting sqref="N180:N181">
    <cfRule type="containsText" dxfId="143" priority="143" operator="containsText" text="NO CUMPLE">
      <formula>NOT(ISERROR(SEARCH("NO CUMPLE",N180)))</formula>
    </cfRule>
    <cfRule type="containsText" dxfId="142" priority="144" operator="containsText" text="NO CUMPLE ">
      <formula>NOT(ISERROR(SEARCH("NO CUMPLE ",N180)))</formula>
    </cfRule>
  </conditionalFormatting>
  <conditionalFormatting sqref="C171:C172">
    <cfRule type="containsText" dxfId="141" priority="142" operator="containsText" text="NO CUMPLE">
      <formula>NOT(ISERROR(SEARCH("NO CUMPLE",C171)))</formula>
    </cfRule>
  </conditionalFormatting>
  <conditionalFormatting sqref="N195:N196">
    <cfRule type="containsText" dxfId="140" priority="140" operator="containsText" text="NO CUMPLE">
      <formula>NOT(ISERROR(SEARCH("NO CUMPLE",N195)))</formula>
    </cfRule>
    <cfRule type="containsText" dxfId="139" priority="141" operator="containsText" text="NO CUMPLE ">
      <formula>NOT(ISERROR(SEARCH("NO CUMPLE ",N195)))</formula>
    </cfRule>
  </conditionalFormatting>
  <conditionalFormatting sqref="C184:C185">
    <cfRule type="containsText" dxfId="138" priority="139" operator="containsText" text="NO CUMPLE">
      <formula>NOT(ISERROR(SEARCH("NO CUMPLE",C184)))</formula>
    </cfRule>
  </conditionalFormatting>
  <conditionalFormatting sqref="N209:N210">
    <cfRule type="containsText" dxfId="137" priority="137" operator="containsText" text="NO CUMPLE">
      <formula>NOT(ISERROR(SEARCH("NO CUMPLE",N209)))</formula>
    </cfRule>
    <cfRule type="containsText" dxfId="136" priority="138" operator="containsText" text="NO CUMPLE ">
      <formula>NOT(ISERROR(SEARCH("NO CUMPLE ",N209)))</formula>
    </cfRule>
  </conditionalFormatting>
  <conditionalFormatting sqref="C199:C200">
    <cfRule type="containsText" dxfId="135" priority="136" operator="containsText" text="NO CUMPLE">
      <formula>NOT(ISERROR(SEARCH("NO CUMPLE",C199)))</formula>
    </cfRule>
  </conditionalFormatting>
  <conditionalFormatting sqref="N223:N224">
    <cfRule type="containsText" dxfId="134" priority="134" operator="containsText" text="NO CUMPLE">
      <formula>NOT(ISERROR(SEARCH("NO CUMPLE",N223)))</formula>
    </cfRule>
    <cfRule type="containsText" dxfId="133" priority="135" operator="containsText" text="NO CUMPLE ">
      <formula>NOT(ISERROR(SEARCH("NO CUMPLE ",N223)))</formula>
    </cfRule>
  </conditionalFormatting>
  <conditionalFormatting sqref="C213:C214">
    <cfRule type="containsText" dxfId="132" priority="133" operator="containsText" text="NO CUMPLE">
      <formula>NOT(ISERROR(SEARCH("NO CUMPLE",C213)))</formula>
    </cfRule>
  </conditionalFormatting>
  <conditionalFormatting sqref="N239:N240">
    <cfRule type="containsText" dxfId="131" priority="131" operator="containsText" text="NO CUMPLE">
      <formula>NOT(ISERROR(SEARCH("NO CUMPLE",N239)))</formula>
    </cfRule>
    <cfRule type="containsText" dxfId="130" priority="132" operator="containsText" text="NO CUMPLE ">
      <formula>NOT(ISERROR(SEARCH("NO CUMPLE ",N239)))</formula>
    </cfRule>
  </conditionalFormatting>
  <conditionalFormatting sqref="C227:C228">
    <cfRule type="containsText" dxfId="129" priority="130" operator="containsText" text="NO CUMPLE">
      <formula>NOT(ISERROR(SEARCH("NO CUMPLE",C227)))</formula>
    </cfRule>
  </conditionalFormatting>
  <conditionalFormatting sqref="N252:N253">
    <cfRule type="containsText" dxfId="128" priority="128" operator="containsText" text="NO CUMPLE">
      <formula>NOT(ISERROR(SEARCH("NO CUMPLE",N252)))</formula>
    </cfRule>
    <cfRule type="containsText" dxfId="127" priority="129" operator="containsText" text="NO CUMPLE ">
      <formula>NOT(ISERROR(SEARCH("NO CUMPLE ",N252)))</formula>
    </cfRule>
  </conditionalFormatting>
  <conditionalFormatting sqref="C243:C244">
    <cfRule type="containsText" dxfId="126" priority="127" operator="containsText" text="NO CUMPLE">
      <formula>NOT(ISERROR(SEARCH("NO CUMPLE",C243)))</formula>
    </cfRule>
  </conditionalFormatting>
  <conditionalFormatting sqref="N263:N264">
    <cfRule type="containsText" dxfId="125" priority="125" operator="containsText" text="NO CUMPLE">
      <formula>NOT(ISERROR(SEARCH("NO CUMPLE",N263)))</formula>
    </cfRule>
    <cfRule type="containsText" dxfId="124" priority="126" operator="containsText" text="NO CUMPLE ">
      <formula>NOT(ISERROR(SEARCH("NO CUMPLE ",N263)))</formula>
    </cfRule>
  </conditionalFormatting>
  <conditionalFormatting sqref="C256:C257">
    <cfRule type="containsText" dxfId="123" priority="124" operator="containsText" text="NO CUMPLE">
      <formula>NOT(ISERROR(SEARCH("NO CUMPLE",C256)))</formula>
    </cfRule>
  </conditionalFormatting>
  <conditionalFormatting sqref="N274:N275">
    <cfRule type="containsText" dxfId="122" priority="122" operator="containsText" text="NO CUMPLE">
      <formula>NOT(ISERROR(SEARCH("NO CUMPLE",N274)))</formula>
    </cfRule>
    <cfRule type="containsText" dxfId="121" priority="123" operator="containsText" text="NO CUMPLE ">
      <formula>NOT(ISERROR(SEARCH("NO CUMPLE ",N274)))</formula>
    </cfRule>
  </conditionalFormatting>
  <conditionalFormatting sqref="C267:C268">
    <cfRule type="containsText" dxfId="120" priority="121" operator="containsText" text="NO CUMPLE">
      <formula>NOT(ISERROR(SEARCH("NO CUMPLE",C267)))</formula>
    </cfRule>
  </conditionalFormatting>
  <conditionalFormatting sqref="N290:N291">
    <cfRule type="containsText" dxfId="119" priority="119" operator="containsText" text="NO CUMPLE">
      <formula>NOT(ISERROR(SEARCH("NO CUMPLE",N290)))</formula>
    </cfRule>
    <cfRule type="containsText" dxfId="118" priority="120" operator="containsText" text="NO CUMPLE ">
      <formula>NOT(ISERROR(SEARCH("NO CUMPLE ",N290)))</formula>
    </cfRule>
  </conditionalFormatting>
  <conditionalFormatting sqref="C278:C279">
    <cfRule type="containsText" dxfId="117" priority="118" operator="containsText" text="NO CUMPLE">
      <formula>NOT(ISERROR(SEARCH("NO CUMPLE",C278)))</formula>
    </cfRule>
  </conditionalFormatting>
  <conditionalFormatting sqref="N300:N301">
    <cfRule type="containsText" dxfId="116" priority="116" operator="containsText" text="NO CUMPLE">
      <formula>NOT(ISERROR(SEARCH("NO CUMPLE",N300)))</formula>
    </cfRule>
    <cfRule type="containsText" dxfId="115" priority="117" operator="containsText" text="NO CUMPLE ">
      <formula>NOT(ISERROR(SEARCH("NO CUMPLE ",N300)))</formula>
    </cfRule>
  </conditionalFormatting>
  <conditionalFormatting sqref="C294:C295">
    <cfRule type="containsText" dxfId="114" priority="115" operator="containsText" text="NO CUMPLE">
      <formula>NOT(ISERROR(SEARCH("NO CUMPLE",C294)))</formula>
    </cfRule>
  </conditionalFormatting>
  <conditionalFormatting sqref="N311:N312">
    <cfRule type="containsText" dxfId="113" priority="113" operator="containsText" text="NO CUMPLE">
      <formula>NOT(ISERROR(SEARCH("NO CUMPLE",N311)))</formula>
    </cfRule>
    <cfRule type="containsText" dxfId="112" priority="114" operator="containsText" text="NO CUMPLE ">
      <formula>NOT(ISERROR(SEARCH("NO CUMPLE ",N311)))</formula>
    </cfRule>
  </conditionalFormatting>
  <conditionalFormatting sqref="C304:C305">
    <cfRule type="containsText" dxfId="111" priority="112" operator="containsText" text="NO CUMPLE">
      <formula>NOT(ISERROR(SEARCH("NO CUMPLE",C304)))</formula>
    </cfRule>
  </conditionalFormatting>
  <conditionalFormatting sqref="N328:N329">
    <cfRule type="containsText" dxfId="110" priority="110" operator="containsText" text="NO CUMPLE">
      <formula>NOT(ISERROR(SEARCH("NO CUMPLE",N328)))</formula>
    </cfRule>
    <cfRule type="containsText" dxfId="109" priority="111" operator="containsText" text="NO CUMPLE ">
      <formula>NOT(ISERROR(SEARCH("NO CUMPLE ",N328)))</formula>
    </cfRule>
  </conditionalFormatting>
  <conditionalFormatting sqref="C315:C316">
    <cfRule type="containsText" dxfId="108" priority="109" operator="containsText" text="NO CUMPLE">
      <formula>NOT(ISERROR(SEARCH("NO CUMPLE",C315)))</formula>
    </cfRule>
  </conditionalFormatting>
  <conditionalFormatting sqref="N339:N340">
    <cfRule type="containsText" dxfId="107" priority="107" operator="containsText" text="NO CUMPLE">
      <formula>NOT(ISERROR(SEARCH("NO CUMPLE",N339)))</formula>
    </cfRule>
    <cfRule type="containsText" dxfId="106" priority="108" operator="containsText" text="NO CUMPLE ">
      <formula>NOT(ISERROR(SEARCH("NO CUMPLE ",N339)))</formula>
    </cfRule>
  </conditionalFormatting>
  <conditionalFormatting sqref="C332:C333">
    <cfRule type="containsText" dxfId="105" priority="106" operator="containsText" text="NO CUMPLE">
      <formula>NOT(ISERROR(SEARCH("NO CUMPLE",C332)))</formula>
    </cfRule>
  </conditionalFormatting>
  <conditionalFormatting sqref="N354:N355">
    <cfRule type="containsText" dxfId="104" priority="104" operator="containsText" text="NO CUMPLE">
      <formula>NOT(ISERROR(SEARCH("NO CUMPLE",N354)))</formula>
    </cfRule>
    <cfRule type="containsText" dxfId="103" priority="105" operator="containsText" text="NO CUMPLE ">
      <formula>NOT(ISERROR(SEARCH("NO CUMPLE ",N354)))</formula>
    </cfRule>
  </conditionalFormatting>
  <conditionalFormatting sqref="C343:C344">
    <cfRule type="containsText" dxfId="102" priority="103" operator="containsText" text="NO CUMPLE">
      <formula>NOT(ISERROR(SEARCH("NO CUMPLE",C343)))</formula>
    </cfRule>
  </conditionalFormatting>
  <conditionalFormatting sqref="N365:N366">
    <cfRule type="containsText" dxfId="101" priority="101" operator="containsText" text="NO CUMPLE">
      <formula>NOT(ISERROR(SEARCH("NO CUMPLE",N365)))</formula>
    </cfRule>
    <cfRule type="containsText" dxfId="100" priority="102" operator="containsText" text="NO CUMPLE ">
      <formula>NOT(ISERROR(SEARCH("NO CUMPLE ",N365)))</formula>
    </cfRule>
  </conditionalFormatting>
  <conditionalFormatting sqref="C358:C359">
    <cfRule type="containsText" dxfId="99" priority="100" operator="containsText" text="NO CUMPLE">
      <formula>NOT(ISERROR(SEARCH("NO CUMPLE",C358)))</formula>
    </cfRule>
  </conditionalFormatting>
  <conditionalFormatting sqref="N378:N379">
    <cfRule type="containsText" dxfId="98" priority="98" operator="containsText" text="NO CUMPLE">
      <formula>NOT(ISERROR(SEARCH("NO CUMPLE",N378)))</formula>
    </cfRule>
    <cfRule type="containsText" dxfId="97" priority="99" operator="containsText" text="NO CUMPLE ">
      <formula>NOT(ISERROR(SEARCH("NO CUMPLE ",N378)))</formula>
    </cfRule>
  </conditionalFormatting>
  <conditionalFormatting sqref="C369:C370">
    <cfRule type="containsText" dxfId="96" priority="97" operator="containsText" text="NO CUMPLE">
      <formula>NOT(ISERROR(SEARCH("NO CUMPLE",C369)))</formula>
    </cfRule>
  </conditionalFormatting>
  <conditionalFormatting sqref="N391:N392">
    <cfRule type="containsText" dxfId="95" priority="95" operator="containsText" text="NO CUMPLE">
      <formula>NOT(ISERROR(SEARCH("NO CUMPLE",N391)))</formula>
    </cfRule>
    <cfRule type="containsText" dxfId="94" priority="96" operator="containsText" text="NO CUMPLE ">
      <formula>NOT(ISERROR(SEARCH("NO CUMPLE ",N391)))</formula>
    </cfRule>
  </conditionalFormatting>
  <conditionalFormatting sqref="C382:C383">
    <cfRule type="containsText" dxfId="93" priority="94" operator="containsText" text="NO CUMPLE">
      <formula>NOT(ISERROR(SEARCH("NO CUMPLE",C382)))</formula>
    </cfRule>
  </conditionalFormatting>
  <conditionalFormatting sqref="N403:N404">
    <cfRule type="containsText" dxfId="92" priority="92" operator="containsText" text="NO CUMPLE">
      <formula>NOT(ISERROR(SEARCH("NO CUMPLE",N403)))</formula>
    </cfRule>
    <cfRule type="containsText" dxfId="91" priority="93" operator="containsText" text="NO CUMPLE ">
      <formula>NOT(ISERROR(SEARCH("NO CUMPLE ",N403)))</formula>
    </cfRule>
  </conditionalFormatting>
  <conditionalFormatting sqref="C395:C396">
    <cfRule type="containsText" dxfId="90" priority="91" operator="containsText" text="NO CUMPLE">
      <formula>NOT(ISERROR(SEARCH("NO CUMPLE",C395)))</formula>
    </cfRule>
  </conditionalFormatting>
  <conditionalFormatting sqref="N418:N419">
    <cfRule type="containsText" dxfId="89" priority="89" operator="containsText" text="NO CUMPLE">
      <formula>NOT(ISERROR(SEARCH("NO CUMPLE",N418)))</formula>
    </cfRule>
    <cfRule type="containsText" dxfId="88" priority="90" operator="containsText" text="NO CUMPLE ">
      <formula>NOT(ISERROR(SEARCH("NO CUMPLE ",N418)))</formula>
    </cfRule>
  </conditionalFormatting>
  <conditionalFormatting sqref="C407:C408">
    <cfRule type="containsText" dxfId="87" priority="88" operator="containsText" text="NO CUMPLE">
      <formula>NOT(ISERROR(SEARCH("NO CUMPLE",C407)))</formula>
    </cfRule>
  </conditionalFormatting>
  <conditionalFormatting sqref="N431:N432">
    <cfRule type="containsText" dxfId="86" priority="86" operator="containsText" text="NO CUMPLE">
      <formula>NOT(ISERROR(SEARCH("NO CUMPLE",N431)))</formula>
    </cfRule>
    <cfRule type="containsText" dxfId="85" priority="87" operator="containsText" text="NO CUMPLE ">
      <formula>NOT(ISERROR(SEARCH("NO CUMPLE ",N431)))</formula>
    </cfRule>
  </conditionalFormatting>
  <conditionalFormatting sqref="C422:C423">
    <cfRule type="containsText" dxfId="84" priority="85" operator="containsText" text="NO CUMPLE">
      <formula>NOT(ISERROR(SEARCH("NO CUMPLE",C422)))</formula>
    </cfRule>
  </conditionalFormatting>
  <conditionalFormatting sqref="N448:N449">
    <cfRule type="containsText" dxfId="83" priority="83" operator="containsText" text="NO CUMPLE">
      <formula>NOT(ISERROR(SEARCH("NO CUMPLE",N448)))</formula>
    </cfRule>
    <cfRule type="containsText" dxfId="82" priority="84" operator="containsText" text="NO CUMPLE ">
      <formula>NOT(ISERROR(SEARCH("NO CUMPLE ",N448)))</formula>
    </cfRule>
  </conditionalFormatting>
  <conditionalFormatting sqref="C435:C436">
    <cfRule type="containsText" dxfId="81" priority="82" operator="containsText" text="NO CUMPLE">
      <formula>NOT(ISERROR(SEARCH("NO CUMPLE",C435)))</formula>
    </cfRule>
  </conditionalFormatting>
  <conditionalFormatting sqref="N460:N461">
    <cfRule type="containsText" dxfId="80" priority="80" operator="containsText" text="NO CUMPLE">
      <formula>NOT(ISERROR(SEARCH("NO CUMPLE",N460)))</formula>
    </cfRule>
    <cfRule type="containsText" dxfId="79" priority="81" operator="containsText" text="NO CUMPLE ">
      <formula>NOT(ISERROR(SEARCH("NO CUMPLE ",N460)))</formula>
    </cfRule>
  </conditionalFormatting>
  <conditionalFormatting sqref="C452:C453">
    <cfRule type="containsText" dxfId="78" priority="79" operator="containsText" text="NO CUMPLE">
      <formula>NOT(ISERROR(SEARCH("NO CUMPLE",C452)))</formula>
    </cfRule>
  </conditionalFormatting>
  <conditionalFormatting sqref="N475:N476">
    <cfRule type="containsText" dxfId="77" priority="77" operator="containsText" text="NO CUMPLE">
      <formula>NOT(ISERROR(SEARCH("NO CUMPLE",N475)))</formula>
    </cfRule>
    <cfRule type="containsText" dxfId="76" priority="78" operator="containsText" text="NO CUMPLE ">
      <formula>NOT(ISERROR(SEARCH("NO CUMPLE ",N475)))</formula>
    </cfRule>
  </conditionalFormatting>
  <conditionalFormatting sqref="C464:C465">
    <cfRule type="containsText" dxfId="75" priority="76" operator="containsText" text="NO CUMPLE">
      <formula>NOT(ISERROR(SEARCH("NO CUMPLE",C464)))</formula>
    </cfRule>
  </conditionalFormatting>
  <conditionalFormatting sqref="N490:N491">
    <cfRule type="containsText" dxfId="74" priority="74" operator="containsText" text="NO CUMPLE">
      <formula>NOT(ISERROR(SEARCH("NO CUMPLE",N490)))</formula>
    </cfRule>
    <cfRule type="containsText" dxfId="73" priority="75" operator="containsText" text="NO CUMPLE ">
      <formula>NOT(ISERROR(SEARCH("NO CUMPLE ",N490)))</formula>
    </cfRule>
  </conditionalFormatting>
  <conditionalFormatting sqref="C479:C480">
    <cfRule type="containsText" dxfId="72" priority="73" operator="containsText" text="NO CUMPLE">
      <formula>NOT(ISERROR(SEARCH("NO CUMPLE",C479)))</formula>
    </cfRule>
  </conditionalFormatting>
  <conditionalFormatting sqref="N501:N502">
    <cfRule type="containsText" dxfId="71" priority="71" operator="containsText" text="NO CUMPLE">
      <formula>NOT(ISERROR(SEARCH("NO CUMPLE",N501)))</formula>
    </cfRule>
    <cfRule type="containsText" dxfId="70" priority="72" operator="containsText" text="NO CUMPLE ">
      <formula>NOT(ISERROR(SEARCH("NO CUMPLE ",N501)))</formula>
    </cfRule>
  </conditionalFormatting>
  <conditionalFormatting sqref="C494:C495">
    <cfRule type="containsText" dxfId="69" priority="70" operator="containsText" text="NO CUMPLE">
      <formula>NOT(ISERROR(SEARCH("NO CUMPLE",C494)))</formula>
    </cfRule>
  </conditionalFormatting>
  <conditionalFormatting sqref="N512:N513">
    <cfRule type="containsText" dxfId="68" priority="68" operator="containsText" text="NO CUMPLE">
      <formula>NOT(ISERROR(SEARCH("NO CUMPLE",N512)))</formula>
    </cfRule>
    <cfRule type="containsText" dxfId="67" priority="69" operator="containsText" text="NO CUMPLE ">
      <formula>NOT(ISERROR(SEARCH("NO CUMPLE ",N512)))</formula>
    </cfRule>
  </conditionalFormatting>
  <conditionalFormatting sqref="C505:C506">
    <cfRule type="containsText" dxfId="66" priority="67" operator="containsText" text="NO CUMPLE">
      <formula>NOT(ISERROR(SEARCH("NO CUMPLE",C505)))</formula>
    </cfRule>
  </conditionalFormatting>
  <conditionalFormatting sqref="N523:N524">
    <cfRule type="containsText" dxfId="65" priority="65" operator="containsText" text="NO CUMPLE">
      <formula>NOT(ISERROR(SEARCH("NO CUMPLE",N523)))</formula>
    </cfRule>
    <cfRule type="containsText" dxfId="64" priority="66" operator="containsText" text="NO CUMPLE ">
      <formula>NOT(ISERROR(SEARCH("NO CUMPLE ",N523)))</formula>
    </cfRule>
  </conditionalFormatting>
  <conditionalFormatting sqref="C516:C517">
    <cfRule type="containsText" dxfId="63" priority="64" operator="containsText" text="NO CUMPLE">
      <formula>NOT(ISERROR(SEARCH("NO CUMPLE",C516)))</formula>
    </cfRule>
  </conditionalFormatting>
  <conditionalFormatting sqref="N535:N536">
    <cfRule type="containsText" dxfId="62" priority="62" operator="containsText" text="NO CUMPLE">
      <formula>NOT(ISERROR(SEARCH("NO CUMPLE",N535)))</formula>
    </cfRule>
    <cfRule type="containsText" dxfId="61" priority="63" operator="containsText" text="NO CUMPLE ">
      <formula>NOT(ISERROR(SEARCH("NO CUMPLE ",N535)))</formula>
    </cfRule>
  </conditionalFormatting>
  <conditionalFormatting sqref="C527:C528">
    <cfRule type="containsText" dxfId="60" priority="61" operator="containsText" text="NO CUMPLE">
      <formula>NOT(ISERROR(SEARCH("NO CUMPLE",C527)))</formula>
    </cfRule>
  </conditionalFormatting>
  <conditionalFormatting sqref="N547:N548">
    <cfRule type="containsText" dxfId="59" priority="59" operator="containsText" text="NO CUMPLE">
      <formula>NOT(ISERROR(SEARCH("NO CUMPLE",N547)))</formula>
    </cfRule>
    <cfRule type="containsText" dxfId="58" priority="60" operator="containsText" text="NO CUMPLE ">
      <formula>NOT(ISERROR(SEARCH("NO CUMPLE ",N547)))</formula>
    </cfRule>
  </conditionalFormatting>
  <conditionalFormatting sqref="C539:C540">
    <cfRule type="containsText" dxfId="57" priority="58" operator="containsText" text="NO CUMPLE">
      <formula>NOT(ISERROR(SEARCH("NO CUMPLE",C539)))</formula>
    </cfRule>
  </conditionalFormatting>
  <conditionalFormatting sqref="N559:N560">
    <cfRule type="containsText" dxfId="56" priority="56" operator="containsText" text="NO CUMPLE">
      <formula>NOT(ISERROR(SEARCH("NO CUMPLE",N559)))</formula>
    </cfRule>
    <cfRule type="containsText" dxfId="55" priority="57" operator="containsText" text="NO CUMPLE ">
      <formula>NOT(ISERROR(SEARCH("NO CUMPLE ",N559)))</formula>
    </cfRule>
  </conditionalFormatting>
  <conditionalFormatting sqref="C551:C552">
    <cfRule type="containsText" dxfId="54" priority="55" operator="containsText" text="NO CUMPLE">
      <formula>NOT(ISERROR(SEARCH("NO CUMPLE",C551)))</formula>
    </cfRule>
  </conditionalFormatting>
  <conditionalFormatting sqref="N572:N573">
    <cfRule type="containsText" dxfId="53" priority="53" operator="containsText" text="NO CUMPLE">
      <formula>NOT(ISERROR(SEARCH("NO CUMPLE",N572)))</formula>
    </cfRule>
    <cfRule type="containsText" dxfId="52" priority="54" operator="containsText" text="NO CUMPLE ">
      <formula>NOT(ISERROR(SEARCH("NO CUMPLE ",N572)))</formula>
    </cfRule>
  </conditionalFormatting>
  <conditionalFormatting sqref="C563:C564">
    <cfRule type="containsText" dxfId="51" priority="52" operator="containsText" text="NO CUMPLE">
      <formula>NOT(ISERROR(SEARCH("NO CUMPLE",C563)))</formula>
    </cfRule>
  </conditionalFormatting>
  <conditionalFormatting sqref="N583:N584">
    <cfRule type="containsText" dxfId="50" priority="50" operator="containsText" text="NO CUMPLE">
      <formula>NOT(ISERROR(SEARCH("NO CUMPLE",N583)))</formula>
    </cfRule>
    <cfRule type="containsText" dxfId="49" priority="51" operator="containsText" text="NO CUMPLE ">
      <formula>NOT(ISERROR(SEARCH("NO CUMPLE ",N583)))</formula>
    </cfRule>
  </conditionalFormatting>
  <conditionalFormatting sqref="C576:C577">
    <cfRule type="containsText" dxfId="48" priority="49" operator="containsText" text="NO CUMPLE">
      <formula>NOT(ISERROR(SEARCH("NO CUMPLE",C576)))</formula>
    </cfRule>
  </conditionalFormatting>
  <conditionalFormatting sqref="N595:N596">
    <cfRule type="containsText" dxfId="47" priority="47" operator="containsText" text="NO CUMPLE">
      <formula>NOT(ISERROR(SEARCH("NO CUMPLE",N595)))</formula>
    </cfRule>
    <cfRule type="containsText" dxfId="46" priority="48" operator="containsText" text="NO CUMPLE ">
      <formula>NOT(ISERROR(SEARCH("NO CUMPLE ",N595)))</formula>
    </cfRule>
  </conditionalFormatting>
  <conditionalFormatting sqref="C587:C588">
    <cfRule type="containsText" dxfId="45" priority="46" operator="containsText" text="NO CUMPLE">
      <formula>NOT(ISERROR(SEARCH("NO CUMPLE",C587)))</formula>
    </cfRule>
  </conditionalFormatting>
  <conditionalFormatting sqref="N607:N608">
    <cfRule type="containsText" dxfId="44" priority="44" operator="containsText" text="NO CUMPLE">
      <formula>NOT(ISERROR(SEARCH("NO CUMPLE",N607)))</formula>
    </cfRule>
    <cfRule type="containsText" dxfId="43" priority="45" operator="containsText" text="NO CUMPLE ">
      <formula>NOT(ISERROR(SEARCH("NO CUMPLE ",N607)))</formula>
    </cfRule>
  </conditionalFormatting>
  <conditionalFormatting sqref="C599:C600">
    <cfRule type="containsText" dxfId="42" priority="43" operator="containsText" text="NO CUMPLE">
      <formula>NOT(ISERROR(SEARCH("NO CUMPLE",C599)))</formula>
    </cfRule>
  </conditionalFormatting>
  <conditionalFormatting sqref="N622:N623">
    <cfRule type="containsText" dxfId="41" priority="41" operator="containsText" text="NO CUMPLE">
      <formula>NOT(ISERROR(SEARCH("NO CUMPLE",N622)))</formula>
    </cfRule>
    <cfRule type="containsText" dxfId="40" priority="42" operator="containsText" text="NO CUMPLE ">
      <formula>NOT(ISERROR(SEARCH("NO CUMPLE ",N622)))</formula>
    </cfRule>
  </conditionalFormatting>
  <conditionalFormatting sqref="C611:C612">
    <cfRule type="containsText" dxfId="39" priority="40" operator="containsText" text="NO CUMPLE">
      <formula>NOT(ISERROR(SEARCH("NO CUMPLE",C611)))</formula>
    </cfRule>
  </conditionalFormatting>
  <conditionalFormatting sqref="N636:N637">
    <cfRule type="containsText" dxfId="38" priority="38" operator="containsText" text="NO CUMPLE">
      <formula>NOT(ISERROR(SEARCH("NO CUMPLE",N636)))</formula>
    </cfRule>
    <cfRule type="containsText" dxfId="37" priority="39" operator="containsText" text="NO CUMPLE ">
      <formula>NOT(ISERROR(SEARCH("NO CUMPLE ",N636)))</formula>
    </cfRule>
  </conditionalFormatting>
  <conditionalFormatting sqref="C626:C627">
    <cfRule type="containsText" dxfId="36" priority="37" operator="containsText" text="NO CUMPLE">
      <formula>NOT(ISERROR(SEARCH("NO CUMPLE",C626)))</formula>
    </cfRule>
  </conditionalFormatting>
  <conditionalFormatting sqref="N647:N648">
    <cfRule type="containsText" dxfId="35" priority="35" operator="containsText" text="NO CUMPLE">
      <formula>NOT(ISERROR(SEARCH("NO CUMPLE",N647)))</formula>
    </cfRule>
    <cfRule type="containsText" dxfId="34" priority="36" operator="containsText" text="NO CUMPLE ">
      <formula>NOT(ISERROR(SEARCH("NO CUMPLE ",N647)))</formula>
    </cfRule>
  </conditionalFormatting>
  <conditionalFormatting sqref="C640:C641">
    <cfRule type="containsText" dxfId="33" priority="34" operator="containsText" text="NO CUMPLE">
      <formula>NOT(ISERROR(SEARCH("NO CUMPLE",C640)))</formula>
    </cfRule>
  </conditionalFormatting>
  <conditionalFormatting sqref="N661:N662">
    <cfRule type="containsText" dxfId="32" priority="32" operator="containsText" text="NO CUMPLE">
      <formula>NOT(ISERROR(SEARCH("NO CUMPLE",N661)))</formula>
    </cfRule>
    <cfRule type="containsText" dxfId="31" priority="33" operator="containsText" text="NO CUMPLE ">
      <formula>NOT(ISERROR(SEARCH("NO CUMPLE ",N661)))</formula>
    </cfRule>
  </conditionalFormatting>
  <conditionalFormatting sqref="C651:C652">
    <cfRule type="containsText" dxfId="30" priority="31" operator="containsText" text="NO CUMPLE">
      <formula>NOT(ISERROR(SEARCH("NO CUMPLE",C651)))</formula>
    </cfRule>
  </conditionalFormatting>
  <conditionalFormatting sqref="N675:N676">
    <cfRule type="containsText" dxfId="29" priority="29" operator="containsText" text="NO CUMPLE">
      <formula>NOT(ISERROR(SEARCH("NO CUMPLE",N675)))</formula>
    </cfRule>
    <cfRule type="containsText" dxfId="28" priority="30" operator="containsText" text="NO CUMPLE ">
      <formula>NOT(ISERROR(SEARCH("NO CUMPLE ",N675)))</formula>
    </cfRule>
  </conditionalFormatting>
  <conditionalFormatting sqref="C665:C666">
    <cfRule type="containsText" dxfId="27" priority="28" operator="containsText" text="NO CUMPLE">
      <formula>NOT(ISERROR(SEARCH("NO CUMPLE",C665)))</formula>
    </cfRule>
  </conditionalFormatting>
  <conditionalFormatting sqref="N688:N689">
    <cfRule type="containsText" dxfId="26" priority="26" operator="containsText" text="NO CUMPLE">
      <formula>NOT(ISERROR(SEARCH("NO CUMPLE",N688)))</formula>
    </cfRule>
    <cfRule type="containsText" dxfId="25" priority="27" operator="containsText" text="NO CUMPLE ">
      <formula>NOT(ISERROR(SEARCH("NO CUMPLE ",N688)))</formula>
    </cfRule>
  </conditionalFormatting>
  <conditionalFormatting sqref="C679:C680">
    <cfRule type="containsText" dxfId="24" priority="25" operator="containsText" text="NO CUMPLE">
      <formula>NOT(ISERROR(SEARCH("NO CUMPLE",C679)))</formula>
    </cfRule>
  </conditionalFormatting>
  <conditionalFormatting sqref="N699:N700">
    <cfRule type="containsText" dxfId="23" priority="23" operator="containsText" text="NO CUMPLE">
      <formula>NOT(ISERROR(SEARCH("NO CUMPLE",N699)))</formula>
    </cfRule>
    <cfRule type="containsText" dxfId="22" priority="24" operator="containsText" text="NO CUMPLE ">
      <formula>NOT(ISERROR(SEARCH("NO CUMPLE ",N699)))</formula>
    </cfRule>
  </conditionalFormatting>
  <conditionalFormatting sqref="C692:C693">
    <cfRule type="containsText" dxfId="21" priority="22" operator="containsText" text="NO CUMPLE">
      <formula>NOT(ISERROR(SEARCH("NO CUMPLE",C692)))</formula>
    </cfRule>
  </conditionalFormatting>
  <conditionalFormatting sqref="N711:N712">
    <cfRule type="containsText" dxfId="20" priority="20" operator="containsText" text="NO CUMPLE">
      <formula>NOT(ISERROR(SEARCH("NO CUMPLE",N711)))</formula>
    </cfRule>
    <cfRule type="containsText" dxfId="19" priority="21" operator="containsText" text="NO CUMPLE ">
      <formula>NOT(ISERROR(SEARCH("NO CUMPLE ",N711)))</formula>
    </cfRule>
  </conditionalFormatting>
  <conditionalFormatting sqref="C703:C704">
    <cfRule type="containsText" dxfId="18" priority="19" operator="containsText" text="NO CUMPLE">
      <formula>NOT(ISERROR(SEARCH("NO CUMPLE",C703)))</formula>
    </cfRule>
  </conditionalFormatting>
  <conditionalFormatting sqref="N724:N725">
    <cfRule type="containsText" dxfId="17" priority="17" operator="containsText" text="NO CUMPLE">
      <formula>NOT(ISERROR(SEARCH("NO CUMPLE",N724)))</formula>
    </cfRule>
    <cfRule type="containsText" dxfId="16" priority="18" operator="containsText" text="NO CUMPLE ">
      <formula>NOT(ISERROR(SEARCH("NO CUMPLE ",N724)))</formula>
    </cfRule>
  </conditionalFormatting>
  <conditionalFormatting sqref="C715:C716">
    <cfRule type="containsText" dxfId="15" priority="16" operator="containsText" text="NO CUMPLE">
      <formula>NOT(ISERROR(SEARCH("NO CUMPLE",C715)))</formula>
    </cfRule>
  </conditionalFormatting>
  <conditionalFormatting sqref="N737:N738">
    <cfRule type="containsText" dxfId="14" priority="14" operator="containsText" text="NO CUMPLE">
      <formula>NOT(ISERROR(SEARCH("NO CUMPLE",N737)))</formula>
    </cfRule>
    <cfRule type="containsText" dxfId="13" priority="15" operator="containsText" text="NO CUMPLE ">
      <formula>NOT(ISERROR(SEARCH("NO CUMPLE ",N737)))</formula>
    </cfRule>
  </conditionalFormatting>
  <conditionalFormatting sqref="C728:C729">
    <cfRule type="containsText" dxfId="12" priority="13" operator="containsText" text="NO CUMPLE">
      <formula>NOT(ISERROR(SEARCH("NO CUMPLE",C728)))</formula>
    </cfRule>
  </conditionalFormatting>
  <conditionalFormatting sqref="N750:N751">
    <cfRule type="containsText" dxfId="11" priority="11" operator="containsText" text="NO CUMPLE">
      <formula>NOT(ISERROR(SEARCH("NO CUMPLE",N750)))</formula>
    </cfRule>
    <cfRule type="containsText" dxfId="10" priority="12" operator="containsText" text="NO CUMPLE ">
      <formula>NOT(ISERROR(SEARCH("NO CUMPLE ",N750)))</formula>
    </cfRule>
  </conditionalFormatting>
  <conditionalFormatting sqref="C741:C742">
    <cfRule type="containsText" dxfId="9" priority="10" operator="containsText" text="NO CUMPLE">
      <formula>NOT(ISERROR(SEARCH("NO CUMPLE",C741)))</formula>
    </cfRule>
  </conditionalFormatting>
  <conditionalFormatting sqref="N762:N763">
    <cfRule type="containsText" dxfId="8" priority="8" operator="containsText" text="NO CUMPLE">
      <formula>NOT(ISERROR(SEARCH("NO CUMPLE",N762)))</formula>
    </cfRule>
    <cfRule type="containsText" dxfId="7" priority="9" operator="containsText" text="NO CUMPLE ">
      <formula>NOT(ISERROR(SEARCH("NO CUMPLE ",N762)))</formula>
    </cfRule>
  </conditionalFormatting>
  <conditionalFormatting sqref="C754:C755">
    <cfRule type="containsText" dxfId="6" priority="7" operator="containsText" text="NO CUMPLE">
      <formula>NOT(ISERROR(SEARCH("NO CUMPLE",C754)))</formula>
    </cfRule>
  </conditionalFormatting>
  <conditionalFormatting sqref="N775:N776">
    <cfRule type="containsText" dxfId="5" priority="5" operator="containsText" text="NO CUMPLE">
      <formula>NOT(ISERROR(SEARCH("NO CUMPLE",N775)))</formula>
    </cfRule>
    <cfRule type="containsText" dxfId="4" priority="6" operator="containsText" text="NO CUMPLE ">
      <formula>NOT(ISERROR(SEARCH("NO CUMPLE ",N775)))</formula>
    </cfRule>
  </conditionalFormatting>
  <conditionalFormatting sqref="C766:C767">
    <cfRule type="containsText" dxfId="3" priority="4" operator="containsText" text="NO CUMPLE">
      <formula>NOT(ISERROR(SEARCH("NO CUMPLE",C766)))</formula>
    </cfRule>
  </conditionalFormatting>
  <conditionalFormatting sqref="N786:N787">
    <cfRule type="containsText" dxfId="2" priority="2" operator="containsText" text="NO CUMPLE">
      <formula>NOT(ISERROR(SEARCH("NO CUMPLE",N786)))</formula>
    </cfRule>
    <cfRule type="containsText" dxfId="1" priority="3" operator="containsText" text="NO CUMPLE ">
      <formula>NOT(ISERROR(SEARCH("NO CUMPLE ",N786)))</formula>
    </cfRule>
  </conditionalFormatting>
  <conditionalFormatting sqref="C779:C780">
    <cfRule type="containsText" dxfId="0" priority="1" operator="containsText" text="NO CUMPLE">
      <formula>NOT(ISERROR(SEARCH("NO CUMPLE",C779)))</formula>
    </cfRule>
  </conditionalFormatting>
  <dataValidations count="1">
    <dataValidation type="list" allowBlank="1" showInputMessage="1" showErrorMessage="1" sqref="C7:C8 M12:M13 K12 N14:N15 C18:C19 N27:N28 K23 M23:M26 C31:C32 N39:N40 K36 M36:M37 C43:C44 M48:M49 K48 M76:M77 C69:C70 N80:N81 M79 M74 K74 N50:N52 C54:C55 N65:N66 M64 K59 M59:M62 C84:C85 M89:M90 K89 N91:N92 C95:C96 N105:N106 K100 M100:M103 M117 C109:C110 N119:N120 K114:K115 M114:M115 C123:C124 M128:M129 K128 N130:N131 C134:C135 K139 N142:N143 M139:M141 C146:C147 M151:M152 K151 N153:N154 C157:C158 N167:N168 M162:M166 K162 C171:C172 N180:N181 K176 M176:M178 C184:C185 N195:N196 M193:M194 K189 M189:M191 C199:C200 N209:N210 M204:M207 K204 C213:C214 N223:N224 M218:M221 K218 C227:C228 N239:N240 M237:M238 M232:M235 K232 C243:C244 N252:N253 M250:M251 M248 K248 C256:C257 M261:M262 K261 N263:N264 C267:C268 M272:M273 K272 N274:N275 C278:C279 N290:N291 M289 K283 M283:M287 C294:C295 M299 K299 N300:N301 C304:C305 M309:M310 K309 N311:N312 K320 C315:C316 N328:N329 M320:M322 M324:M326 K324 C332:C333 M337:M338 K337 N339:N340 C343:C344 N354:N355 K353 M353 M348:M351 K348 C358:C359 M363:M364 K363 N365:N366 C369:C370 N378:N379 K377 M377 M374:M375 K374 C382:C383 N391:N392 K390 M390 M387:M388 K387 C395:C396 N403:N404 K402 M402 M400 K400 C407:C408 N418:N419 K417 M417 M412:M415 K412 C422:C423 N431:N432 K430 M430 M427:M428 K427 C435:C436 N448:N449 K440 M440:M447 C452:C453 N460:N461 K457 M457:M459 C464:C465 N475:N476 K473:K474 M473:M474 K469 M469:M471 C479:C480 N490:N491 K488:K489 M488:M489 K484 M484:M486 C494:C495 N501:N502 M499 K499 C505:C506 N512:N513 K510 M510:M511 C516:C517 N523:N524 K521 M521:M522 C527:C528 N535:N536 M532:M534 K532 C539:C540 N547:N548 K546 M546 K544 M544 C551:C552 N559:N560 M556:M558 K556 C563:C564 N572:N573 K568 M568:M570 C576:C577 N583:N584 M581:M582 K581 C587:C588 N595:N596 K594 M594 K592 M592 C599:C600 N607:N608 K604 M604:M606 K616 C611:C612 N622:N623 M616:M617 M619:M620 K619 C626:C627 N636:N637 M631:M635 K631 C640:C641 N647:N648 K645 M645 C651:C652 N661:N662 K659:K660 M659:M660 M656:M657 K656 C665:C666 N675:N676 K670 M670:M673 C679:C680 N688:N689 K687 M687 M684:M685 K684 C692:C693 N699:N700 M697 K697 C703:C704 N711:N712 M708:M710 K708 K720 C715:C716 N724:N725 M720 M722 K722 C728:C729 N737:N738 K733 M733:M735 C741:C742 N750:N751 K746 M746:M749 K759 C754:C755 N762:N763 M759 M761 K761 C766:C767 N775:N776 K774 M774 M771:M772 K771 C779:C780 N786:N787 K784 M784:M785" xr:uid="{00000000-0002-0000-0300-000000000000}">
      <formula1>$Z$3:$Z$4</formula1>
    </dataValidation>
  </dataValidations>
  <pageMargins left="0.7" right="0.7" top="0.75" bottom="0.75" header="0.51180555555555496" footer="0.51180555555555496"/>
  <pageSetup scale="10" firstPageNumber="0" orientation="landscape" r:id="rId1"/>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CONSOLIDADO PONDERABLES</vt:lpstr>
      <vt:lpstr>EXPERIENCIA DEL PROPONENTE</vt:lpstr>
      <vt:lpstr>EVA HABILITANTE PROFESIONALES </vt:lpstr>
      <vt:lpstr>PONDERACIÓN PROPONENTE</vt:lpstr>
      <vt:lpstr>'CONSOLIDADO PONDERABLES'!Área_de_impresión</vt:lpstr>
      <vt:lpstr>'EVA HABILITANTE PROFESIONALES '!Área_de_impresión</vt:lpstr>
      <vt:lpstr>'PONDERACIÓN 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description/>
  <cp:lastModifiedBy>Willinton Napoleon Munoz Bolanos</cp:lastModifiedBy>
  <dcterms:created xsi:type="dcterms:W3CDTF">2016-11-29T14:57:14Z</dcterms:created>
  <dcterms:modified xsi:type="dcterms:W3CDTF">2023-03-27T19:10:27Z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