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JRIOSG\Desktop\"/>
    </mc:Choice>
  </mc:AlternateContent>
  <bookViews>
    <workbookView xWindow="-105" yWindow="-105" windowWidth="23250" windowHeight="12570" tabRatio="836" firstSheet="7" activeTab="8"/>
  </bookViews>
  <sheets>
    <sheet name="CANT OBRAS" sheetId="26" state="hidden" r:id="rId1"/>
    <sheet name="PRESUPUESTO TOTAL  (prueba)" sheetId="49" state="hidden" r:id="rId2"/>
    <sheet name="PRESUPUESTO TOTAL (2)" sheetId="51" state="hidden" r:id="rId3"/>
    <sheet name="Ppto TIPO (2)" sheetId="50" state="hidden" r:id="rId4"/>
    <sheet name="GRUPO MGA" sheetId="40" state="hidden" r:id="rId5"/>
    <sheet name="Cortes y Llenos" sheetId="46" state="hidden" r:id="rId6"/>
    <sheet name="AIU con omt-paga- y cv" sheetId="48" state="hidden" r:id="rId7"/>
    <sheet name="PRESUPUESTO OFICIAL (Entidad)" sheetId="65" r:id="rId8"/>
    <sheet name="PROPUESTA ECONOMICA(Proponente)" sheetId="74" r:id="rId9"/>
    <sheet name="Archivo señalización" sheetId="44" state="hidden" r:id="rId10"/>
    <sheet name="CANTIDADES" sheetId="35" state="hidden" r:id="rId11"/>
    <sheet name="CRONOGRAMA" sheetId="29" state="hidden"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s>
  <definedNames>
    <definedName name="\a" localSheetId="10">#REF!</definedName>
    <definedName name="\a" localSheetId="4">#REF!</definedName>
    <definedName name="\a" localSheetId="3">#REF!</definedName>
    <definedName name="\a" localSheetId="1">#REF!</definedName>
    <definedName name="\a" localSheetId="2">#REF!</definedName>
    <definedName name="\b" localSheetId="3">[1]INSUMOS!#REF!</definedName>
    <definedName name="\b" localSheetId="1">[1]INSUMOS!#REF!</definedName>
    <definedName name="\b" localSheetId="2">[1]INSUMOS!#REF!</definedName>
    <definedName name="\i" localSheetId="3">[1]INSUMOS!#REF!</definedName>
    <definedName name="\i" localSheetId="1">[1]INSUMOS!#REF!</definedName>
    <definedName name="\i" localSheetId="2">[1]INSUMOS!#REF!</definedName>
    <definedName name="\m" localSheetId="3">[1]INSUMOS!#REF!</definedName>
    <definedName name="\m" localSheetId="1">[1]INSUMOS!#REF!</definedName>
    <definedName name="\m" localSheetId="2">[1]INSUMOS!#REF!</definedName>
    <definedName name="\r" localSheetId="3">[1]INSUMOS!#REF!</definedName>
    <definedName name="\r" localSheetId="1">[1]INSUMOS!#REF!</definedName>
    <definedName name="\r" localSheetId="2">[1]INSUMOS!#REF!</definedName>
    <definedName name="\s" localSheetId="10">#REF!</definedName>
    <definedName name="\s" localSheetId="4">#REF!</definedName>
    <definedName name="\s" localSheetId="3">#REF!</definedName>
    <definedName name="\s" localSheetId="1">#REF!</definedName>
    <definedName name="\s" localSheetId="2">#REF!</definedName>
    <definedName name="\t" localSheetId="3">[1]INSUMOS!#REF!</definedName>
    <definedName name="\t" localSheetId="1">[1]INSUMOS!#REF!</definedName>
    <definedName name="\t" localSheetId="2">[1]INSUMOS!#REF!</definedName>
    <definedName name="\x" localSheetId="10">[1]INSUMOS!#REF!</definedName>
    <definedName name="\X" localSheetId="4">'GRUPO MGA'!ERR</definedName>
    <definedName name="\Z" localSheetId="10">CANTIDADES!ERR</definedName>
    <definedName name="\Z" localSheetId="4">'GRUPO MGA'!ERR</definedName>
    <definedName name="_________AFC1" localSheetId="10">[2]INV!$A$25:$D$28</definedName>
    <definedName name="_________AFC3" localSheetId="10">[2]INV!$F$25:$I$28</definedName>
    <definedName name="_________AFC5" localSheetId="10">[2]INV!$K$25:$N$28</definedName>
    <definedName name="_________BGC1" localSheetId="10">[2]INV!$A$5:$D$8</definedName>
    <definedName name="_________BGC3" localSheetId="10">[2]INV!$F$5:$I$8</definedName>
    <definedName name="_________BGC5" localSheetId="10">[2]INV!$K$5:$N$8</definedName>
    <definedName name="_________CAC1" localSheetId="10">[2]INV!$A$19:$D$22</definedName>
    <definedName name="_________CAC3" localSheetId="10">[2]INV!$F$19:$I$22</definedName>
    <definedName name="_________CAC5" localSheetId="10">[2]INV!$K$19:$N$22</definedName>
    <definedName name="_________PJ50" localSheetId="10">#REF!</definedName>
    <definedName name="_________PJ50" localSheetId="11">#REF!</definedName>
    <definedName name="_________PJ50" localSheetId="4">#REF!</definedName>
    <definedName name="_________PJ50" localSheetId="3">#REF!</definedName>
    <definedName name="_________PJ50" localSheetId="1">#REF!</definedName>
    <definedName name="_________PJ50" localSheetId="2">#REF!</definedName>
    <definedName name="_________SBC1" localSheetId="10">[2]INV!$A$12:$D$15</definedName>
    <definedName name="_________SBC3" localSheetId="10">[2]INV!$F$12:$I$15</definedName>
    <definedName name="_________SBC5" localSheetId="10">[2]INV!$K$12:$N$15</definedName>
    <definedName name="________AFC1" localSheetId="10">[2]INV!$A$25:$D$28</definedName>
    <definedName name="________AFC3" localSheetId="10">[2]INV!$F$25:$I$28</definedName>
    <definedName name="________AFC5" localSheetId="10">[2]INV!$K$25:$N$28</definedName>
    <definedName name="________BGC1" localSheetId="10">[2]INV!$A$5:$D$8</definedName>
    <definedName name="________BGC3" localSheetId="10">[2]INV!$F$5:$I$8</definedName>
    <definedName name="________BGC5" localSheetId="10">[2]INV!$K$5:$N$8</definedName>
    <definedName name="________CAC1" localSheetId="10">[2]INV!$A$19:$D$22</definedName>
    <definedName name="________CAC3" localSheetId="10">[2]INV!$F$19:$I$22</definedName>
    <definedName name="________CAC5" localSheetId="10">[2]INV!$K$19:$N$22</definedName>
    <definedName name="________MA2" localSheetId="10">#REF!</definedName>
    <definedName name="________MA2" localSheetId="4">#REF!</definedName>
    <definedName name="________MA2" localSheetId="3">#REF!</definedName>
    <definedName name="________MA2" localSheetId="1">#REF!</definedName>
    <definedName name="________MA2" localSheetId="2">#REF!</definedName>
    <definedName name="________PJ50" localSheetId="10">#REF!</definedName>
    <definedName name="________PJ50" localSheetId="11">#REF!</definedName>
    <definedName name="________PJ50" localSheetId="4">#REF!</definedName>
    <definedName name="________PJ50" localSheetId="3">#REF!</definedName>
    <definedName name="________PJ50" localSheetId="1">#REF!</definedName>
    <definedName name="________PJ50" localSheetId="2">#REF!</definedName>
    <definedName name="________r" hidden="1">{"TAB1",#N/A,TRUE,"GENERAL";"TAB2",#N/A,TRUE,"GENERAL";"TAB3",#N/A,TRUE,"GENERAL";"TAB4",#N/A,TRUE,"GENERAL";"TAB5",#N/A,TRUE,"GENERAL"}</definedName>
    <definedName name="________r4r" hidden="1">{"via1",#N/A,TRUE,"general";"via2",#N/A,TRUE,"general";"via3",#N/A,TRUE,"general"}</definedName>
    <definedName name="________SBC1" localSheetId="10">[2]INV!$A$12:$D$15</definedName>
    <definedName name="________SBC3" localSheetId="10">[2]INV!$F$12:$I$15</definedName>
    <definedName name="________SBC5" localSheetId="10">[2]INV!$K$12:$N$15</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 localSheetId="10">[2]INV!$A$25:$D$28</definedName>
    <definedName name="_______AFC3" localSheetId="10">[2]INV!$F$25:$I$28</definedName>
    <definedName name="_______AFC5" localSheetId="10">[2]INV!$K$25:$N$28</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 localSheetId="10">[2]INV!$A$5:$D$8</definedName>
    <definedName name="_______BGC3" localSheetId="10">[2]INV!$F$5:$I$8</definedName>
    <definedName name="_______BGC5" localSheetId="10">[2]INV!$K$5:$N$8</definedName>
    <definedName name="_______CAC1" localSheetId="10">[2]INV!$A$19:$D$22</definedName>
    <definedName name="_______CAC3" localSheetId="10">[2]INV!$F$19:$I$22</definedName>
    <definedName name="_______CAC5" localSheetId="10">[2]INV!$K$19:$N$22</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 localSheetId="10">#REF!</definedName>
    <definedName name="_______MA2" localSheetId="4">#REF!</definedName>
    <definedName name="_______MA2" localSheetId="3">#REF!</definedName>
    <definedName name="_______MA2" localSheetId="1">#REF!</definedName>
    <definedName name="_______MA2" localSheetId="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10">#REF!</definedName>
    <definedName name="_______PJ50" localSheetId="11">#REF!</definedName>
    <definedName name="_______PJ50" localSheetId="4">#REF!</definedName>
    <definedName name="_______PJ50" localSheetId="3">#REF!</definedName>
    <definedName name="_______PJ50" localSheetId="1">#REF!</definedName>
    <definedName name="_______PJ50" localSheetId="2">#REF!</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 localSheetId="10">[2]INV!$A$12:$D$15</definedName>
    <definedName name="_______SBC3" localSheetId="10">[2]INV!$F$12:$I$15</definedName>
    <definedName name="_______SBC5" localSheetId="10">[2]INV!$K$12:$N$15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 localSheetId="10">[2]INV!$A$25:$D$28</definedName>
    <definedName name="______AFC3" localSheetId="10">[2]INV!$F$25:$I$28</definedName>
    <definedName name="______AFC5" localSheetId="10">[2]INV!$K$25:$N$28</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 localSheetId="10">[2]INV!$A$5:$D$8</definedName>
    <definedName name="______BGC3" localSheetId="10">[2]INV!$F$5:$I$8</definedName>
    <definedName name="______BGC5" localSheetId="10">[2]INV!$K$5:$N$8</definedName>
    <definedName name="______CAC1" localSheetId="10">[2]INV!$A$19:$D$22</definedName>
    <definedName name="______CAC3" localSheetId="10">[2]INV!$F$19:$I$22</definedName>
    <definedName name="______CAC5" localSheetId="10">[2]INV!$K$19:$N$22</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 localSheetId="10">#REF!</definedName>
    <definedName name="______INF1" localSheetId="4">#REF!</definedName>
    <definedName name="______INF1" localSheetId="3">#REF!</definedName>
    <definedName name="______INF1" localSheetId="1">#REF!</definedName>
    <definedName name="______INF1" localSheetId="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 localSheetId="10">#REF!</definedName>
    <definedName name="______MA2" localSheetId="4">#REF!</definedName>
    <definedName name="______MA2" localSheetId="3">#REF!</definedName>
    <definedName name="______MA2" localSheetId="1">#REF!</definedName>
    <definedName name="______MA2" localSheetId="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10">#REF!</definedName>
    <definedName name="______PJ50" localSheetId="11">#REF!</definedName>
    <definedName name="______PJ50" localSheetId="4">#REF!</definedName>
    <definedName name="______PJ50" localSheetId="3">#REF!</definedName>
    <definedName name="______PJ50" localSheetId="1">#REF!</definedName>
    <definedName name="______PJ50" localSheetId="2">#REF!</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 localSheetId="10">[2]INV!$A$12:$D$15</definedName>
    <definedName name="______SBC3" localSheetId="10">[2]INV!$F$12:$I$15</definedName>
    <definedName name="______SBC5" localSheetId="10">[2]INV!$K$12:$N$15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 localSheetId="10">[2]INV!$A$25:$D$28</definedName>
    <definedName name="_____AFC3" localSheetId="10">[2]INV!$F$25:$I$28</definedName>
    <definedName name="_____AFC5" localSheetId="10">[2]INV!$K$25:$N$28</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 localSheetId="10">[2]INV!$A$5:$D$8</definedName>
    <definedName name="_____BGC3" localSheetId="10">[2]INV!$F$5:$I$8</definedName>
    <definedName name="_____BGC5" localSheetId="10">[2]INV!$K$5:$N$8</definedName>
    <definedName name="_____CAC1" localSheetId="10">[2]INV!$A$19:$D$22</definedName>
    <definedName name="_____CAC3" localSheetId="10">[2]INV!$F$19:$I$22</definedName>
    <definedName name="_____CAC5" localSheetId="10">[2]INV!$K$19:$N$22</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10">#REF!</definedName>
    <definedName name="_____MA2" localSheetId="4">#REF!</definedName>
    <definedName name="_____MA2" localSheetId="3">#REF!</definedName>
    <definedName name="_____MA2" localSheetId="1">#REF!</definedName>
    <definedName name="_____MA2" localSheetId="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10">#REF!</definedName>
    <definedName name="_____PJ50" localSheetId="11">#REF!</definedName>
    <definedName name="_____PJ50" localSheetId="4">#REF!</definedName>
    <definedName name="_____PJ50" localSheetId="3">#REF!</definedName>
    <definedName name="_____PJ50" localSheetId="1">#REF!</definedName>
    <definedName name="_____PJ50" localSheetId="2">#REF!</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 localSheetId="10">[2]INV!$A$12:$D$15</definedName>
    <definedName name="_____SBC3" localSheetId="10">[2]INV!$F$12:$I$15</definedName>
    <definedName name="_____SBC5" localSheetId="10">[2]INV!$K$12:$N$15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 localSheetId="10">[2]INV!$A$25:$D$28</definedName>
    <definedName name="____AFC3" localSheetId="10">[2]INV!$F$25:$I$28</definedName>
    <definedName name="____AFC5" localSheetId="10">[2]INV!$K$25:$N$28</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 localSheetId="10">[2]INV!$A$5:$D$8</definedName>
    <definedName name="____BGC3" localSheetId="10">[2]INV!$F$5:$I$8</definedName>
    <definedName name="____BGC5" localSheetId="10">[2]INV!$K$5:$N$8</definedName>
    <definedName name="____CAC1" localSheetId="10">[2]INV!$A$19:$D$22</definedName>
    <definedName name="____CAC3" localSheetId="10">[2]INV!$F$19:$I$22</definedName>
    <definedName name="____CAC5" localSheetId="10">[2]INV!$K$19:$N$22</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10">#REF!</definedName>
    <definedName name="____MA2" localSheetId="4">#REF!</definedName>
    <definedName name="____MA2" localSheetId="3">#REF!</definedName>
    <definedName name="____MA2" localSheetId="1">#REF!</definedName>
    <definedName name="____MA2" localSheetId="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10">#REF!</definedName>
    <definedName name="____PJ50" localSheetId="11">#REF!</definedName>
    <definedName name="____PJ50" localSheetId="4">#REF!</definedName>
    <definedName name="____PJ50" localSheetId="3">#REF!</definedName>
    <definedName name="____PJ50" localSheetId="1">#REF!</definedName>
    <definedName name="____PJ50" localSheetId="2">#REF!</definedName>
    <definedName name="____pj51" localSheetId="10">#REF!</definedName>
    <definedName name="____pj51" localSheetId="4">#REF!</definedName>
    <definedName name="____pj51" localSheetId="3">#REF!</definedName>
    <definedName name="____pj51" localSheetId="1">#REF!</definedName>
    <definedName name="____pj51" localSheetId="2">#REF!</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 localSheetId="10">[2]INV!$A$12:$D$15</definedName>
    <definedName name="____SBC3" localSheetId="10">[2]INV!$F$12:$I$15</definedName>
    <definedName name="____SBC5" localSheetId="10">[2]INV!$K$12:$N$15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 localSheetId="10">[2]INV!$A$25:$D$28</definedName>
    <definedName name="___AFC3" localSheetId="10">[2]INV!$F$25:$I$28</definedName>
    <definedName name="___AFC5" localSheetId="10">[2]INV!$K$25:$N$28</definedName>
    <definedName name="___APU221" localSheetId="10">#REF!</definedName>
    <definedName name="___APU221" localSheetId="4">#REF!</definedName>
    <definedName name="___APU221" localSheetId="3">#REF!</definedName>
    <definedName name="___APU221" localSheetId="1">#REF!</definedName>
    <definedName name="___APU221" localSheetId="2">#REF!</definedName>
    <definedName name="___APU465" localSheetId="10">[3]!absc</definedName>
    <definedName name="___APU465" localSheetId="4">[4]!absc</definedName>
    <definedName name="___APU465" localSheetId="3">[4]!absc</definedName>
    <definedName name="___APU465" localSheetId="1">[4]!absc</definedName>
    <definedName name="___APU465" localSheetId="2">[4]!absc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 localSheetId="10">[2]INV!$A$5:$D$8</definedName>
    <definedName name="___BGC3" localSheetId="10">[2]INV!$F$5:$I$8</definedName>
    <definedName name="___BGC5" localSheetId="10">[2]INV!$K$5:$N$8</definedName>
    <definedName name="___CAC1" localSheetId="10">[2]INV!$A$19:$D$22</definedName>
    <definedName name="___CAC3" localSheetId="10">[2]INV!$F$19:$I$22</definedName>
    <definedName name="___CAC5" localSheetId="10">[2]INV!$K$19:$N$22</definedName>
    <definedName name="___EST12" localSheetId="10">#REF!</definedName>
    <definedName name="___EST12" localSheetId="4">#REF!</definedName>
    <definedName name="___EST12" localSheetId="3">#REF!</definedName>
    <definedName name="___EST12" localSheetId="1">#REF!</definedName>
    <definedName name="___EST12" localSheetId="2">#REF!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 localSheetId="10">#REF!</definedName>
    <definedName name="___INF1" localSheetId="4">#REF!</definedName>
    <definedName name="___INF1" localSheetId="3">#REF!</definedName>
    <definedName name="___INF1" localSheetId="1">#REF!</definedName>
    <definedName name="___INF1" localSheetId="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 localSheetId="10">#REF!</definedName>
    <definedName name="___MA2" localSheetId="4">#REF!</definedName>
    <definedName name="___MA2" localSheetId="3">#REF!</definedName>
    <definedName name="___MA2" localSheetId="1">#REF!</definedName>
    <definedName name="___MA2" localSheetId="2">#REF!</definedName>
    <definedName name="___MA3" localSheetId="10">#REF!</definedName>
    <definedName name="___MA3" localSheetId="4">#REF!</definedName>
    <definedName name="___MA3" localSheetId="3">#REF!</definedName>
    <definedName name="___MA3" localSheetId="1">#REF!</definedName>
    <definedName name="___MA3" localSheetId="2">#REF!</definedName>
    <definedName name="___MAMAM" localSheetId="10">#REF!</definedName>
    <definedName name="___MAMAM" localSheetId="11">#REF!</definedName>
    <definedName name="___MAMAM" localSheetId="4">#REF!</definedName>
    <definedName name="___MAMAM" localSheetId="3">#REF!</definedName>
    <definedName name="___MAMAM" localSheetId="1">#REF!</definedName>
    <definedName name="___MAMAM" localSheetId="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10">#REF!</definedName>
    <definedName name="___PJ50" localSheetId="11">#REF!</definedName>
    <definedName name="___PJ50" localSheetId="4">#REF!</definedName>
    <definedName name="___PJ50" localSheetId="3">#REF!</definedName>
    <definedName name="___PJ50" localSheetId="1">#REF!</definedName>
    <definedName name="___PJ50" localSheetId="2">#REF!</definedName>
    <definedName name="___pj51" localSheetId="10">#REF!</definedName>
    <definedName name="___pj51" localSheetId="4">#REF!</definedName>
    <definedName name="___pj51" localSheetId="3">#REF!</definedName>
    <definedName name="___pj51" localSheetId="1">#REF!</definedName>
    <definedName name="___pj51" localSheetId="2">#REF!</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 localSheetId="10">[2]INV!$A$12:$D$15</definedName>
    <definedName name="___SBC3" localSheetId="10">[2]INV!$F$12:$I$15</definedName>
    <definedName name="___SBC5" localSheetId="10">[2]INV!$K$12:$N$15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[5]AIU!$D$338:$D$357</definedName>
    <definedName name="__123Graph_Acaja" hidden="1">[5]EVA!$D$39:$AD$39</definedName>
    <definedName name="__123Graph_ACart_AnticAdic" hidden="1">[5]EVA!$F$95:$I$95</definedName>
    <definedName name="__123Graph_AFACTURAC" hidden="1">[5]Program!$B$120:$Y$120</definedName>
    <definedName name="__123Graph_AGraph2" hidden="1">[5]AIU!$D$338:$D$357</definedName>
    <definedName name="__123Graph_Bcaja" hidden="1">[5]EVA!$D$56:$AD$56</definedName>
    <definedName name="__123Graph_BCart_AnticAdic" hidden="1">[5]EVA!$F$96:$I$96</definedName>
    <definedName name="__123Graph_Ccaja" hidden="1">[5]EVA!$D$58:$AD$58</definedName>
    <definedName name="__123Graph_CCart_AnticAdic" hidden="1">[5]EVA!$F$97:$I$97</definedName>
    <definedName name="__123Graph_Dcaja" hidden="1">[5]EVA!$D$61:$AD$61</definedName>
    <definedName name="__123Graph_DCart_AnticAdic" hidden="1">[5]EVA!$F$99:$I$99</definedName>
    <definedName name="__123Graph_ECart_AnticAdic" hidden="1">[5]EVA!$F$99:$I$99</definedName>
    <definedName name="__123Graph_LBL_ACart_AnticAdic" hidden="1">[5]EVA!$J$95:$K$95</definedName>
    <definedName name="__123Graph_LBL_Ccaja" hidden="1">[5]EVA!$D$58:$AD$58</definedName>
    <definedName name="__123Graph_LBL_DCart_AnticAdic" hidden="1">[5]EVA!$F$98:$I$98</definedName>
    <definedName name="__123Graph_X" hidden="1">[5]AIU!$C$338:$C$357</definedName>
    <definedName name="__123Graph_Xcaja" hidden="1">[5]EVA!$D$6:$AD$6</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 localSheetId="10">[2]INV!$A$25:$D$28</definedName>
    <definedName name="__AFC3" localSheetId="10">[2]INV!$F$25:$I$28</definedName>
    <definedName name="__AFC5" localSheetId="10">[2]INV!$K$25:$N$28</definedName>
    <definedName name="__APU221" localSheetId="10">#REF!</definedName>
    <definedName name="__APU221" localSheetId="4">#REF!</definedName>
    <definedName name="__APU221" localSheetId="3">#REF!</definedName>
    <definedName name="__APU221" localSheetId="1">#REF!</definedName>
    <definedName name="__APU221" localSheetId="2">#REF!</definedName>
    <definedName name="__APU465" localSheetId="10">[3]!absc</definedName>
    <definedName name="__APU465" localSheetId="4">[4]!absc</definedName>
    <definedName name="__APU465" localSheetId="3">[4]!absc</definedName>
    <definedName name="__APU465" localSheetId="1">[4]!absc</definedName>
    <definedName name="__APU465" localSheetId="2">[4]!absc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 localSheetId="10">[2]INV!$A$5:$D$8</definedName>
    <definedName name="__BGC3" localSheetId="10">[2]INV!$F$5:$I$8</definedName>
    <definedName name="__BGC5" localSheetId="10">[2]INV!$K$5:$N$8</definedName>
    <definedName name="__CAC1" localSheetId="10">[2]INV!$A$19:$D$22</definedName>
    <definedName name="__CAC3" localSheetId="10">[2]INV!$F$19:$I$22</definedName>
    <definedName name="__CAC5" localSheetId="10">[2]INV!$K$19:$N$22</definedName>
    <definedName name="__Cod1" localSheetId="10">#REF!</definedName>
    <definedName name="__Cod1" localSheetId="4">#REF!</definedName>
    <definedName name="__Cod1" localSheetId="3">#REF!</definedName>
    <definedName name="__Cod1" localSheetId="1">#REF!</definedName>
    <definedName name="__Cod1" localSheetId="2">#REF!</definedName>
    <definedName name="__EST1" localSheetId="10">#REF!</definedName>
    <definedName name="__EST1" localSheetId="4">#REF!</definedName>
    <definedName name="__EST1" localSheetId="3">#REF!</definedName>
    <definedName name="__EST1" localSheetId="1">#REF!</definedName>
    <definedName name="__EST1" localSheetId="2">#REF!</definedName>
    <definedName name="__EST10" localSheetId="10">#REF!</definedName>
    <definedName name="__EST10" localSheetId="4">#REF!</definedName>
    <definedName name="__EST10" localSheetId="3">#REF!</definedName>
    <definedName name="__EST10" localSheetId="1">#REF!</definedName>
    <definedName name="__EST10" localSheetId="2">#REF!</definedName>
    <definedName name="__EST11" localSheetId="10">#REF!</definedName>
    <definedName name="__EST11" localSheetId="4">#REF!</definedName>
    <definedName name="__EST11" localSheetId="3">#REF!</definedName>
    <definedName name="__EST11" localSheetId="1">#REF!</definedName>
    <definedName name="__EST11" localSheetId="2">#REF!</definedName>
    <definedName name="__EST12" localSheetId="10">#REF!</definedName>
    <definedName name="__EST12" localSheetId="4">#REF!</definedName>
    <definedName name="__EST12" localSheetId="3">#REF!</definedName>
    <definedName name="__EST12" localSheetId="1">#REF!</definedName>
    <definedName name="__EST12" localSheetId="2">#REF!</definedName>
    <definedName name="__EST13" localSheetId="10">#REF!</definedName>
    <definedName name="__EST13" localSheetId="4">#REF!</definedName>
    <definedName name="__EST13" localSheetId="3">#REF!</definedName>
    <definedName name="__EST13" localSheetId="1">#REF!</definedName>
    <definedName name="__EST13" localSheetId="2">#REF!</definedName>
    <definedName name="__EST14" localSheetId="10">#REF!</definedName>
    <definedName name="__EST14" localSheetId="4">#REF!</definedName>
    <definedName name="__EST14" localSheetId="3">#REF!</definedName>
    <definedName name="__EST14" localSheetId="1">#REF!</definedName>
    <definedName name="__EST14" localSheetId="2">#REF!</definedName>
    <definedName name="__EST15" localSheetId="10">#REF!</definedName>
    <definedName name="__EST15" localSheetId="4">#REF!</definedName>
    <definedName name="__EST15" localSheetId="3">#REF!</definedName>
    <definedName name="__EST15" localSheetId="1">#REF!</definedName>
    <definedName name="__EST15" localSheetId="2">#REF!</definedName>
    <definedName name="__EST16" localSheetId="10">#REF!</definedName>
    <definedName name="__EST16" localSheetId="4">#REF!</definedName>
    <definedName name="__EST16" localSheetId="3">#REF!</definedName>
    <definedName name="__EST16" localSheetId="1">#REF!</definedName>
    <definedName name="__EST16" localSheetId="2">#REF!</definedName>
    <definedName name="__EST17" localSheetId="10">#REF!</definedName>
    <definedName name="__EST17" localSheetId="4">#REF!</definedName>
    <definedName name="__EST17" localSheetId="3">#REF!</definedName>
    <definedName name="__EST17" localSheetId="1">#REF!</definedName>
    <definedName name="__EST17" localSheetId="2">#REF!</definedName>
    <definedName name="__EST18" localSheetId="10">#REF!</definedName>
    <definedName name="__EST18" localSheetId="4">#REF!</definedName>
    <definedName name="__EST18" localSheetId="3">#REF!</definedName>
    <definedName name="__EST18" localSheetId="1">#REF!</definedName>
    <definedName name="__EST18" localSheetId="2">#REF!</definedName>
    <definedName name="__EST19" localSheetId="10">#REF!</definedName>
    <definedName name="__EST19" localSheetId="4">#REF!</definedName>
    <definedName name="__EST19" localSheetId="3">#REF!</definedName>
    <definedName name="__EST19" localSheetId="1">#REF!</definedName>
    <definedName name="__EST19" localSheetId="2">#REF!</definedName>
    <definedName name="__EST2" localSheetId="10">#REF!</definedName>
    <definedName name="__EST2" localSheetId="4">#REF!</definedName>
    <definedName name="__EST2" localSheetId="3">#REF!</definedName>
    <definedName name="__EST2" localSheetId="1">#REF!</definedName>
    <definedName name="__EST2" localSheetId="2">#REF!</definedName>
    <definedName name="__EST23" localSheetId="10">#REF!</definedName>
    <definedName name="__EST23" localSheetId="4">#REF!</definedName>
    <definedName name="__EST23" localSheetId="3">#REF!</definedName>
    <definedName name="__EST23" localSheetId="1">#REF!</definedName>
    <definedName name="__EST23" localSheetId="2">#REF!</definedName>
    <definedName name="__EST3" localSheetId="10">#REF!</definedName>
    <definedName name="__EST3" localSheetId="4">#REF!</definedName>
    <definedName name="__EST3" localSheetId="3">#REF!</definedName>
    <definedName name="__EST3" localSheetId="1">#REF!</definedName>
    <definedName name="__EST3" localSheetId="2">#REF!</definedName>
    <definedName name="__EST4" localSheetId="10">#REF!</definedName>
    <definedName name="__EST4" localSheetId="4">#REF!</definedName>
    <definedName name="__EST4" localSheetId="3">#REF!</definedName>
    <definedName name="__EST4" localSheetId="1">#REF!</definedName>
    <definedName name="__EST4" localSheetId="2">#REF!</definedName>
    <definedName name="__EST5" localSheetId="10">#REF!</definedName>
    <definedName name="__EST5" localSheetId="4">#REF!</definedName>
    <definedName name="__EST5" localSheetId="3">#REF!</definedName>
    <definedName name="__EST5" localSheetId="1">#REF!</definedName>
    <definedName name="__EST5" localSheetId="2">#REF!</definedName>
    <definedName name="__EST6" localSheetId="10">#REF!</definedName>
    <definedName name="__EST6" localSheetId="4">#REF!</definedName>
    <definedName name="__EST6" localSheetId="3">#REF!</definedName>
    <definedName name="__EST6" localSheetId="1">#REF!</definedName>
    <definedName name="__EST6" localSheetId="2">#REF!</definedName>
    <definedName name="__EST7" localSheetId="10">#REF!</definedName>
    <definedName name="__EST7" localSheetId="4">#REF!</definedName>
    <definedName name="__EST7" localSheetId="3">#REF!</definedName>
    <definedName name="__EST7" localSheetId="1">#REF!</definedName>
    <definedName name="__EST7" localSheetId="2">#REF!</definedName>
    <definedName name="__EST8" localSheetId="10">#REF!</definedName>
    <definedName name="__EST8" localSheetId="4">#REF!</definedName>
    <definedName name="__EST8" localSheetId="3">#REF!</definedName>
    <definedName name="__EST8" localSheetId="1">#REF!</definedName>
    <definedName name="__EST8" localSheetId="2">#REF!</definedName>
    <definedName name="__EST9" localSheetId="10">#REF!</definedName>
    <definedName name="__EST9" localSheetId="4">#REF!</definedName>
    <definedName name="__EST9" localSheetId="3">#REF!</definedName>
    <definedName name="__EST9" localSheetId="1">#REF!</definedName>
    <definedName name="__EST9" localSheetId="2">#REF!</definedName>
    <definedName name="__EXC1" localSheetId="10">#REF!</definedName>
    <definedName name="__EXC1" localSheetId="4">#REF!</definedName>
    <definedName name="__EXC1" localSheetId="3">#REF!</definedName>
    <definedName name="__EXC1" localSheetId="1">#REF!</definedName>
    <definedName name="__EXC1" localSheetId="2">#REF!</definedName>
    <definedName name="__EXC10" localSheetId="10">#REF!</definedName>
    <definedName name="__EXC10" localSheetId="4">#REF!</definedName>
    <definedName name="__EXC10" localSheetId="3">#REF!</definedName>
    <definedName name="__EXC10" localSheetId="1">#REF!</definedName>
    <definedName name="__EXC10" localSheetId="2">#REF!</definedName>
    <definedName name="__EXC11" localSheetId="10">#REF!</definedName>
    <definedName name="__EXC11" localSheetId="4">#REF!</definedName>
    <definedName name="__EXC11" localSheetId="3">#REF!</definedName>
    <definedName name="__EXC11" localSheetId="1">#REF!</definedName>
    <definedName name="__EXC11" localSheetId="2">#REF!</definedName>
    <definedName name="__EXC12" localSheetId="10">#REF!</definedName>
    <definedName name="__EXC12" localSheetId="4">#REF!</definedName>
    <definedName name="__EXC12" localSheetId="3">#REF!</definedName>
    <definedName name="__EXC12" localSheetId="1">#REF!</definedName>
    <definedName name="__EXC12" localSheetId="2">#REF!</definedName>
    <definedName name="__EXC2" localSheetId="10">#REF!</definedName>
    <definedName name="__EXC2" localSheetId="4">#REF!</definedName>
    <definedName name="__EXC2" localSheetId="3">#REF!</definedName>
    <definedName name="__EXC2" localSheetId="1">#REF!</definedName>
    <definedName name="__EXC2" localSheetId="2">#REF!</definedName>
    <definedName name="__EXC3" localSheetId="10">#REF!</definedName>
    <definedName name="__EXC3" localSheetId="4">#REF!</definedName>
    <definedName name="__EXC3" localSheetId="3">#REF!</definedName>
    <definedName name="__EXC3" localSheetId="1">#REF!</definedName>
    <definedName name="__EXC3" localSheetId="2">#REF!</definedName>
    <definedName name="__EXC4" localSheetId="10">#REF!</definedName>
    <definedName name="__EXC4" localSheetId="4">#REF!</definedName>
    <definedName name="__EXC4" localSheetId="3">#REF!</definedName>
    <definedName name="__EXC4" localSheetId="1">#REF!</definedName>
    <definedName name="__EXC4" localSheetId="2">#REF!</definedName>
    <definedName name="__EXC5" localSheetId="10">#REF!</definedName>
    <definedName name="__EXC5" localSheetId="4">#REF!</definedName>
    <definedName name="__EXC5" localSheetId="3">#REF!</definedName>
    <definedName name="__EXC5" localSheetId="1">#REF!</definedName>
    <definedName name="__EXC5" localSheetId="2">#REF!</definedName>
    <definedName name="__EXC6" localSheetId="10">#REF!</definedName>
    <definedName name="__EXC6" localSheetId="4">#REF!</definedName>
    <definedName name="__EXC6" localSheetId="3">#REF!</definedName>
    <definedName name="__EXC6" localSheetId="1">#REF!</definedName>
    <definedName name="__EXC6" localSheetId="2">#REF!</definedName>
    <definedName name="__EXC7" localSheetId="10">#REF!</definedName>
    <definedName name="__EXC7" localSheetId="4">#REF!</definedName>
    <definedName name="__EXC7" localSheetId="3">#REF!</definedName>
    <definedName name="__EXC7" localSheetId="1">#REF!</definedName>
    <definedName name="__EXC7" localSheetId="2">#REF!</definedName>
    <definedName name="__EXC8" localSheetId="10">#REF!</definedName>
    <definedName name="__EXC8" localSheetId="4">#REF!</definedName>
    <definedName name="__EXC8" localSheetId="3">#REF!</definedName>
    <definedName name="__EXC8" localSheetId="1">#REF!</definedName>
    <definedName name="__EXC8" localSheetId="2">#REF!</definedName>
    <definedName name="__EXC9" localSheetId="10">#REF!</definedName>
    <definedName name="__EXC9" localSheetId="4">#REF!</definedName>
    <definedName name="__EXC9" localSheetId="3">#REF!</definedName>
    <definedName name="__EXC9" localSheetId="1">#REF!</definedName>
    <definedName name="__EXC9" localSheetId="2">#REF!</definedName>
    <definedName name="__F" localSheetId="10">CANTIDADES!ERR</definedName>
    <definedName name="__F" localSheetId="4">'GRUPO MGA'!ERR</definedName>
    <definedName name="__FS01" localSheetId="10">CANTIDADES!ERR</definedName>
    <definedName name="__FS01" localSheetId="4">'GRUPO MGA'!ERR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10">#REF!</definedName>
    <definedName name="__MA2" localSheetId="4">#REF!</definedName>
    <definedName name="__MA2" localSheetId="3">#REF!</definedName>
    <definedName name="__MA2" localSheetId="1">#REF!</definedName>
    <definedName name="__MA2" localSheetId="2">#REF!</definedName>
    <definedName name="__MA3" localSheetId="10">#REF!</definedName>
    <definedName name="__MA3" localSheetId="4">#REF!</definedName>
    <definedName name="__MA3" localSheetId="3">#REF!</definedName>
    <definedName name="__MA3" localSheetId="1">#REF!</definedName>
    <definedName name="__MA3" localSheetId="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10">#REF!</definedName>
    <definedName name="__num10" localSheetId="4">#REF!</definedName>
    <definedName name="__num10" localSheetId="3">#REF!</definedName>
    <definedName name="__num10" localSheetId="1">#REF!</definedName>
    <definedName name="__num10" localSheetId="2">#REF!</definedName>
    <definedName name="__num2" localSheetId="10">#REF!</definedName>
    <definedName name="__num2" localSheetId="4">#REF!</definedName>
    <definedName name="__num2" localSheetId="3">#REF!</definedName>
    <definedName name="__num2" localSheetId="1">#REF!</definedName>
    <definedName name="__num2" localSheetId="2">#REF!</definedName>
    <definedName name="__num3" localSheetId="10">#REF!</definedName>
    <definedName name="__num3" localSheetId="4">#REF!</definedName>
    <definedName name="__num3" localSheetId="3">#REF!</definedName>
    <definedName name="__num3" localSheetId="1">#REF!</definedName>
    <definedName name="__num3" localSheetId="2">#REF!</definedName>
    <definedName name="__num4" localSheetId="10">#REF!</definedName>
    <definedName name="__num4" localSheetId="4">#REF!</definedName>
    <definedName name="__num4" localSheetId="3">#REF!</definedName>
    <definedName name="__num4" localSheetId="1">#REF!</definedName>
    <definedName name="__num4" localSheetId="2">#REF!</definedName>
    <definedName name="__num5" localSheetId="10">#REF!</definedName>
    <definedName name="__num5" localSheetId="4">#REF!</definedName>
    <definedName name="__num5" localSheetId="3">#REF!</definedName>
    <definedName name="__num5" localSheetId="1">#REF!</definedName>
    <definedName name="__num5" localSheetId="2">#REF!</definedName>
    <definedName name="__num6" localSheetId="10">#REF!</definedName>
    <definedName name="__num6" localSheetId="4">#REF!</definedName>
    <definedName name="__num6" localSheetId="3">#REF!</definedName>
    <definedName name="__num6" localSheetId="1">#REF!</definedName>
    <definedName name="__num6" localSheetId="2">#REF!</definedName>
    <definedName name="__num7" localSheetId="10">#REF!</definedName>
    <definedName name="__num7" localSheetId="4">#REF!</definedName>
    <definedName name="__num7" localSheetId="3">#REF!</definedName>
    <definedName name="__num7" localSheetId="1">#REF!</definedName>
    <definedName name="__num7" localSheetId="2">#REF!</definedName>
    <definedName name="__num8" localSheetId="10">#REF!</definedName>
    <definedName name="__num8" localSheetId="4">#REF!</definedName>
    <definedName name="__num8" localSheetId="3">#REF!</definedName>
    <definedName name="__num8" localSheetId="1">#REF!</definedName>
    <definedName name="__num8" localSheetId="2">#REF!</definedName>
    <definedName name="__num9" localSheetId="10">#REF!</definedName>
    <definedName name="__num9" localSheetId="4">#REF!</definedName>
    <definedName name="__num9" localSheetId="3">#REF!</definedName>
    <definedName name="__num9" localSheetId="1">#REF!</definedName>
    <definedName name="__num9" localSheetId="2">#REF!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 localSheetId="10">#REF!</definedName>
    <definedName name="__PJ50" localSheetId="11">#REF!</definedName>
    <definedName name="__PJ50" localSheetId="4">#REF!</definedName>
    <definedName name="__PJ50" localSheetId="3">#REF!</definedName>
    <definedName name="__PJ50" localSheetId="1">#REF!</definedName>
    <definedName name="__PJ50" localSheetId="2">#REF!</definedName>
    <definedName name="__pj51" localSheetId="10">#REF!</definedName>
    <definedName name="__pj51" localSheetId="4">#REF!</definedName>
    <definedName name="__pj51" localSheetId="3">#REF!</definedName>
    <definedName name="__pj51" localSheetId="1">#REF!</definedName>
    <definedName name="__pj51" localSheetId="2">#REF!</definedName>
    <definedName name="__r" hidden="1">{"TAB1",#N/A,TRUE,"GENERAL";"TAB2",#N/A,TRUE,"GENERAL";"TAB3",#N/A,TRUE,"GENERAL";"TAB4",#N/A,TRUE,"GENERAL";"TAB5",#N/A,TRUE,"GENERAL"}</definedName>
    <definedName name="__r4r" hidden="1">{"via1",#N/A,TRUE,"general";"via2",#N/A,TRUE,"general";"via3",#N/A,TRUE,"general"}</definedName>
    <definedName name="__ref4" localSheetId="10">#REF!</definedName>
    <definedName name="__ref4" localSheetId="4">#REF!</definedName>
    <definedName name="__ref4" localSheetId="3">#REF!</definedName>
    <definedName name="__ref4" localSheetId="1">#REF!</definedName>
    <definedName name="__ref4" localSheetId="2">#REF!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 localSheetId="10">[2]INV!$A$12:$D$15</definedName>
    <definedName name="__SBC3" localSheetId="10">[2]INV!$F$12:$I$15</definedName>
    <definedName name="__SBC5" localSheetId="10">[2]INV!$K$12:$N$15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localSheetId="10" hidden="1">{"TAB1",#N/A,TRUE,"GENERAL";"TAB2",#N/A,TRUE,"GENERAL";"TAB3",#N/A,TRUE,"GENERAL";"TAB4",#N/A,TRUE,"GENERAL";"TAB5",#N/A,TRUE,"GENERAL"}</definedName>
    <definedName name="_a1" localSheetId="4"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hidden="1">{"TAB1",#N/A,TRUE,"GENERAL";"TAB2",#N/A,TRUE,"GENERAL";"TAB3",#N/A,TRUE,"GENERAL";"TAB4",#N/A,TRUE,"GENERAL";"TAB5",#N/A,TRUE,"GENERAL"}</definedName>
    <definedName name="_a3" localSheetId="10" hidden="1">{"TAB1",#N/A,TRUE,"GENERAL";"TAB2",#N/A,TRUE,"GENERAL";"TAB3",#N/A,TRUE,"GENERAL";"TAB4",#N/A,TRUE,"GENERAL";"TAB5",#N/A,TRUE,"GENERAL"}</definedName>
    <definedName name="_a3" localSheetId="4"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hidden="1">{"TAB1",#N/A,TRUE,"GENERAL";"TAB2",#N/A,TRUE,"GENERAL";"TAB3",#N/A,TRUE,"GENERAL";"TAB4",#N/A,TRUE,"GENERAL";"TAB5",#N/A,TRUE,"GENERAL"}</definedName>
    <definedName name="_a4" localSheetId="10" hidden="1">{"via1",#N/A,TRUE,"general";"via2",#N/A,TRUE,"general";"via3",#N/A,TRUE,"general"}</definedName>
    <definedName name="_a4" localSheetId="4"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hidden="1">{"via1",#N/A,TRUE,"general";"via2",#N/A,TRUE,"general";"via3",#N/A,TRUE,"general"}</definedName>
    <definedName name="_a5" localSheetId="10" hidden="1">{"TAB1",#N/A,TRUE,"GENERAL";"TAB2",#N/A,TRUE,"GENERAL";"TAB3",#N/A,TRUE,"GENERAL";"TAB4",#N/A,TRUE,"GENERAL";"TAB5",#N/A,TRUE,"GENERAL"}</definedName>
    <definedName name="_a5" localSheetId="4"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hidden="1">{"TAB1",#N/A,TRUE,"GENERAL";"TAB2",#N/A,TRUE,"GENERAL";"TAB3",#N/A,TRUE,"GENERAL";"TAB4",#N/A,TRUE,"GENERAL";"TAB5",#N/A,TRUE,"GENERAL"}</definedName>
    <definedName name="_a6" localSheetId="10" hidden="1">{"TAB1",#N/A,TRUE,"GENERAL";"TAB2",#N/A,TRUE,"GENERAL";"TAB3",#N/A,TRUE,"GENERAL";"TAB4",#N/A,TRUE,"GENERAL";"TAB5",#N/A,TRUE,"GENERAL"}</definedName>
    <definedName name="_a6" localSheetId="4"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hidden="1">{"TAB1",#N/A,TRUE,"GENERAL";"TAB2",#N/A,TRUE,"GENERAL";"TAB3",#N/A,TRUE,"GENERAL";"TAB4",#N/A,TRUE,"GENERAL";"TAB5",#N/A,TRUE,"GENERAL"}</definedName>
    <definedName name="_AFC1" localSheetId="10">[2]INV!$A$25:$D$28</definedName>
    <definedName name="_AFC3" localSheetId="10">[2]INV!$F$25:$I$28</definedName>
    <definedName name="_AFC5" localSheetId="10">[2]INV!$K$25:$N$28</definedName>
    <definedName name="_apu2" localSheetId="10">#REF!</definedName>
    <definedName name="_apu2" localSheetId="4">#REF!</definedName>
    <definedName name="_apu2" localSheetId="3">#REF!</definedName>
    <definedName name="_apu2" localSheetId="1">#REF!</definedName>
    <definedName name="_apu2" localSheetId="2">#REF!</definedName>
    <definedName name="_APU221" localSheetId="10">#REF!</definedName>
    <definedName name="_APU221" localSheetId="4">#REF!</definedName>
    <definedName name="_APU221" localSheetId="3">#REF!</definedName>
    <definedName name="_APU221" localSheetId="1">#REF!</definedName>
    <definedName name="_APU221" localSheetId="2">#REF!</definedName>
    <definedName name="_APU222" localSheetId="10">#REF!</definedName>
    <definedName name="_APU222" localSheetId="4">#REF!</definedName>
    <definedName name="_APU222" localSheetId="3">#REF!</definedName>
    <definedName name="_APU222" localSheetId="1">#REF!</definedName>
    <definedName name="_APU222" localSheetId="2">#REF!</definedName>
    <definedName name="_APU465" localSheetId="10">[3]!absc</definedName>
    <definedName name="_APU465" localSheetId="4">[4]!absc</definedName>
    <definedName name="_APU465" localSheetId="3">[4]!absc</definedName>
    <definedName name="_APU465" localSheetId="1">[4]!absc</definedName>
    <definedName name="_APU465" localSheetId="2">[4]!absc</definedName>
    <definedName name="_b2" localSheetId="10" hidden="1">{"TAB1",#N/A,TRUE,"GENERAL";"TAB2",#N/A,TRUE,"GENERAL";"TAB3",#N/A,TRUE,"GENERAL";"TAB4",#N/A,TRUE,"GENERAL";"TAB5",#N/A,TRUE,"GENERAL"}</definedName>
    <definedName name="_b2" localSheetId="4"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hidden="1">{"TAB1",#N/A,TRUE,"GENERAL";"TAB2",#N/A,TRUE,"GENERAL";"TAB3",#N/A,TRUE,"GENERAL";"TAB4",#N/A,TRUE,"GENERAL";"TAB5",#N/A,TRUE,"GENERAL"}</definedName>
    <definedName name="_b3" localSheetId="10" hidden="1">{"TAB1",#N/A,TRUE,"GENERAL";"TAB2",#N/A,TRUE,"GENERAL";"TAB3",#N/A,TRUE,"GENERAL";"TAB4",#N/A,TRUE,"GENERAL";"TAB5",#N/A,TRUE,"GENERAL"}</definedName>
    <definedName name="_b3" localSheetId="4"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hidden="1">{"TAB1",#N/A,TRUE,"GENERAL";"TAB2",#N/A,TRUE,"GENERAL";"TAB3",#N/A,TRUE,"GENERAL";"TAB4",#N/A,TRUE,"GENERAL";"TAB5",#N/A,TRUE,"GENERAL"}</definedName>
    <definedName name="_b4" localSheetId="10" hidden="1">{"TAB1",#N/A,TRUE,"GENERAL";"TAB2",#N/A,TRUE,"GENERAL";"TAB3",#N/A,TRUE,"GENERAL";"TAB4",#N/A,TRUE,"GENERAL";"TAB5",#N/A,TRUE,"GENERAL"}</definedName>
    <definedName name="_b4" localSheetId="4"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hidden="1">{"TAB1",#N/A,TRUE,"GENERAL";"TAB2",#N/A,TRUE,"GENERAL";"TAB3",#N/A,TRUE,"GENERAL";"TAB4",#N/A,TRUE,"GENERAL";"TAB5",#N/A,TRUE,"GENERAL"}</definedName>
    <definedName name="_b5" localSheetId="10" hidden="1">{"TAB1",#N/A,TRUE,"GENERAL";"TAB2",#N/A,TRUE,"GENERAL";"TAB3",#N/A,TRUE,"GENERAL";"TAB4",#N/A,TRUE,"GENERAL";"TAB5",#N/A,TRUE,"GENERAL"}</definedName>
    <definedName name="_b5" localSheetId="4"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hidden="1">{"TAB1",#N/A,TRUE,"GENERAL";"TAB2",#N/A,TRUE,"GENERAL";"TAB3",#N/A,TRUE,"GENERAL";"TAB4",#N/A,TRUE,"GENERAL";"TAB5",#N/A,TRUE,"GENERAL"}</definedName>
    <definedName name="_b6" localSheetId="10" hidden="1">{"TAB1",#N/A,TRUE,"GENERAL";"TAB2",#N/A,TRUE,"GENERAL";"TAB3",#N/A,TRUE,"GENERAL";"TAB4",#N/A,TRUE,"GENERAL";"TAB5",#N/A,TRUE,"GENERAL"}</definedName>
    <definedName name="_b6" localSheetId="4"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hidden="1">{"TAB1",#N/A,TRUE,"GENERAL";"TAB2",#N/A,TRUE,"GENERAL";"TAB3",#N/A,TRUE,"GENERAL";"TAB4",#N/A,TRUE,"GENERAL";"TAB5",#N/A,TRUE,"GENERAL"}</definedName>
    <definedName name="_b7" localSheetId="10" hidden="1">{"via1",#N/A,TRUE,"general";"via2",#N/A,TRUE,"general";"via3",#N/A,TRUE,"general"}</definedName>
    <definedName name="_b7" localSheetId="4"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hidden="1">{"via1",#N/A,TRUE,"general";"via2",#N/A,TRUE,"general";"via3",#N/A,TRUE,"general"}</definedName>
    <definedName name="_b8" localSheetId="10" hidden="1">{"via1",#N/A,TRUE,"general";"via2",#N/A,TRUE,"general";"via3",#N/A,TRUE,"general"}</definedName>
    <definedName name="_b8" localSheetId="4"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hidden="1">{"via1",#N/A,TRUE,"general";"via2",#N/A,TRUE,"general";"via3",#N/A,TRUE,"general"}</definedName>
    <definedName name="_bb9" localSheetId="10" hidden="1">{"TAB1",#N/A,TRUE,"GENERAL";"TAB2",#N/A,TRUE,"GENERAL";"TAB3",#N/A,TRUE,"GENERAL";"TAB4",#N/A,TRUE,"GENERAL";"TAB5",#N/A,TRUE,"GENERAL"}</definedName>
    <definedName name="_bb9" localSheetId="4"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4"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hidden="1">{"TAB1",#N/A,TRUE,"GENERAL";"TAB2",#N/A,TRUE,"GENERAL";"TAB3",#N/A,TRUE,"GENERAL";"TAB4",#N/A,TRUE,"GENERAL";"TAB5",#N/A,TRUE,"GENERAL"}</definedName>
    <definedName name="_BGC1" localSheetId="10">[2]INV!$A$5:$D$8</definedName>
    <definedName name="_BGC3" localSheetId="10">[2]INV!$F$5:$I$8</definedName>
    <definedName name="_BGC5" localSheetId="10">[2]INV!$K$5:$N$8</definedName>
    <definedName name="_CAC1" localSheetId="10">[2]INV!$A$19:$D$22</definedName>
    <definedName name="_CAC3" localSheetId="10">[2]INV!$F$19:$I$22</definedName>
    <definedName name="_CAC5" localSheetId="10">[2]INV!$K$19:$N$22</definedName>
    <definedName name="_Cod1" localSheetId="10">#REF!</definedName>
    <definedName name="_Cod1" localSheetId="4">#REF!</definedName>
    <definedName name="_Cod1" localSheetId="3">#REF!</definedName>
    <definedName name="_Cod1" localSheetId="1">#REF!</definedName>
    <definedName name="_Cod1" localSheetId="2">#REF!</definedName>
    <definedName name="_EST1" localSheetId="10">#REF!</definedName>
    <definedName name="_EST1" localSheetId="4">#REF!</definedName>
    <definedName name="_EST1" localSheetId="3">#REF!</definedName>
    <definedName name="_EST1" localSheetId="1">#REF!</definedName>
    <definedName name="_EST1" localSheetId="2">#REF!</definedName>
    <definedName name="_EST10" localSheetId="10">#REF!</definedName>
    <definedName name="_EST10" localSheetId="4">#REF!</definedName>
    <definedName name="_EST10" localSheetId="3">#REF!</definedName>
    <definedName name="_EST10" localSheetId="1">#REF!</definedName>
    <definedName name="_EST10" localSheetId="2">#REF!</definedName>
    <definedName name="_EST11" localSheetId="10">#REF!</definedName>
    <definedName name="_EST11" localSheetId="4">#REF!</definedName>
    <definedName name="_EST11" localSheetId="3">#REF!</definedName>
    <definedName name="_EST11" localSheetId="1">#REF!</definedName>
    <definedName name="_EST11" localSheetId="2">#REF!</definedName>
    <definedName name="_EST1111" localSheetId="10">#REF!</definedName>
    <definedName name="_EST1111" localSheetId="4">#REF!</definedName>
    <definedName name="_EST1111" localSheetId="3">#REF!</definedName>
    <definedName name="_EST1111" localSheetId="1">#REF!</definedName>
    <definedName name="_EST1111" localSheetId="2">#REF!</definedName>
    <definedName name="_EST12" localSheetId="10">#REF!</definedName>
    <definedName name="_EST12" localSheetId="4">#REF!</definedName>
    <definedName name="_EST12" localSheetId="3">#REF!</definedName>
    <definedName name="_EST12" localSheetId="1">#REF!</definedName>
    <definedName name="_EST12" localSheetId="2">#REF!</definedName>
    <definedName name="_EST13" localSheetId="10">#REF!</definedName>
    <definedName name="_EST13" localSheetId="4">#REF!</definedName>
    <definedName name="_EST13" localSheetId="3">#REF!</definedName>
    <definedName name="_EST13" localSheetId="1">#REF!</definedName>
    <definedName name="_EST13" localSheetId="2">#REF!</definedName>
    <definedName name="_EST14" localSheetId="10">#REF!</definedName>
    <definedName name="_EST14" localSheetId="4">#REF!</definedName>
    <definedName name="_EST14" localSheetId="3">#REF!</definedName>
    <definedName name="_EST14" localSheetId="1">#REF!</definedName>
    <definedName name="_EST14" localSheetId="2">#REF!</definedName>
    <definedName name="_EST15" localSheetId="10">#REF!</definedName>
    <definedName name="_EST15" localSheetId="4">#REF!</definedName>
    <definedName name="_EST15" localSheetId="3">#REF!</definedName>
    <definedName name="_EST15" localSheetId="1">#REF!</definedName>
    <definedName name="_EST15" localSheetId="2">#REF!</definedName>
    <definedName name="_EST16" localSheetId="10">#REF!</definedName>
    <definedName name="_EST16" localSheetId="4">#REF!</definedName>
    <definedName name="_EST16" localSheetId="3">#REF!</definedName>
    <definedName name="_EST16" localSheetId="1">#REF!</definedName>
    <definedName name="_EST16" localSheetId="2">#REF!</definedName>
    <definedName name="_EST17" localSheetId="10">#REF!</definedName>
    <definedName name="_EST17" localSheetId="4">#REF!</definedName>
    <definedName name="_EST17" localSheetId="3">#REF!</definedName>
    <definedName name="_EST17" localSheetId="1">#REF!</definedName>
    <definedName name="_EST17" localSheetId="2">#REF!</definedName>
    <definedName name="_EST18" localSheetId="10">#REF!</definedName>
    <definedName name="_EST18" localSheetId="4">#REF!</definedName>
    <definedName name="_EST18" localSheetId="3">#REF!</definedName>
    <definedName name="_EST18" localSheetId="1">#REF!</definedName>
    <definedName name="_EST18" localSheetId="2">#REF!</definedName>
    <definedName name="_EST19" localSheetId="10">#REF!</definedName>
    <definedName name="_EST19" localSheetId="4">#REF!</definedName>
    <definedName name="_EST19" localSheetId="3">#REF!</definedName>
    <definedName name="_EST19" localSheetId="1">#REF!</definedName>
    <definedName name="_EST19" localSheetId="2">#REF!</definedName>
    <definedName name="_EST2" localSheetId="10">#REF!</definedName>
    <definedName name="_EST2" localSheetId="4">#REF!</definedName>
    <definedName name="_EST2" localSheetId="3">#REF!</definedName>
    <definedName name="_EST2" localSheetId="1">#REF!</definedName>
    <definedName name="_EST2" localSheetId="2">#REF!</definedName>
    <definedName name="_EST23" localSheetId="10">#REF!</definedName>
    <definedName name="_EST23" localSheetId="4">#REF!</definedName>
    <definedName name="_EST23" localSheetId="3">#REF!</definedName>
    <definedName name="_EST23" localSheetId="1">#REF!</definedName>
    <definedName name="_EST23" localSheetId="2">#REF!</definedName>
    <definedName name="_EST3" localSheetId="10">#REF!</definedName>
    <definedName name="_EST3" localSheetId="4">#REF!</definedName>
    <definedName name="_EST3" localSheetId="3">#REF!</definedName>
    <definedName name="_EST3" localSheetId="1">#REF!</definedName>
    <definedName name="_EST3" localSheetId="2">#REF!</definedName>
    <definedName name="_EST4" localSheetId="10">#REF!</definedName>
    <definedName name="_EST4" localSheetId="4">#REF!</definedName>
    <definedName name="_EST4" localSheetId="3">#REF!</definedName>
    <definedName name="_EST4" localSheetId="1">#REF!</definedName>
    <definedName name="_EST4" localSheetId="2">#REF!</definedName>
    <definedName name="_EST5" localSheetId="10">#REF!</definedName>
    <definedName name="_EST5" localSheetId="4">#REF!</definedName>
    <definedName name="_EST5" localSheetId="3">#REF!</definedName>
    <definedName name="_EST5" localSheetId="1">#REF!</definedName>
    <definedName name="_EST5" localSheetId="2">#REF!</definedName>
    <definedName name="_EST6" localSheetId="10">#REF!</definedName>
    <definedName name="_EST6" localSheetId="4">#REF!</definedName>
    <definedName name="_EST6" localSheetId="3">#REF!</definedName>
    <definedName name="_EST6" localSheetId="1">#REF!</definedName>
    <definedName name="_EST6" localSheetId="2">#REF!</definedName>
    <definedName name="_EST7" localSheetId="10">#REF!</definedName>
    <definedName name="_EST7" localSheetId="4">#REF!</definedName>
    <definedName name="_EST7" localSheetId="3">#REF!</definedName>
    <definedName name="_EST7" localSheetId="1">#REF!</definedName>
    <definedName name="_EST7" localSheetId="2">#REF!</definedName>
    <definedName name="_EST8" localSheetId="10">#REF!</definedName>
    <definedName name="_EST8" localSheetId="4">#REF!</definedName>
    <definedName name="_EST8" localSheetId="3">#REF!</definedName>
    <definedName name="_EST8" localSheetId="1">#REF!</definedName>
    <definedName name="_EST8" localSheetId="2">#REF!</definedName>
    <definedName name="_EST9" localSheetId="10">#REF!</definedName>
    <definedName name="_EST9" localSheetId="4">#REF!</definedName>
    <definedName name="_EST9" localSheetId="3">#REF!</definedName>
    <definedName name="_EST9" localSheetId="1">#REF!</definedName>
    <definedName name="_EST9" localSheetId="2">#REF!</definedName>
    <definedName name="_EXC1" localSheetId="10">#REF!</definedName>
    <definedName name="_EXC1" localSheetId="4">#REF!</definedName>
    <definedName name="_EXC1" localSheetId="3">#REF!</definedName>
    <definedName name="_EXC1" localSheetId="1">#REF!</definedName>
    <definedName name="_EXC1" localSheetId="2">#REF!</definedName>
    <definedName name="_EXC10" localSheetId="10">#REF!</definedName>
    <definedName name="_EXC10" localSheetId="4">#REF!</definedName>
    <definedName name="_EXC10" localSheetId="3">#REF!</definedName>
    <definedName name="_EXC10" localSheetId="1">#REF!</definedName>
    <definedName name="_EXC10" localSheetId="2">#REF!</definedName>
    <definedName name="_EXC11" localSheetId="10">#REF!</definedName>
    <definedName name="_EXC11" localSheetId="4">#REF!</definedName>
    <definedName name="_EXC11" localSheetId="3">#REF!</definedName>
    <definedName name="_EXC11" localSheetId="1">#REF!</definedName>
    <definedName name="_EXC11" localSheetId="2">#REF!</definedName>
    <definedName name="_EXC12" localSheetId="10">#REF!</definedName>
    <definedName name="_EXC12" localSheetId="4">#REF!</definedName>
    <definedName name="_EXC12" localSheetId="3">#REF!</definedName>
    <definedName name="_EXC12" localSheetId="1">#REF!</definedName>
    <definedName name="_EXC12" localSheetId="2">#REF!</definedName>
    <definedName name="_EXC2" localSheetId="10">#REF!</definedName>
    <definedName name="_EXC2" localSheetId="4">#REF!</definedName>
    <definedName name="_EXC2" localSheetId="3">#REF!</definedName>
    <definedName name="_EXC2" localSheetId="1">#REF!</definedName>
    <definedName name="_EXC2" localSheetId="2">#REF!</definedName>
    <definedName name="_EXC3" localSheetId="10">#REF!</definedName>
    <definedName name="_EXC3" localSheetId="4">#REF!</definedName>
    <definedName name="_EXC3" localSheetId="3">#REF!</definedName>
    <definedName name="_EXC3" localSheetId="1">#REF!</definedName>
    <definedName name="_EXC3" localSheetId="2">#REF!</definedName>
    <definedName name="_EXC4" localSheetId="10">#REF!</definedName>
    <definedName name="_EXC4" localSheetId="4">#REF!</definedName>
    <definedName name="_EXC4" localSheetId="3">#REF!</definedName>
    <definedName name="_EXC4" localSheetId="1">#REF!</definedName>
    <definedName name="_EXC4" localSheetId="2">#REF!</definedName>
    <definedName name="_EXC5" localSheetId="10">#REF!</definedName>
    <definedName name="_EXC5" localSheetId="4">#REF!</definedName>
    <definedName name="_EXC5" localSheetId="3">#REF!</definedName>
    <definedName name="_EXC5" localSheetId="1">#REF!</definedName>
    <definedName name="_EXC5" localSheetId="2">#REF!</definedName>
    <definedName name="_EXC6" localSheetId="10">#REF!</definedName>
    <definedName name="_EXC6" localSheetId="4">#REF!</definedName>
    <definedName name="_EXC6" localSheetId="3">#REF!</definedName>
    <definedName name="_EXC6" localSheetId="1">#REF!</definedName>
    <definedName name="_EXC6" localSheetId="2">#REF!</definedName>
    <definedName name="_EXC7" localSheetId="10">#REF!</definedName>
    <definedName name="_EXC7" localSheetId="4">#REF!</definedName>
    <definedName name="_EXC7" localSheetId="3">#REF!</definedName>
    <definedName name="_EXC7" localSheetId="1">#REF!</definedName>
    <definedName name="_EXC7" localSheetId="2">#REF!</definedName>
    <definedName name="_EXC8" localSheetId="10">#REF!</definedName>
    <definedName name="_EXC8" localSheetId="4">#REF!</definedName>
    <definedName name="_EXC8" localSheetId="3">#REF!</definedName>
    <definedName name="_EXC8" localSheetId="1">#REF!</definedName>
    <definedName name="_EXC8" localSheetId="2">#REF!</definedName>
    <definedName name="_EXC9" localSheetId="10">#REF!</definedName>
    <definedName name="_EXC9" localSheetId="4">#REF!</definedName>
    <definedName name="_EXC9" localSheetId="3">#REF!</definedName>
    <definedName name="_EXC9" localSheetId="1">#REF!</definedName>
    <definedName name="_EXC9" localSheetId="2">#REF!</definedName>
    <definedName name="_F" localSheetId="10">CANTIDADES!ERR</definedName>
    <definedName name="_F" localSheetId="4">'GRUPO MGA'!ERR</definedName>
    <definedName name="_Fill" localSheetId="10" hidden="1">#REF!</definedName>
    <definedName name="_Fill" localSheetId="11" hidden="1">#REF!</definedName>
    <definedName name="_Fill" localSheetId="4" hidden="1">#REF!</definedName>
    <definedName name="_Fill" localSheetId="3" hidden="1">#REF!</definedName>
    <definedName name="_Fill" localSheetId="7" hidden="1">#REF!</definedName>
    <definedName name="_Fill" localSheetId="1" hidden="1">#REF!</definedName>
    <definedName name="_Fill" localSheetId="2" hidden="1">#REF!</definedName>
    <definedName name="_Fill" localSheetId="8" hidden="1">#REF!</definedName>
    <definedName name="_Fill" hidden="1">#REF!</definedName>
    <definedName name="_xlnm._FilterDatabase" localSheetId="7" hidden="1">'PRESUPUESTO OFICIAL (Entidad)'!$B$11:$I$62</definedName>
    <definedName name="_xlnm._FilterDatabase" localSheetId="8" hidden="1">'PROPUESTA ECONOMICA(Proponente)'!$B$11:$I$62</definedName>
    <definedName name="_FS01" localSheetId="10">CANTIDADES!ERR</definedName>
    <definedName name="_FS01" localSheetId="4">'GRUPO MGA'!ERR</definedName>
    <definedName name="_g2" localSheetId="10" hidden="1">{"TAB1",#N/A,TRUE,"GENERAL";"TAB2",#N/A,TRUE,"GENERAL";"TAB3",#N/A,TRUE,"GENERAL";"TAB4",#N/A,TRUE,"GENERAL";"TAB5",#N/A,TRUE,"GENERAL"}</definedName>
    <definedName name="_g2" localSheetId="4"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hidden="1">{"TAB1",#N/A,TRUE,"GENERAL";"TAB2",#N/A,TRUE,"GENERAL";"TAB3",#N/A,TRUE,"GENERAL";"TAB4",#N/A,TRUE,"GENERAL";"TAB5",#N/A,TRUE,"GENERAL"}</definedName>
    <definedName name="_g3" localSheetId="10" hidden="1">{"via1",#N/A,TRUE,"general";"via2",#N/A,TRUE,"general";"via3",#N/A,TRUE,"general"}</definedName>
    <definedName name="_g3" localSheetId="4"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hidden="1">{"via1",#N/A,TRUE,"general";"via2",#N/A,TRUE,"general";"via3",#N/A,TRUE,"general"}</definedName>
    <definedName name="_g4" localSheetId="10" hidden="1">{"via1",#N/A,TRUE,"general";"via2",#N/A,TRUE,"general";"via3",#N/A,TRUE,"general"}</definedName>
    <definedName name="_g4" localSheetId="4"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hidden="1">{"via1",#N/A,TRUE,"general";"via2",#N/A,TRUE,"general";"via3",#N/A,TRUE,"general"}</definedName>
    <definedName name="_g5" localSheetId="10" hidden="1">{"via1",#N/A,TRUE,"general";"via2",#N/A,TRUE,"general";"via3",#N/A,TRUE,"general"}</definedName>
    <definedName name="_g5" localSheetId="4"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hidden="1">{"via1",#N/A,TRUE,"general";"via2",#N/A,TRUE,"general";"via3",#N/A,TRUE,"general"}</definedName>
    <definedName name="_g6" localSheetId="10" hidden="1">{"via1",#N/A,TRUE,"general";"via2",#N/A,TRUE,"general";"via3",#N/A,TRUE,"general"}</definedName>
    <definedName name="_g6" localSheetId="4"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hidden="1">{"via1",#N/A,TRUE,"general";"via2",#N/A,TRUE,"general";"via3",#N/A,TRUE,"general"}</definedName>
    <definedName name="_g7" localSheetId="10" hidden="1">{"TAB1",#N/A,TRUE,"GENERAL";"TAB2",#N/A,TRUE,"GENERAL";"TAB3",#N/A,TRUE,"GENERAL";"TAB4",#N/A,TRUE,"GENERAL";"TAB5",#N/A,TRUE,"GENERAL"}</definedName>
    <definedName name="_g7" localSheetId="4"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hidden="1">{"TAB1",#N/A,TRUE,"GENERAL";"TAB2",#N/A,TRUE,"GENERAL";"TAB3",#N/A,TRUE,"GENERAL";"TAB4",#N/A,TRUE,"GENERAL";"TAB5",#N/A,TRUE,"GENERAL"}</definedName>
    <definedName name="_GR1" localSheetId="10" hidden="1">{"TAB1",#N/A,TRUE,"GENERAL";"TAB2",#N/A,TRUE,"GENERAL";"TAB3",#N/A,TRUE,"GENERAL";"TAB4",#N/A,TRUE,"GENERAL";"TAB5",#N/A,TRUE,"GENERAL"}</definedName>
    <definedName name="_GR1" localSheetId="4"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hidden="1">{"TAB1",#N/A,TRUE,"GENERAL";"TAB2",#N/A,TRUE,"GENERAL";"TAB3",#N/A,TRUE,"GENERAL";"TAB4",#N/A,TRUE,"GENERAL";"TAB5",#N/A,TRUE,"GENERAL"}</definedName>
    <definedName name="_gtr4" localSheetId="10" hidden="1">{"via1",#N/A,TRUE,"general";"via2",#N/A,TRUE,"general";"via3",#N/A,TRUE,"general"}</definedName>
    <definedName name="_gtr4" localSheetId="4"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hidden="1">{"via1",#N/A,TRUE,"general";"via2",#N/A,TRUE,"general";"via3",#N/A,TRUE,"general"}</definedName>
    <definedName name="_h2" localSheetId="10" hidden="1">{"via1",#N/A,TRUE,"general";"via2",#N/A,TRUE,"general";"via3",#N/A,TRUE,"general"}</definedName>
    <definedName name="_h2" localSheetId="4"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hidden="1">{"via1",#N/A,TRUE,"general";"via2",#N/A,TRUE,"general";"via3",#N/A,TRUE,"general"}</definedName>
    <definedName name="_h3" localSheetId="10" hidden="1">{"via1",#N/A,TRUE,"general";"via2",#N/A,TRUE,"general";"via3",#N/A,TRUE,"general"}</definedName>
    <definedName name="_h3" localSheetId="4"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hidden="1">{"via1",#N/A,TRUE,"general";"via2",#N/A,TRUE,"general";"via3",#N/A,TRUE,"general"}</definedName>
    <definedName name="_h4" localSheetId="10" hidden="1">{"TAB1",#N/A,TRUE,"GENERAL";"TAB2",#N/A,TRUE,"GENERAL";"TAB3",#N/A,TRUE,"GENERAL";"TAB4",#N/A,TRUE,"GENERAL";"TAB5",#N/A,TRUE,"GENERAL"}</definedName>
    <definedName name="_h4" localSheetId="4"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hidden="1">{"TAB1",#N/A,TRUE,"GENERAL";"TAB2",#N/A,TRUE,"GENERAL";"TAB3",#N/A,TRUE,"GENERAL";"TAB4",#N/A,TRUE,"GENERAL";"TAB5",#N/A,TRUE,"GENERAL"}</definedName>
    <definedName name="_h5" localSheetId="10" hidden="1">{"TAB1",#N/A,TRUE,"GENERAL";"TAB2",#N/A,TRUE,"GENERAL";"TAB3",#N/A,TRUE,"GENERAL";"TAB4",#N/A,TRUE,"GENERAL";"TAB5",#N/A,TRUE,"GENERAL"}</definedName>
    <definedName name="_h5" localSheetId="4"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hidden="1">{"TAB1",#N/A,TRUE,"GENERAL";"TAB2",#N/A,TRUE,"GENERAL";"TAB3",#N/A,TRUE,"GENERAL";"TAB4",#N/A,TRUE,"GENERAL";"TAB5",#N/A,TRUE,"GENERAL"}</definedName>
    <definedName name="_h6" localSheetId="10" hidden="1">{"via1",#N/A,TRUE,"general";"via2",#N/A,TRUE,"general";"via3",#N/A,TRUE,"general"}</definedName>
    <definedName name="_h6" localSheetId="4"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hidden="1">{"via1",#N/A,TRUE,"general";"via2",#N/A,TRUE,"general";"via3",#N/A,TRUE,"general"}</definedName>
    <definedName name="_h7" localSheetId="10" hidden="1">{"TAB1",#N/A,TRUE,"GENERAL";"TAB2",#N/A,TRUE,"GENERAL";"TAB3",#N/A,TRUE,"GENERAL";"TAB4",#N/A,TRUE,"GENERAL";"TAB5",#N/A,TRUE,"GENERAL"}</definedName>
    <definedName name="_h7" localSheetId="4"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hidden="1">{"TAB1",#N/A,TRUE,"GENERAL";"TAB2",#N/A,TRUE,"GENERAL";"TAB3",#N/A,TRUE,"GENERAL";"TAB4",#N/A,TRUE,"GENERAL";"TAB5",#N/A,TRUE,"GENERAL"}</definedName>
    <definedName name="_h8" localSheetId="10" hidden="1">{"via1",#N/A,TRUE,"general";"via2",#N/A,TRUE,"general";"via3",#N/A,TRUE,"general"}</definedName>
    <definedName name="_h8" localSheetId="4"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hidden="1">{"via1",#N/A,TRUE,"general";"via2",#N/A,TRUE,"general";"via3",#N/A,TRUE,"general"}</definedName>
    <definedName name="_hfh7" localSheetId="10" hidden="1">{"via1",#N/A,TRUE,"general";"via2",#N/A,TRUE,"general";"via3",#N/A,TRUE,"general"}</definedName>
    <definedName name="_hfh7" localSheetId="4"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hidden="1">{"via1",#N/A,TRUE,"general";"via2",#N/A,TRUE,"general";"via3",#N/A,TRUE,"general"}</definedName>
    <definedName name="_i4" localSheetId="10" hidden="1">{"via1",#N/A,TRUE,"general";"via2",#N/A,TRUE,"general";"via3",#N/A,TRUE,"general"}</definedName>
    <definedName name="_i4" localSheetId="4"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hidden="1">{"via1",#N/A,TRUE,"general";"via2",#N/A,TRUE,"general";"via3",#N/A,TRUE,"general"}</definedName>
    <definedName name="_i5" localSheetId="10" hidden="1">{"TAB1",#N/A,TRUE,"GENERAL";"TAB2",#N/A,TRUE,"GENERAL";"TAB3",#N/A,TRUE,"GENERAL";"TAB4",#N/A,TRUE,"GENERAL";"TAB5",#N/A,TRUE,"GENERAL"}</definedName>
    <definedName name="_i5" localSheetId="4"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hidden="1">{"TAB1",#N/A,TRUE,"GENERAL";"TAB2",#N/A,TRUE,"GENERAL";"TAB3",#N/A,TRUE,"GENERAL";"TAB4",#N/A,TRUE,"GENERAL";"TAB5",#N/A,TRUE,"GENERAL"}</definedName>
    <definedName name="_i6" localSheetId="10" hidden="1">{"TAB1",#N/A,TRUE,"GENERAL";"TAB2",#N/A,TRUE,"GENERAL";"TAB3",#N/A,TRUE,"GENERAL";"TAB4",#N/A,TRUE,"GENERAL";"TAB5",#N/A,TRUE,"GENERAL"}</definedName>
    <definedName name="_i6" localSheetId="4"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hidden="1">{"TAB1",#N/A,TRUE,"GENERAL";"TAB2",#N/A,TRUE,"GENERAL";"TAB3",#N/A,TRUE,"GENERAL";"TAB4",#N/A,TRUE,"GENERAL";"TAB5",#N/A,TRUE,"GENERAL"}</definedName>
    <definedName name="_i7" localSheetId="10" hidden="1">{"via1",#N/A,TRUE,"general";"via2",#N/A,TRUE,"general";"via3",#N/A,TRUE,"general"}</definedName>
    <definedName name="_i7" localSheetId="4"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hidden="1">{"via1",#N/A,TRUE,"general";"via2",#N/A,TRUE,"general";"via3",#N/A,TRUE,"general"}</definedName>
    <definedName name="_i77" localSheetId="10" hidden="1">{"TAB1",#N/A,TRUE,"GENERAL";"TAB2",#N/A,TRUE,"GENERAL";"TAB3",#N/A,TRUE,"GENERAL";"TAB4",#N/A,TRUE,"GENERAL";"TAB5",#N/A,TRUE,"GENERAL"}</definedName>
    <definedName name="_i77" localSheetId="4"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hidden="1">{"TAB1",#N/A,TRUE,"GENERAL";"TAB2",#N/A,TRUE,"GENERAL";"TAB3",#N/A,TRUE,"GENERAL";"TAB4",#N/A,TRUE,"GENERAL";"TAB5",#N/A,TRUE,"GENERAL"}</definedName>
    <definedName name="_i8" localSheetId="10" hidden="1">{"via1",#N/A,TRUE,"general";"via2",#N/A,TRUE,"general";"via3",#N/A,TRUE,"general"}</definedName>
    <definedName name="_i8" localSheetId="4"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hidden="1">{"via1",#N/A,TRUE,"general";"via2",#N/A,TRUE,"general";"via3",#N/A,TRUE,"general"}</definedName>
    <definedName name="_i9" localSheetId="10" hidden="1">{"TAB1",#N/A,TRUE,"GENERAL";"TAB2",#N/A,TRUE,"GENERAL";"TAB3",#N/A,TRUE,"GENERAL";"TAB4",#N/A,TRUE,"GENERAL";"TAB5",#N/A,TRUE,"GENERAL"}</definedName>
    <definedName name="_i9" localSheetId="4"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hidden="1">{"TAB1",#N/A,TRUE,"GENERAL";"TAB2",#N/A,TRUE,"GENERAL";"TAB3",#N/A,TRUE,"GENERAL";"TAB4",#N/A,TRUE,"GENERAL";"TAB5",#N/A,TRUE,"GENERAL"}</definedName>
    <definedName name="_INF1" localSheetId="10">#REF!</definedName>
    <definedName name="_INF1" localSheetId="4">#REF!</definedName>
    <definedName name="_INF1" localSheetId="3">#REF!</definedName>
    <definedName name="_INF1" localSheetId="1">#REF!</definedName>
    <definedName name="_INF1" localSheetId="2">#REF!</definedName>
    <definedName name="_IPC2002" localSheetId="10">#REF!</definedName>
    <definedName name="_IPC2002" localSheetId="11">#REF!</definedName>
    <definedName name="_IPC2002" localSheetId="4">#REF!</definedName>
    <definedName name="_IPC2002" localSheetId="3">#REF!</definedName>
    <definedName name="_IPC2002" localSheetId="1">#REF!</definedName>
    <definedName name="_IPC2002" localSheetId="2">#REF!</definedName>
    <definedName name="_k3" localSheetId="10" hidden="1">{"TAB1",#N/A,TRUE,"GENERAL";"TAB2",#N/A,TRUE,"GENERAL";"TAB3",#N/A,TRUE,"GENERAL";"TAB4",#N/A,TRUE,"GENERAL";"TAB5",#N/A,TRUE,"GENERAL"}</definedName>
    <definedName name="_k3" localSheetId="4"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hidden="1">{"TAB1",#N/A,TRUE,"GENERAL";"TAB2",#N/A,TRUE,"GENERAL";"TAB3",#N/A,TRUE,"GENERAL";"TAB4",#N/A,TRUE,"GENERAL";"TAB5",#N/A,TRUE,"GENERAL"}</definedName>
    <definedName name="_k4" localSheetId="10" hidden="1">{"via1",#N/A,TRUE,"general";"via2",#N/A,TRUE,"general";"via3",#N/A,TRUE,"general"}</definedName>
    <definedName name="_k4" localSheetId="4"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hidden="1">{"via1",#N/A,TRUE,"general";"via2",#N/A,TRUE,"general";"via3",#N/A,TRUE,"general"}</definedName>
    <definedName name="_k5" localSheetId="10" hidden="1">{"via1",#N/A,TRUE,"general";"via2",#N/A,TRUE,"general";"via3",#N/A,TRUE,"general"}</definedName>
    <definedName name="_k5" localSheetId="4"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hidden="1">{"via1",#N/A,TRUE,"general";"via2",#N/A,TRUE,"general";"via3",#N/A,TRUE,"general"}</definedName>
    <definedName name="_k6" localSheetId="10" hidden="1">{"TAB1",#N/A,TRUE,"GENERAL";"TAB2",#N/A,TRUE,"GENERAL";"TAB3",#N/A,TRUE,"GENERAL";"TAB4",#N/A,TRUE,"GENERAL";"TAB5",#N/A,TRUE,"GENERAL"}</definedName>
    <definedName name="_k6" localSheetId="4"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hidden="1">{"TAB1",#N/A,TRUE,"GENERAL";"TAB2",#N/A,TRUE,"GENERAL";"TAB3",#N/A,TRUE,"GENERAL";"TAB4",#N/A,TRUE,"GENERAL";"TAB5",#N/A,TRUE,"GENERAL"}</definedName>
    <definedName name="_k7" localSheetId="10" hidden="1">{"via1",#N/A,TRUE,"general";"via2",#N/A,TRUE,"general";"via3",#N/A,TRUE,"general"}</definedName>
    <definedName name="_k7" localSheetId="4"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hidden="1">{"via1",#N/A,TRUE,"general";"via2",#N/A,TRUE,"general";"via3",#N/A,TRUE,"general"}</definedName>
    <definedName name="_k8" localSheetId="10" hidden="1">{"via1",#N/A,TRUE,"general";"via2",#N/A,TRUE,"general";"via3",#N/A,TRUE,"general"}</definedName>
    <definedName name="_k8" localSheetId="4"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hidden="1">{"via1",#N/A,TRUE,"general";"via2",#N/A,TRUE,"general";"via3",#N/A,TRUE,"general"}</definedName>
    <definedName name="_k9" localSheetId="10" hidden="1">{"TAB1",#N/A,TRUE,"GENERAL";"TAB2",#N/A,TRUE,"GENERAL";"TAB3",#N/A,TRUE,"GENERAL";"TAB4",#N/A,TRUE,"GENERAL";"TAB5",#N/A,TRUE,"GENERAL"}</definedName>
    <definedName name="_k9" localSheetId="4"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hidden="1">{"TAB1",#N/A,TRUE,"GENERAL";"TAB2",#N/A,TRUE,"GENERAL";"TAB3",#N/A,TRUE,"GENERAL";"TAB4",#N/A,TRUE,"GENERAL";"TAB5",#N/A,TRUE,"GENERAL"}</definedName>
    <definedName name="_Key1" localSheetId="10" hidden="1">[1]INSUMOS!#REF!</definedName>
    <definedName name="_Key1" localSheetId="4" hidden="1">#REF!</definedName>
    <definedName name="_Key1" localSheetId="3" hidden="1">#REF!</definedName>
    <definedName name="_Key1" localSheetId="7" hidden="1">#REF!</definedName>
    <definedName name="_Key1" localSheetId="1" hidden="1">#REF!</definedName>
    <definedName name="_Key1" localSheetId="2" hidden="1">#REF!</definedName>
    <definedName name="_Key1" localSheetId="8" hidden="1">#REF!</definedName>
    <definedName name="_Key1" hidden="1">#REF!</definedName>
    <definedName name="_Key2" localSheetId="8" hidden="1">#REF!</definedName>
    <definedName name="_Key2" hidden="1">#REF!</definedName>
    <definedName name="_kjk6" localSheetId="10" hidden="1">{"TAB1",#N/A,TRUE,"GENERAL";"TAB2",#N/A,TRUE,"GENERAL";"TAB3",#N/A,TRUE,"GENERAL";"TAB4",#N/A,TRUE,"GENERAL";"TAB5",#N/A,TRUE,"GENERAL"}</definedName>
    <definedName name="_kjk6" localSheetId="4"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hidden="1">{"TAB1",#N/A,TRUE,"GENERAL";"TAB2",#N/A,TRUE,"GENERAL";"TAB3",#N/A,TRUE,"GENERAL";"TAB4",#N/A,TRUE,"GENERAL";"TAB5",#N/A,TRUE,"GENERAL"}</definedName>
    <definedName name="_lar03" localSheetId="10">#REF!</definedName>
    <definedName name="_lar03" localSheetId="4">#REF!</definedName>
    <definedName name="_lar03" localSheetId="3">#REF!</definedName>
    <definedName name="_lar03" localSheetId="1">#REF!</definedName>
    <definedName name="_lar03" localSheetId="2">#REF!</definedName>
    <definedName name="_m3" localSheetId="10" hidden="1">{"via1",#N/A,TRUE,"general";"via2",#N/A,TRUE,"general";"via3",#N/A,TRUE,"general"}</definedName>
    <definedName name="_m3" localSheetId="4"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hidden="1">{"via1",#N/A,TRUE,"general";"via2",#N/A,TRUE,"general";"via3",#N/A,TRUE,"general"}</definedName>
    <definedName name="_m4" localSheetId="10" hidden="1">{"TAB1",#N/A,TRUE,"GENERAL";"TAB2",#N/A,TRUE,"GENERAL";"TAB3",#N/A,TRUE,"GENERAL";"TAB4",#N/A,TRUE,"GENERAL";"TAB5",#N/A,TRUE,"GENERAL"}</definedName>
    <definedName name="_m4" localSheetId="4"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hidden="1">{"TAB1",#N/A,TRUE,"GENERAL";"TAB2",#N/A,TRUE,"GENERAL";"TAB3",#N/A,TRUE,"GENERAL";"TAB4",#N/A,TRUE,"GENERAL";"TAB5",#N/A,TRUE,"GENERAL"}</definedName>
    <definedName name="_m5" localSheetId="10" hidden="1">{"via1",#N/A,TRUE,"general";"via2",#N/A,TRUE,"general";"via3",#N/A,TRUE,"general"}</definedName>
    <definedName name="_m5" localSheetId="4"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hidden="1">{"via1",#N/A,TRUE,"general";"via2",#N/A,TRUE,"general";"via3",#N/A,TRUE,"general"}</definedName>
    <definedName name="_m6" localSheetId="10" hidden="1">{"TAB1",#N/A,TRUE,"GENERAL";"TAB2",#N/A,TRUE,"GENERAL";"TAB3",#N/A,TRUE,"GENERAL";"TAB4",#N/A,TRUE,"GENERAL";"TAB5",#N/A,TRUE,"GENERAL"}</definedName>
    <definedName name="_m6" localSheetId="4"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hidden="1">{"TAB1",#N/A,TRUE,"GENERAL";"TAB2",#N/A,TRUE,"GENERAL";"TAB3",#N/A,TRUE,"GENERAL";"TAB4",#N/A,TRUE,"GENERAL";"TAB5",#N/A,TRUE,"GENERAL"}</definedName>
    <definedName name="_m7" localSheetId="10" hidden="1">{"TAB1",#N/A,TRUE,"GENERAL";"TAB2",#N/A,TRUE,"GENERAL";"TAB3",#N/A,TRUE,"GENERAL";"TAB4",#N/A,TRUE,"GENERAL";"TAB5",#N/A,TRUE,"GENERAL"}</definedName>
    <definedName name="_m7" localSheetId="4"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hidden="1">{"TAB1",#N/A,TRUE,"GENERAL";"TAB2",#N/A,TRUE,"GENERAL";"TAB3",#N/A,TRUE,"GENERAL";"TAB4",#N/A,TRUE,"GENERAL";"TAB5",#N/A,TRUE,"GENERAL"}</definedName>
    <definedName name="_m8" localSheetId="10" hidden="1">{"via1",#N/A,TRUE,"general";"via2",#N/A,TRUE,"general";"via3",#N/A,TRUE,"general"}</definedName>
    <definedName name="_m8" localSheetId="4"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hidden="1">{"via1",#N/A,TRUE,"general";"via2",#N/A,TRUE,"general";"via3",#N/A,TRUE,"general"}</definedName>
    <definedName name="_m9" localSheetId="10" hidden="1">{"via1",#N/A,TRUE,"general";"via2",#N/A,TRUE,"general";"via3",#N/A,TRUE,"general"}</definedName>
    <definedName name="_m9" localSheetId="4"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hidden="1">{"via1",#N/A,TRUE,"general";"via2",#N/A,TRUE,"general";"via3",#N/A,TRUE,"general"}</definedName>
    <definedName name="_MA2" localSheetId="10">#REF!</definedName>
    <definedName name="_MA2" localSheetId="4">#REF!</definedName>
    <definedName name="_MA2" localSheetId="3">#REF!</definedName>
    <definedName name="_MA2" localSheetId="1">#REF!</definedName>
    <definedName name="_MA2" localSheetId="2">#REF!</definedName>
    <definedName name="_MA3" localSheetId="10">#REF!</definedName>
    <definedName name="_MA3" localSheetId="4">#REF!</definedName>
    <definedName name="_MA3" localSheetId="3">#REF!</definedName>
    <definedName name="_MA3" localSheetId="1">#REF!</definedName>
    <definedName name="_MA3" localSheetId="2">#REF!</definedName>
    <definedName name="_n3" localSheetId="10" hidden="1">{"TAB1",#N/A,TRUE,"GENERAL";"TAB2",#N/A,TRUE,"GENERAL";"TAB3",#N/A,TRUE,"GENERAL";"TAB4",#N/A,TRUE,"GENERAL";"TAB5",#N/A,TRUE,"GENERAL"}</definedName>
    <definedName name="_n3" localSheetId="4"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hidden="1">{"TAB1",#N/A,TRUE,"GENERAL";"TAB2",#N/A,TRUE,"GENERAL";"TAB3",#N/A,TRUE,"GENERAL";"TAB4",#N/A,TRUE,"GENERAL";"TAB5",#N/A,TRUE,"GENERAL"}</definedName>
    <definedName name="_n4" localSheetId="10" hidden="1">{"via1",#N/A,TRUE,"general";"via2",#N/A,TRUE,"general";"via3",#N/A,TRUE,"general"}</definedName>
    <definedName name="_n4" localSheetId="4"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hidden="1">{"via1",#N/A,TRUE,"general";"via2",#N/A,TRUE,"general";"via3",#N/A,TRUE,"general"}</definedName>
    <definedName name="_n5" localSheetId="10" hidden="1">{"TAB1",#N/A,TRUE,"GENERAL";"TAB2",#N/A,TRUE,"GENERAL";"TAB3",#N/A,TRUE,"GENERAL";"TAB4",#N/A,TRUE,"GENERAL";"TAB5",#N/A,TRUE,"GENERAL"}</definedName>
    <definedName name="_n5" localSheetId="4"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hidden="1">{"TAB1",#N/A,TRUE,"GENERAL";"TAB2",#N/A,TRUE,"GENERAL";"TAB3",#N/A,TRUE,"GENERAL";"TAB4",#N/A,TRUE,"GENERAL";"TAB5",#N/A,TRUE,"GENERAL"}</definedName>
    <definedName name="_num10" localSheetId="10">#REF!</definedName>
    <definedName name="_num10" localSheetId="4">#REF!</definedName>
    <definedName name="_num10" localSheetId="3">#REF!</definedName>
    <definedName name="_num10" localSheetId="1">#REF!</definedName>
    <definedName name="_num10" localSheetId="2">#REF!</definedName>
    <definedName name="_num2" localSheetId="10">#REF!</definedName>
    <definedName name="_num2" localSheetId="4">#REF!</definedName>
    <definedName name="_num2" localSheetId="3">#REF!</definedName>
    <definedName name="_num2" localSheetId="1">#REF!</definedName>
    <definedName name="_num2" localSheetId="2">#REF!</definedName>
    <definedName name="_num3" localSheetId="10">#REF!</definedName>
    <definedName name="_num3" localSheetId="4">#REF!</definedName>
    <definedName name="_num3" localSheetId="3">#REF!</definedName>
    <definedName name="_num3" localSheetId="1">#REF!</definedName>
    <definedName name="_num3" localSheetId="2">#REF!</definedName>
    <definedName name="_num4" localSheetId="10">#REF!</definedName>
    <definedName name="_num4" localSheetId="4">#REF!</definedName>
    <definedName name="_num4" localSheetId="3">#REF!</definedName>
    <definedName name="_num4" localSheetId="1">#REF!</definedName>
    <definedName name="_num4" localSheetId="2">#REF!</definedName>
    <definedName name="_num5" localSheetId="10">#REF!</definedName>
    <definedName name="_num5" localSheetId="4">#REF!</definedName>
    <definedName name="_num5" localSheetId="3">#REF!</definedName>
    <definedName name="_num5" localSheetId="1">#REF!</definedName>
    <definedName name="_num5" localSheetId="2">#REF!</definedName>
    <definedName name="_num6" localSheetId="10">#REF!</definedName>
    <definedName name="_num6" localSheetId="4">#REF!</definedName>
    <definedName name="_num6" localSheetId="3">#REF!</definedName>
    <definedName name="_num6" localSheetId="1">#REF!</definedName>
    <definedName name="_num6" localSheetId="2">#REF!</definedName>
    <definedName name="_num7" localSheetId="10">#REF!</definedName>
    <definedName name="_num7" localSheetId="4">#REF!</definedName>
    <definedName name="_num7" localSheetId="3">#REF!</definedName>
    <definedName name="_num7" localSheetId="1">#REF!</definedName>
    <definedName name="_num7" localSheetId="2">#REF!</definedName>
    <definedName name="_num8" localSheetId="10">#REF!</definedName>
    <definedName name="_num8" localSheetId="4">#REF!</definedName>
    <definedName name="_num8" localSheetId="3">#REF!</definedName>
    <definedName name="_num8" localSheetId="1">#REF!</definedName>
    <definedName name="_num8" localSheetId="2">#REF!</definedName>
    <definedName name="_num9" localSheetId="10">#REF!</definedName>
    <definedName name="_num9" localSheetId="4">#REF!</definedName>
    <definedName name="_num9" localSheetId="3">#REF!</definedName>
    <definedName name="_num9" localSheetId="1">#REF!</definedName>
    <definedName name="_num9" localSheetId="2">#REF!</definedName>
    <definedName name="_nyn7" localSheetId="10" hidden="1">{"via1",#N/A,TRUE,"general";"via2",#N/A,TRUE,"general";"via3",#N/A,TRUE,"general"}</definedName>
    <definedName name="_nyn7" localSheetId="4"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hidden="1">{"via1",#N/A,TRUE,"general";"via2",#N/A,TRUE,"general";"via3",#N/A,TRUE,"general"}</definedName>
    <definedName name="_o4" localSheetId="10" hidden="1">{"via1",#N/A,TRUE,"general";"via2",#N/A,TRUE,"general";"via3",#N/A,TRUE,"general"}</definedName>
    <definedName name="_o4" localSheetId="4"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hidden="1">{"via1",#N/A,TRUE,"general";"via2",#N/A,TRUE,"general";"via3",#N/A,TRUE,"general"}</definedName>
    <definedName name="_o5" localSheetId="10" hidden="1">{"TAB1",#N/A,TRUE,"GENERAL";"TAB2",#N/A,TRUE,"GENERAL";"TAB3",#N/A,TRUE,"GENERAL";"TAB4",#N/A,TRUE,"GENERAL";"TAB5",#N/A,TRUE,"GENERAL"}</definedName>
    <definedName name="_o5" localSheetId="4"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hidden="1">{"TAB1",#N/A,TRUE,"GENERAL";"TAB2",#N/A,TRUE,"GENERAL";"TAB3",#N/A,TRUE,"GENERAL";"TAB4",#N/A,TRUE,"GENERAL";"TAB5",#N/A,TRUE,"GENERAL"}</definedName>
    <definedName name="_o6" localSheetId="10" hidden="1">{"TAB1",#N/A,TRUE,"GENERAL";"TAB2",#N/A,TRUE,"GENERAL";"TAB3",#N/A,TRUE,"GENERAL";"TAB4",#N/A,TRUE,"GENERAL";"TAB5",#N/A,TRUE,"GENERAL"}</definedName>
    <definedName name="_o6" localSheetId="4"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hidden="1">{"TAB1",#N/A,TRUE,"GENERAL";"TAB2",#N/A,TRUE,"GENERAL";"TAB3",#N/A,TRUE,"GENERAL";"TAB4",#N/A,TRUE,"GENERAL";"TAB5",#N/A,TRUE,"GENERAL"}</definedName>
    <definedName name="_o7" localSheetId="10" hidden="1">{"TAB1",#N/A,TRUE,"GENERAL";"TAB2",#N/A,TRUE,"GENERAL";"TAB3",#N/A,TRUE,"GENERAL";"TAB4",#N/A,TRUE,"GENERAL";"TAB5",#N/A,TRUE,"GENERAL"}</definedName>
    <definedName name="_o7" localSheetId="4"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hidden="1">{"TAB1",#N/A,TRUE,"GENERAL";"TAB2",#N/A,TRUE,"GENERAL";"TAB3",#N/A,TRUE,"GENERAL";"TAB4",#N/A,TRUE,"GENERAL";"TAB5",#N/A,TRUE,"GENERAL"}</definedName>
    <definedName name="_o8" localSheetId="10" hidden="1">{"via1",#N/A,TRUE,"general";"via2",#N/A,TRUE,"general";"via3",#N/A,TRUE,"general"}</definedName>
    <definedName name="_o8" localSheetId="4"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hidden="1">{"via1",#N/A,TRUE,"general";"via2",#N/A,TRUE,"general";"via3",#N/A,TRUE,"general"}</definedName>
    <definedName name="_o9" localSheetId="10" hidden="1">{"TAB1",#N/A,TRUE,"GENERAL";"TAB2",#N/A,TRUE,"GENERAL";"TAB3",#N/A,TRUE,"GENERAL";"TAB4",#N/A,TRUE,"GENERAL";"TAB5",#N/A,TRUE,"GENERAL"}</definedName>
    <definedName name="_o9" localSheetId="4"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hidden="1">{"TAB1",#N/A,TRUE,"GENERAL";"TAB2",#N/A,TRUE,"GENERAL";"TAB3",#N/A,TRUE,"GENERAL";"TAB4",#N/A,TRUE,"GENERAL";"TAB5",#N/A,TRUE,"GENERAL"}</definedName>
    <definedName name="_Order1" localSheetId="10" hidden="1">255</definedName>
    <definedName name="_Order1" hidden="1">0</definedName>
    <definedName name="_Order2" hidden="1">0</definedName>
    <definedName name="_p6" localSheetId="10" hidden="1">{"via1",#N/A,TRUE,"general";"via2",#N/A,TRUE,"general";"via3",#N/A,TRUE,"general"}</definedName>
    <definedName name="_p6" localSheetId="4"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hidden="1">{"via1",#N/A,TRUE,"general";"via2",#N/A,TRUE,"general";"via3",#N/A,TRUE,"general"}</definedName>
    <definedName name="_p7" localSheetId="10" hidden="1">{"via1",#N/A,TRUE,"general";"via2",#N/A,TRUE,"general";"via3",#N/A,TRUE,"general"}</definedName>
    <definedName name="_p7" localSheetId="4"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hidden="1">{"via1",#N/A,TRUE,"general";"via2",#N/A,TRUE,"general";"via3",#N/A,TRUE,"general"}</definedName>
    <definedName name="_p8" localSheetId="10" hidden="1">{"TAB1",#N/A,TRUE,"GENERAL";"TAB2",#N/A,TRUE,"GENERAL";"TAB3",#N/A,TRUE,"GENERAL";"TAB4",#N/A,TRUE,"GENERAL";"TAB5",#N/A,TRUE,"GENERAL"}</definedName>
    <definedName name="_p8" localSheetId="4"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hidden="1">{"TAB1",#N/A,TRUE,"GENERAL";"TAB2",#N/A,TRUE,"GENERAL";"TAB3",#N/A,TRUE,"GENERAL";"TAB4",#N/A,TRUE,"GENERAL";"TAB5",#N/A,TRUE,"GENERAL"}</definedName>
    <definedName name="_Parse_Out" localSheetId="8" hidden="1">#REF!</definedName>
    <definedName name="_Parse_Out" hidden="1">#REF!</definedName>
    <definedName name="_PJ50" localSheetId="10">#REF!</definedName>
    <definedName name="_PJ50" localSheetId="11">#REF!</definedName>
    <definedName name="_PJ50" localSheetId="4">#REF!</definedName>
    <definedName name="_PJ50" localSheetId="3">#REF!</definedName>
    <definedName name="_PJ50" localSheetId="1">#REF!</definedName>
    <definedName name="_PJ50" localSheetId="2">#REF!</definedName>
    <definedName name="_pj51" localSheetId="10">#REF!</definedName>
    <definedName name="_pj51" localSheetId="4">#REF!</definedName>
    <definedName name="_pj51" localSheetId="3">#REF!</definedName>
    <definedName name="_pj51" localSheetId="1">#REF!</definedName>
    <definedName name="_pj51" localSheetId="2">#REF!</definedName>
    <definedName name="_PRE1" localSheetId="10">#REF!</definedName>
    <definedName name="_PRE1" localSheetId="4">#REF!</definedName>
    <definedName name="_PRE1" localSheetId="3">#REF!</definedName>
    <definedName name="_PRE1" localSheetId="1">#REF!</definedName>
    <definedName name="_PRE1" localSheetId="2">#REF!</definedName>
    <definedName name="_r" localSheetId="10" hidden="1">{"TAB1",#N/A,TRUE,"GENERAL";"TAB2",#N/A,TRUE,"GENERAL";"TAB3",#N/A,TRUE,"GENERAL";"TAB4",#N/A,TRUE,"GENERAL";"TAB5",#N/A,TRUE,"GENERAL"}</definedName>
    <definedName name="_r" localSheetId="4"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hidden="1">{"TAB1",#N/A,TRUE,"GENERAL";"TAB2",#N/A,TRUE,"GENERAL";"TAB3",#N/A,TRUE,"GENERAL";"TAB4",#N/A,TRUE,"GENERAL";"TAB5",#N/A,TRUE,"GENERAL"}</definedName>
    <definedName name="_r4r" localSheetId="10" hidden="1">{"via1",#N/A,TRUE,"general";"via2",#N/A,TRUE,"general";"via3",#N/A,TRUE,"general"}</definedName>
    <definedName name="_r4r" localSheetId="4"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hidden="1">{"via1",#N/A,TRUE,"general";"via2",#N/A,TRUE,"general";"via3",#N/A,TRUE,"general"}</definedName>
    <definedName name="_ref4" localSheetId="10">#REF!</definedName>
    <definedName name="_ref4" localSheetId="4">#REF!</definedName>
    <definedName name="_ref4" localSheetId="3">#REF!</definedName>
    <definedName name="_ref4" localSheetId="1">#REF!</definedName>
    <definedName name="_ref4" localSheetId="2">#REF!</definedName>
    <definedName name="_rtu6" localSheetId="10" hidden="1">{"via1",#N/A,TRUE,"general";"via2",#N/A,TRUE,"general";"via3",#N/A,TRUE,"general"}</definedName>
    <definedName name="_rtu6" localSheetId="4"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hidden="1">{"via1",#N/A,TRUE,"general";"via2",#N/A,TRUE,"general";"via3",#N/A,TRUE,"general"}</definedName>
    <definedName name="_s" localSheetId="8" hidden="1">#REF!</definedName>
    <definedName name="_s" hidden="1">#REF!</definedName>
    <definedName name="_s1" localSheetId="10" hidden="1">{"via1",#N/A,TRUE,"general";"via2",#N/A,TRUE,"general";"via3",#N/A,TRUE,"general"}</definedName>
    <definedName name="_s1" localSheetId="4"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hidden="1">{"via1",#N/A,TRUE,"general";"via2",#N/A,TRUE,"general";"via3",#N/A,TRUE,"general"}</definedName>
    <definedName name="_s2" localSheetId="10" hidden="1">{"TAB1",#N/A,TRUE,"GENERAL";"TAB2",#N/A,TRUE,"GENERAL";"TAB3",#N/A,TRUE,"GENERAL";"TAB4",#N/A,TRUE,"GENERAL";"TAB5",#N/A,TRUE,"GENERAL"}</definedName>
    <definedName name="_s2" localSheetId="4"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hidden="1">{"TAB1",#N/A,TRUE,"GENERAL";"TAB2",#N/A,TRUE,"GENERAL";"TAB3",#N/A,TRUE,"GENERAL";"TAB4",#N/A,TRUE,"GENERAL";"TAB5",#N/A,TRUE,"GENERAL"}</definedName>
    <definedName name="_s3" localSheetId="10" hidden="1">{"TAB1",#N/A,TRUE,"GENERAL";"TAB2",#N/A,TRUE,"GENERAL";"TAB3",#N/A,TRUE,"GENERAL";"TAB4",#N/A,TRUE,"GENERAL";"TAB5",#N/A,TRUE,"GENERAL"}</definedName>
    <definedName name="_s3" localSheetId="4"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hidden="1">{"TAB1",#N/A,TRUE,"GENERAL";"TAB2",#N/A,TRUE,"GENERAL";"TAB3",#N/A,TRUE,"GENERAL";"TAB4",#N/A,TRUE,"GENERAL";"TAB5",#N/A,TRUE,"GENERAL"}</definedName>
    <definedName name="_s4" localSheetId="10" hidden="1">{"via1",#N/A,TRUE,"general";"via2",#N/A,TRUE,"general";"via3",#N/A,TRUE,"general"}</definedName>
    <definedName name="_s4" localSheetId="4"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hidden="1">{"via1",#N/A,TRUE,"general";"via2",#N/A,TRUE,"general";"via3",#N/A,TRUE,"general"}</definedName>
    <definedName name="_s5" localSheetId="10" hidden="1">{"via1",#N/A,TRUE,"general";"via2",#N/A,TRUE,"general";"via3",#N/A,TRUE,"general"}</definedName>
    <definedName name="_s5" localSheetId="4"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hidden="1">{"via1",#N/A,TRUE,"general";"via2",#N/A,TRUE,"general";"via3",#N/A,TRUE,"general"}</definedName>
    <definedName name="_s6" localSheetId="10" hidden="1">{"TAB1",#N/A,TRUE,"GENERAL";"TAB2",#N/A,TRUE,"GENERAL";"TAB3",#N/A,TRUE,"GENERAL";"TAB4",#N/A,TRUE,"GENERAL";"TAB5",#N/A,TRUE,"GENERAL"}</definedName>
    <definedName name="_s6" localSheetId="4"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hidden="1">{"TAB1",#N/A,TRUE,"GENERAL";"TAB2",#N/A,TRUE,"GENERAL";"TAB3",#N/A,TRUE,"GENERAL";"TAB4",#N/A,TRUE,"GENERAL";"TAB5",#N/A,TRUE,"GENERAL"}</definedName>
    <definedName name="_s7" localSheetId="10" hidden="1">{"via1",#N/A,TRUE,"general";"via2",#N/A,TRUE,"general";"via3",#N/A,TRUE,"general"}</definedName>
    <definedName name="_s7" localSheetId="4"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hidden="1">{"via1",#N/A,TRUE,"general";"via2",#N/A,TRUE,"general";"via3",#N/A,TRUE,"general"}</definedName>
    <definedName name="_SBC1" localSheetId="10">[2]INV!$A$12:$D$15</definedName>
    <definedName name="_SBC3" localSheetId="10">[2]INV!$F$12:$I$15</definedName>
    <definedName name="_SBC5" localSheetId="10">[2]INV!$K$12:$N$15</definedName>
    <definedName name="_Sort" localSheetId="10" hidden="1">[1]INSUMOS!#REF!</definedName>
    <definedName name="_Sort" localSheetId="4" hidden="1">#REF!</definedName>
    <definedName name="_Sort" localSheetId="3" hidden="1">#REF!</definedName>
    <definedName name="_Sort" localSheetId="7" hidden="1">#REF!</definedName>
    <definedName name="_Sort" localSheetId="1" hidden="1">#REF!</definedName>
    <definedName name="_Sort" localSheetId="2" hidden="1">#REF!</definedName>
    <definedName name="_Sort" localSheetId="8" hidden="1">#REF!</definedName>
    <definedName name="_Sort" hidden="1">#REF!</definedName>
    <definedName name="_Sort1" localSheetId="8" hidden="1">#REF!</definedName>
    <definedName name="_Sort1" hidden="1">#REF!</definedName>
    <definedName name="_srn001" localSheetId="10">#REF!</definedName>
    <definedName name="_srn001" localSheetId="4">#REF!</definedName>
    <definedName name="_srn001" localSheetId="3">#REF!</definedName>
    <definedName name="_srn001" localSheetId="1">#REF!</definedName>
    <definedName name="_srn001" localSheetId="2">#REF!</definedName>
    <definedName name="_t3" localSheetId="10" hidden="1">{"TAB1",#N/A,TRUE,"GENERAL";"TAB2",#N/A,TRUE,"GENERAL";"TAB3",#N/A,TRUE,"GENERAL";"TAB4",#N/A,TRUE,"GENERAL";"TAB5",#N/A,TRUE,"GENERAL"}</definedName>
    <definedName name="_t3" localSheetId="4"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hidden="1">{"TAB1",#N/A,TRUE,"GENERAL";"TAB2",#N/A,TRUE,"GENERAL";"TAB3",#N/A,TRUE,"GENERAL";"TAB4",#N/A,TRUE,"GENERAL";"TAB5",#N/A,TRUE,"GENERAL"}</definedName>
    <definedName name="_t4" localSheetId="10" hidden="1">{"via1",#N/A,TRUE,"general";"via2",#N/A,TRUE,"general";"via3",#N/A,TRUE,"general"}</definedName>
    <definedName name="_t4" localSheetId="4"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hidden="1">{"via1",#N/A,TRUE,"general";"via2",#N/A,TRUE,"general";"via3",#N/A,TRUE,"general"}</definedName>
    <definedName name="_t5" localSheetId="10" hidden="1">{"TAB1",#N/A,TRUE,"GENERAL";"TAB2",#N/A,TRUE,"GENERAL";"TAB3",#N/A,TRUE,"GENERAL";"TAB4",#N/A,TRUE,"GENERAL";"TAB5",#N/A,TRUE,"GENERAL"}</definedName>
    <definedName name="_t5" localSheetId="4"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hidden="1">{"TAB1",#N/A,TRUE,"GENERAL";"TAB2",#N/A,TRUE,"GENERAL";"TAB3",#N/A,TRUE,"GENERAL";"TAB4",#N/A,TRUE,"GENERAL";"TAB5",#N/A,TRUE,"GENERAL"}</definedName>
    <definedName name="_t6" localSheetId="10" hidden="1">{"via1",#N/A,TRUE,"general";"via2",#N/A,TRUE,"general";"via3",#N/A,TRUE,"general"}</definedName>
    <definedName name="_t6" localSheetId="4"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hidden="1">{"via1",#N/A,TRUE,"general";"via2",#N/A,TRUE,"general";"via3",#N/A,TRUE,"general"}</definedName>
    <definedName name="_t66" localSheetId="10" hidden="1">{"TAB1",#N/A,TRUE,"GENERAL";"TAB2",#N/A,TRUE,"GENERAL";"TAB3",#N/A,TRUE,"GENERAL";"TAB4",#N/A,TRUE,"GENERAL";"TAB5",#N/A,TRUE,"GENERAL"}</definedName>
    <definedName name="_t66" localSheetId="4"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hidden="1">{"TAB1",#N/A,TRUE,"GENERAL";"TAB2",#N/A,TRUE,"GENERAL";"TAB3",#N/A,TRUE,"GENERAL";"TAB4",#N/A,TRUE,"GENERAL";"TAB5",#N/A,TRUE,"GENERAL"}</definedName>
    <definedName name="_t7" localSheetId="10" hidden="1">{"via1",#N/A,TRUE,"general";"via2",#N/A,TRUE,"general";"via3",#N/A,TRUE,"general"}</definedName>
    <definedName name="_t7" localSheetId="4"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hidden="1">{"via1",#N/A,TRUE,"general";"via2",#N/A,TRUE,"general";"via3",#N/A,TRUE,"general"}</definedName>
    <definedName name="_t77" localSheetId="10" hidden="1">{"TAB1",#N/A,TRUE,"GENERAL";"TAB2",#N/A,TRUE,"GENERAL";"TAB3",#N/A,TRUE,"GENERAL";"TAB4",#N/A,TRUE,"GENERAL";"TAB5",#N/A,TRUE,"GENERAL"}</definedName>
    <definedName name="_t77" localSheetId="4"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hidden="1">{"TAB1",#N/A,TRUE,"GENERAL";"TAB2",#N/A,TRUE,"GENERAL";"TAB3",#N/A,TRUE,"GENERAL";"TAB4",#N/A,TRUE,"GENERAL";"TAB5",#N/A,TRUE,"GENERAL"}</definedName>
    <definedName name="_t8" localSheetId="10" hidden="1">{"TAB1",#N/A,TRUE,"GENERAL";"TAB2",#N/A,TRUE,"GENERAL";"TAB3",#N/A,TRUE,"GENERAL";"TAB4",#N/A,TRUE,"GENERAL";"TAB5",#N/A,TRUE,"GENERAL"}</definedName>
    <definedName name="_t8" localSheetId="4"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hidden="1">{"TAB1",#N/A,TRUE,"GENERAL";"TAB2",#N/A,TRUE,"GENERAL";"TAB3",#N/A,TRUE,"GENERAL";"TAB4",#N/A,TRUE,"GENERAL";"TAB5",#N/A,TRUE,"GENERAL"}</definedName>
    <definedName name="_t88" localSheetId="10" hidden="1">{"via1",#N/A,TRUE,"general";"via2",#N/A,TRUE,"general";"via3",#N/A,TRUE,"general"}</definedName>
    <definedName name="_t88" localSheetId="4"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hidden="1">{"via1",#N/A,TRUE,"general";"via2",#N/A,TRUE,"general";"via3",#N/A,TRUE,"general"}</definedName>
    <definedName name="_t9" localSheetId="10" hidden="1">{"TAB1",#N/A,TRUE,"GENERAL";"TAB2",#N/A,TRUE,"GENERAL";"TAB3",#N/A,TRUE,"GENERAL";"TAB4",#N/A,TRUE,"GENERAL";"TAB5",#N/A,TRUE,"GENERAL"}</definedName>
    <definedName name="_t9" localSheetId="4"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hidden="1">{"TAB1",#N/A,TRUE,"GENERAL";"TAB2",#N/A,TRUE,"GENERAL";"TAB3",#N/A,TRUE,"GENERAL";"TAB4",#N/A,TRUE,"GENERAL";"TAB5",#N/A,TRUE,"GENERAL"}</definedName>
    <definedName name="_t99" localSheetId="10" hidden="1">{"via1",#N/A,TRUE,"general";"via2",#N/A,TRUE,"general";"via3",#N/A,TRUE,"general"}</definedName>
    <definedName name="_t99" localSheetId="4"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hidden="1">{"via1",#N/A,TRUE,"general";"via2",#N/A,TRUE,"general";"via3",#N/A,TRUE,"general"}</definedName>
    <definedName name="_u4" localSheetId="10" hidden="1">{"TAB1",#N/A,TRUE,"GENERAL";"TAB2",#N/A,TRUE,"GENERAL";"TAB3",#N/A,TRUE,"GENERAL";"TAB4",#N/A,TRUE,"GENERAL";"TAB5",#N/A,TRUE,"GENERAL"}</definedName>
    <definedName name="_u4" localSheetId="4"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hidden="1">{"TAB1",#N/A,TRUE,"GENERAL";"TAB2",#N/A,TRUE,"GENERAL";"TAB3",#N/A,TRUE,"GENERAL";"TAB4",#N/A,TRUE,"GENERAL";"TAB5",#N/A,TRUE,"GENERAL"}</definedName>
    <definedName name="_u5" localSheetId="10" hidden="1">{"TAB1",#N/A,TRUE,"GENERAL";"TAB2",#N/A,TRUE,"GENERAL";"TAB3",#N/A,TRUE,"GENERAL";"TAB4",#N/A,TRUE,"GENERAL";"TAB5",#N/A,TRUE,"GENERAL"}</definedName>
    <definedName name="_u5" localSheetId="4"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hidden="1">{"TAB1",#N/A,TRUE,"GENERAL";"TAB2",#N/A,TRUE,"GENERAL";"TAB3",#N/A,TRUE,"GENERAL";"TAB4",#N/A,TRUE,"GENERAL";"TAB5",#N/A,TRUE,"GENERAL"}</definedName>
    <definedName name="_u6" localSheetId="10" hidden="1">{"TAB1",#N/A,TRUE,"GENERAL";"TAB2",#N/A,TRUE,"GENERAL";"TAB3",#N/A,TRUE,"GENERAL";"TAB4",#N/A,TRUE,"GENERAL";"TAB5",#N/A,TRUE,"GENERAL"}</definedName>
    <definedName name="_u6" localSheetId="4"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hidden="1">{"TAB1",#N/A,TRUE,"GENERAL";"TAB2",#N/A,TRUE,"GENERAL";"TAB3",#N/A,TRUE,"GENERAL";"TAB4",#N/A,TRUE,"GENERAL";"TAB5",#N/A,TRUE,"GENERAL"}</definedName>
    <definedName name="_u7" localSheetId="10" hidden="1">{"via1",#N/A,TRUE,"general";"via2",#N/A,TRUE,"general";"via3",#N/A,TRUE,"general"}</definedName>
    <definedName name="_u7" localSheetId="4"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hidden="1">{"via1",#N/A,TRUE,"general";"via2",#N/A,TRUE,"general";"via3",#N/A,TRUE,"general"}</definedName>
    <definedName name="_u8" localSheetId="10" hidden="1">{"TAB1",#N/A,TRUE,"GENERAL";"TAB2",#N/A,TRUE,"GENERAL";"TAB3",#N/A,TRUE,"GENERAL";"TAB4",#N/A,TRUE,"GENERAL";"TAB5",#N/A,TRUE,"GENERAL"}</definedName>
    <definedName name="_u8" localSheetId="4"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hidden="1">{"TAB1",#N/A,TRUE,"GENERAL";"TAB2",#N/A,TRUE,"GENERAL";"TAB3",#N/A,TRUE,"GENERAL";"TAB4",#N/A,TRUE,"GENERAL";"TAB5",#N/A,TRUE,"GENERAL"}</definedName>
    <definedName name="_u9" localSheetId="10" hidden="1">{"TAB1",#N/A,TRUE,"GENERAL";"TAB2",#N/A,TRUE,"GENERAL";"TAB3",#N/A,TRUE,"GENERAL";"TAB4",#N/A,TRUE,"GENERAL";"TAB5",#N/A,TRUE,"GENERAL"}</definedName>
    <definedName name="_u9" localSheetId="4"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hidden="1">{"TAB1",#N/A,TRUE,"GENERAL";"TAB2",#N/A,TRUE,"GENERAL";"TAB3",#N/A,TRUE,"GENERAL";"TAB4",#N/A,TRUE,"GENERAL";"TAB5",#N/A,TRUE,"GENERAL"}</definedName>
    <definedName name="_ur7" localSheetId="10" hidden="1">{"TAB1",#N/A,TRUE,"GENERAL";"TAB2",#N/A,TRUE,"GENERAL";"TAB3",#N/A,TRUE,"GENERAL";"TAB4",#N/A,TRUE,"GENERAL";"TAB5",#N/A,TRUE,"GENERAL"}</definedName>
    <definedName name="_ur7" localSheetId="4"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hidden="1">{"TAB1",#N/A,TRUE,"GENERAL";"TAB2",#N/A,TRUE,"GENERAL";"TAB3",#N/A,TRUE,"GENERAL";"TAB4",#N/A,TRUE,"GENERAL";"TAB5",#N/A,TRUE,"GENERAL"}</definedName>
    <definedName name="_v2" localSheetId="10" hidden="1">{"via1",#N/A,TRUE,"general";"via2",#N/A,TRUE,"general";"via3",#N/A,TRUE,"general"}</definedName>
    <definedName name="_v2" localSheetId="4"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hidden="1">{"via1",#N/A,TRUE,"general";"via2",#N/A,TRUE,"general";"via3",#N/A,TRUE,"general"}</definedName>
    <definedName name="_v3" localSheetId="10" hidden="1">{"TAB1",#N/A,TRUE,"GENERAL";"TAB2",#N/A,TRUE,"GENERAL";"TAB3",#N/A,TRUE,"GENERAL";"TAB4",#N/A,TRUE,"GENERAL";"TAB5",#N/A,TRUE,"GENERAL"}</definedName>
    <definedName name="_v3" localSheetId="4"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hidden="1">{"TAB1",#N/A,TRUE,"GENERAL";"TAB2",#N/A,TRUE,"GENERAL";"TAB3",#N/A,TRUE,"GENERAL";"TAB4",#N/A,TRUE,"GENERAL";"TAB5",#N/A,TRUE,"GENERAL"}</definedName>
    <definedName name="_v4" localSheetId="10" hidden="1">{"TAB1",#N/A,TRUE,"GENERAL";"TAB2",#N/A,TRUE,"GENERAL";"TAB3",#N/A,TRUE,"GENERAL";"TAB4",#N/A,TRUE,"GENERAL";"TAB5",#N/A,TRUE,"GENERAL"}</definedName>
    <definedName name="_v4" localSheetId="4"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hidden="1">{"TAB1",#N/A,TRUE,"GENERAL";"TAB2",#N/A,TRUE,"GENERAL";"TAB3",#N/A,TRUE,"GENERAL";"TAB4",#N/A,TRUE,"GENERAL";"TAB5",#N/A,TRUE,"GENERAL"}</definedName>
    <definedName name="_v5" localSheetId="10" hidden="1">{"TAB1",#N/A,TRUE,"GENERAL";"TAB2",#N/A,TRUE,"GENERAL";"TAB3",#N/A,TRUE,"GENERAL";"TAB4",#N/A,TRUE,"GENERAL";"TAB5",#N/A,TRUE,"GENERAL"}</definedName>
    <definedName name="_v5" localSheetId="4"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hidden="1">{"TAB1",#N/A,TRUE,"GENERAL";"TAB2",#N/A,TRUE,"GENERAL";"TAB3",#N/A,TRUE,"GENERAL";"TAB4",#N/A,TRUE,"GENERAL";"TAB5",#N/A,TRUE,"GENERAL"}</definedName>
    <definedName name="_v6" localSheetId="10" hidden="1">{"TAB1",#N/A,TRUE,"GENERAL";"TAB2",#N/A,TRUE,"GENERAL";"TAB3",#N/A,TRUE,"GENERAL";"TAB4",#N/A,TRUE,"GENERAL";"TAB5",#N/A,TRUE,"GENERAL"}</definedName>
    <definedName name="_v6" localSheetId="4"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hidden="1">{"TAB1",#N/A,TRUE,"GENERAL";"TAB2",#N/A,TRUE,"GENERAL";"TAB3",#N/A,TRUE,"GENERAL";"TAB4",#N/A,TRUE,"GENERAL";"TAB5",#N/A,TRUE,"GENERAL"}</definedName>
    <definedName name="_v7" localSheetId="10" hidden="1">{"via1",#N/A,TRUE,"general";"via2",#N/A,TRUE,"general";"via3",#N/A,TRUE,"general"}</definedName>
    <definedName name="_v7" localSheetId="4"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hidden="1">{"via1",#N/A,TRUE,"general";"via2",#N/A,TRUE,"general";"via3",#N/A,TRUE,"general"}</definedName>
    <definedName name="_v8" localSheetId="10" hidden="1">{"TAB1",#N/A,TRUE,"GENERAL";"TAB2",#N/A,TRUE,"GENERAL";"TAB3",#N/A,TRUE,"GENERAL";"TAB4",#N/A,TRUE,"GENERAL";"TAB5",#N/A,TRUE,"GENERAL"}</definedName>
    <definedName name="_v8" localSheetId="4"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hidden="1">{"TAB1",#N/A,TRUE,"GENERAL";"TAB2",#N/A,TRUE,"GENERAL";"TAB3",#N/A,TRUE,"GENERAL";"TAB4",#N/A,TRUE,"GENERAL";"TAB5",#N/A,TRUE,"GENERAL"}</definedName>
    <definedName name="_v9" localSheetId="10" hidden="1">{"TAB1",#N/A,TRUE,"GENERAL";"TAB2",#N/A,TRUE,"GENERAL";"TAB3",#N/A,TRUE,"GENERAL";"TAB4",#N/A,TRUE,"GENERAL";"TAB5",#N/A,TRUE,"GENERAL"}</definedName>
    <definedName name="_v9" localSheetId="4"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hidden="1">{"TAB1",#N/A,TRUE,"GENERAL";"TAB2",#N/A,TRUE,"GENERAL";"TAB3",#N/A,TRUE,"GENERAL";"TAB4",#N/A,TRUE,"GENERAL";"TAB5",#N/A,TRUE,"GENERAL"}</definedName>
    <definedName name="_vfv4" localSheetId="10" hidden="1">{"via1",#N/A,TRUE,"general";"via2",#N/A,TRUE,"general";"via3",#N/A,TRUE,"general"}</definedName>
    <definedName name="_vfv4" localSheetId="4"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hidden="1">{"via1",#N/A,TRUE,"general";"via2",#N/A,TRUE,"general";"via3",#N/A,TRUE,"general"}</definedName>
    <definedName name="_x1" localSheetId="10" hidden="1">{"TAB1",#N/A,TRUE,"GENERAL";"TAB2",#N/A,TRUE,"GENERAL";"TAB3",#N/A,TRUE,"GENERAL";"TAB4",#N/A,TRUE,"GENERAL";"TAB5",#N/A,TRUE,"GENERAL"}</definedName>
    <definedName name="_x1" localSheetId="4"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hidden="1">{"TAB1",#N/A,TRUE,"GENERAL";"TAB2",#N/A,TRUE,"GENERAL";"TAB3",#N/A,TRUE,"GENERAL";"TAB4",#N/A,TRUE,"GENERAL";"TAB5",#N/A,TRUE,"GENERAL"}</definedName>
    <definedName name="_x2" localSheetId="10" hidden="1">{"via1",#N/A,TRUE,"general";"via2",#N/A,TRUE,"general";"via3",#N/A,TRUE,"general"}</definedName>
    <definedName name="_x2" localSheetId="4"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hidden="1">{"via1",#N/A,TRUE,"general";"via2",#N/A,TRUE,"general";"via3",#N/A,TRUE,"general"}</definedName>
    <definedName name="_x3" localSheetId="10" hidden="1">{"via1",#N/A,TRUE,"general";"via2",#N/A,TRUE,"general";"via3",#N/A,TRUE,"general"}</definedName>
    <definedName name="_x3" localSheetId="4"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hidden="1">{"via1",#N/A,TRUE,"general";"via2",#N/A,TRUE,"general";"via3",#N/A,TRUE,"general"}</definedName>
    <definedName name="_x4" localSheetId="10" hidden="1">{"via1",#N/A,TRUE,"general";"via2",#N/A,TRUE,"general";"via3",#N/A,TRUE,"general"}</definedName>
    <definedName name="_x4" localSheetId="4"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hidden="1">{"via1",#N/A,TRUE,"general";"via2",#N/A,TRUE,"general";"via3",#N/A,TRUE,"general"}</definedName>
    <definedName name="_x5" localSheetId="10" hidden="1">{"TAB1",#N/A,TRUE,"GENERAL";"TAB2",#N/A,TRUE,"GENERAL";"TAB3",#N/A,TRUE,"GENERAL";"TAB4",#N/A,TRUE,"GENERAL";"TAB5",#N/A,TRUE,"GENERAL"}</definedName>
    <definedName name="_x5" localSheetId="4"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hidden="1">{"TAB1",#N/A,TRUE,"GENERAL";"TAB2",#N/A,TRUE,"GENERAL";"TAB3",#N/A,TRUE,"GENERAL";"TAB4",#N/A,TRUE,"GENERAL";"TAB5",#N/A,TRUE,"GENERAL"}</definedName>
    <definedName name="_x6" localSheetId="10" hidden="1">{"TAB1",#N/A,TRUE,"GENERAL";"TAB2",#N/A,TRUE,"GENERAL";"TAB3",#N/A,TRUE,"GENERAL";"TAB4",#N/A,TRUE,"GENERAL";"TAB5",#N/A,TRUE,"GENERAL"}</definedName>
    <definedName name="_x6" localSheetId="4"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hidden="1">{"TAB1",#N/A,TRUE,"GENERAL";"TAB2",#N/A,TRUE,"GENERAL";"TAB3",#N/A,TRUE,"GENERAL";"TAB4",#N/A,TRUE,"GENERAL";"TAB5",#N/A,TRUE,"GENERAL"}</definedName>
    <definedName name="_x7" localSheetId="10" hidden="1">{"TAB1",#N/A,TRUE,"GENERAL";"TAB2",#N/A,TRUE,"GENERAL";"TAB3",#N/A,TRUE,"GENERAL";"TAB4",#N/A,TRUE,"GENERAL";"TAB5",#N/A,TRUE,"GENERAL"}</definedName>
    <definedName name="_x7" localSheetId="4"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hidden="1">{"TAB1",#N/A,TRUE,"GENERAL";"TAB2",#N/A,TRUE,"GENERAL";"TAB3",#N/A,TRUE,"GENERAL";"TAB4",#N/A,TRUE,"GENERAL";"TAB5",#N/A,TRUE,"GENERAL"}</definedName>
    <definedName name="_x8" localSheetId="10" hidden="1">{"via1",#N/A,TRUE,"general";"via2",#N/A,TRUE,"general";"via3",#N/A,TRUE,"general"}</definedName>
    <definedName name="_x8" localSheetId="4"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hidden="1">{"via1",#N/A,TRUE,"general";"via2",#N/A,TRUE,"general";"via3",#N/A,TRUE,"general"}</definedName>
    <definedName name="_x9" localSheetId="10" hidden="1">{"TAB1",#N/A,TRUE,"GENERAL";"TAB2",#N/A,TRUE,"GENERAL";"TAB3",#N/A,TRUE,"GENERAL";"TAB4",#N/A,TRUE,"GENERAL";"TAB5",#N/A,TRUE,"GENERAL"}</definedName>
    <definedName name="_x9" localSheetId="4"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hidden="1">{"TAB1",#N/A,TRUE,"GENERAL";"TAB2",#N/A,TRUE,"GENERAL";"TAB3",#N/A,TRUE,"GENERAL";"TAB4",#N/A,TRUE,"GENERAL";"TAB5",#N/A,TRUE,"GENERAL"}</definedName>
    <definedName name="_y2" localSheetId="10" hidden="1">{"TAB1",#N/A,TRUE,"GENERAL";"TAB2",#N/A,TRUE,"GENERAL";"TAB3",#N/A,TRUE,"GENERAL";"TAB4",#N/A,TRUE,"GENERAL";"TAB5",#N/A,TRUE,"GENERAL"}</definedName>
    <definedName name="_y2" localSheetId="4"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hidden="1">{"TAB1",#N/A,TRUE,"GENERAL";"TAB2",#N/A,TRUE,"GENERAL";"TAB3",#N/A,TRUE,"GENERAL";"TAB4",#N/A,TRUE,"GENERAL";"TAB5",#N/A,TRUE,"GENERAL"}</definedName>
    <definedName name="_y3" localSheetId="10" hidden="1">{"via1",#N/A,TRUE,"general";"via2",#N/A,TRUE,"general";"via3",#N/A,TRUE,"general"}</definedName>
    <definedName name="_y3" localSheetId="4"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hidden="1">{"via1",#N/A,TRUE,"general";"via2",#N/A,TRUE,"general";"via3",#N/A,TRUE,"general"}</definedName>
    <definedName name="_y4" localSheetId="10" hidden="1">{"via1",#N/A,TRUE,"general";"via2",#N/A,TRUE,"general";"via3",#N/A,TRUE,"general"}</definedName>
    <definedName name="_y4" localSheetId="4"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hidden="1">{"via1",#N/A,TRUE,"general";"via2",#N/A,TRUE,"general";"via3",#N/A,TRUE,"general"}</definedName>
    <definedName name="_y5" localSheetId="10" hidden="1">{"TAB1",#N/A,TRUE,"GENERAL";"TAB2",#N/A,TRUE,"GENERAL";"TAB3",#N/A,TRUE,"GENERAL";"TAB4",#N/A,TRUE,"GENERAL";"TAB5",#N/A,TRUE,"GENERAL"}</definedName>
    <definedName name="_y5" localSheetId="4"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hidden="1">{"TAB1",#N/A,TRUE,"GENERAL";"TAB2",#N/A,TRUE,"GENERAL";"TAB3",#N/A,TRUE,"GENERAL";"TAB4",#N/A,TRUE,"GENERAL";"TAB5",#N/A,TRUE,"GENERAL"}</definedName>
    <definedName name="_y6" localSheetId="10" hidden="1">{"via1",#N/A,TRUE,"general";"via2",#N/A,TRUE,"general";"via3",#N/A,TRUE,"general"}</definedName>
    <definedName name="_y6" localSheetId="4"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hidden="1">{"via1",#N/A,TRUE,"general";"via2",#N/A,TRUE,"general";"via3",#N/A,TRUE,"general"}</definedName>
    <definedName name="_y7" localSheetId="10" hidden="1">{"via1",#N/A,TRUE,"general";"via2",#N/A,TRUE,"general";"via3",#N/A,TRUE,"general"}</definedName>
    <definedName name="_y7" localSheetId="4"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hidden="1">{"via1",#N/A,TRUE,"general";"via2",#N/A,TRUE,"general";"via3",#N/A,TRUE,"general"}</definedName>
    <definedName name="_y8" localSheetId="10" hidden="1">{"via1",#N/A,TRUE,"general";"via2",#N/A,TRUE,"general";"via3",#N/A,TRUE,"general"}</definedName>
    <definedName name="_y8" localSheetId="4"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hidden="1">{"via1",#N/A,TRUE,"general";"via2",#N/A,TRUE,"general";"via3",#N/A,TRUE,"general"}</definedName>
    <definedName name="_y9" localSheetId="10" hidden="1">{"TAB1",#N/A,TRUE,"GENERAL";"TAB2",#N/A,TRUE,"GENERAL";"TAB3",#N/A,TRUE,"GENERAL";"TAB4",#N/A,TRUE,"GENERAL";"TAB5",#N/A,TRUE,"GENERAL"}</definedName>
    <definedName name="_y9" localSheetId="4"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hidden="1">{"TAB1",#N/A,TRUE,"GENERAL";"TAB2",#N/A,TRUE,"GENERAL";"TAB3",#N/A,TRUE,"GENERAL";"TAB4",#N/A,TRUE,"GENERAL";"TAB5",#N/A,TRUE,"GENERAL"}</definedName>
    <definedName name="_z1" localSheetId="10" hidden="1">{"TAB1",#N/A,TRUE,"GENERAL";"TAB2",#N/A,TRUE,"GENERAL";"TAB3",#N/A,TRUE,"GENERAL";"TAB4",#N/A,TRUE,"GENERAL";"TAB5",#N/A,TRUE,"GENERAL"}</definedName>
    <definedName name="_z1" localSheetId="4"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hidden="1">{"TAB1",#N/A,TRUE,"GENERAL";"TAB2",#N/A,TRUE,"GENERAL";"TAB3",#N/A,TRUE,"GENERAL";"TAB4",#N/A,TRUE,"GENERAL";"TAB5",#N/A,TRUE,"GENERAL"}</definedName>
    <definedName name="_z2" localSheetId="10" hidden="1">{"via1",#N/A,TRUE,"general";"via2",#N/A,TRUE,"general";"via3",#N/A,TRUE,"general"}</definedName>
    <definedName name="_z2" localSheetId="4"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hidden="1">{"via1",#N/A,TRUE,"general";"via2",#N/A,TRUE,"general";"via3",#N/A,TRUE,"general"}</definedName>
    <definedName name="_z3" localSheetId="10" hidden="1">{"via1",#N/A,TRUE,"general";"via2",#N/A,TRUE,"general";"via3",#N/A,TRUE,"general"}</definedName>
    <definedName name="_z3" localSheetId="4"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hidden="1">{"via1",#N/A,TRUE,"general";"via2",#N/A,TRUE,"general";"via3",#N/A,TRUE,"general"}</definedName>
    <definedName name="_z4" localSheetId="10" hidden="1">{"TAB1",#N/A,TRUE,"GENERAL";"TAB2",#N/A,TRUE,"GENERAL";"TAB3",#N/A,TRUE,"GENERAL";"TAB4",#N/A,TRUE,"GENERAL";"TAB5",#N/A,TRUE,"GENERAL"}</definedName>
    <definedName name="_z4" localSheetId="4"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hidden="1">{"TAB1",#N/A,TRUE,"GENERAL";"TAB2",#N/A,TRUE,"GENERAL";"TAB3",#N/A,TRUE,"GENERAL";"TAB4",#N/A,TRUE,"GENERAL";"TAB5",#N/A,TRUE,"GENERAL"}</definedName>
    <definedName name="_z5" localSheetId="10" hidden="1">{"via1",#N/A,TRUE,"general";"via2",#N/A,TRUE,"general";"via3",#N/A,TRUE,"general"}</definedName>
    <definedName name="_z5" localSheetId="4"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hidden="1">{"via1",#N/A,TRUE,"general";"via2",#N/A,TRUE,"general";"via3",#N/A,TRUE,"general"}</definedName>
    <definedName name="_z6" localSheetId="10" hidden="1">{"TAB1",#N/A,TRUE,"GENERAL";"TAB2",#N/A,TRUE,"GENERAL";"TAB3",#N/A,TRUE,"GENERAL";"TAB4",#N/A,TRUE,"GENERAL";"TAB5",#N/A,TRUE,"GENERAL"}</definedName>
    <definedName name="_z6" localSheetId="4"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hidden="1">{"TAB1",#N/A,TRUE,"GENERAL";"TAB2",#N/A,TRUE,"GENERAL";"TAB3",#N/A,TRUE,"GENERAL";"TAB4",#N/A,TRUE,"GENERAL";"TAB5",#N/A,TRUE,"GENERAL"}</definedName>
    <definedName name="A" localSheetId="10">#REF!</definedName>
    <definedName name="a" localSheetId="4">'[6]DUB-823'!#REF!</definedName>
    <definedName name="a" localSheetId="3">'[6]DUB-823'!#REF!</definedName>
    <definedName name="a" localSheetId="1">'[6]DUB-823'!#REF!</definedName>
    <definedName name="a" localSheetId="2">'[6]DUB-823'!#REF!</definedName>
    <definedName name="A_impresión_IM" localSheetId="10">#REF!</definedName>
    <definedName name="A_impresión_IM" localSheetId="4">#REF!</definedName>
    <definedName name="A_impresión_IM" localSheetId="3">#REF!</definedName>
    <definedName name="A_impresión_IM" localSheetId="1">#REF!</definedName>
    <definedName name="A_impresión_IM" localSheetId="2">#REF!</definedName>
    <definedName name="a2a" localSheetId="10" hidden="1">{"TAB1",#N/A,TRUE,"GENERAL";"TAB2",#N/A,TRUE,"GENERAL";"TAB3",#N/A,TRUE,"GENERAL";"TAB4",#N/A,TRUE,"GENERAL";"TAB5",#N/A,TRUE,"GENERAL"}</definedName>
    <definedName name="a2a" localSheetId="4"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hidden="1">{"TAB1",#N/A,TRUE,"GENERAL";"TAB2",#N/A,TRUE,"GENERAL";"TAB3",#N/A,TRUE,"GENERAL";"TAB4",#N/A,TRUE,"GENERAL";"TAB5",#N/A,TRUE,"GENERAL"}</definedName>
    <definedName name="AA" localSheetId="10">#REF!</definedName>
    <definedName name="aa" localSheetId="4">'GRUPO MGA'!ERR</definedName>
    <definedName name="AAA" localSheetId="10">CANTIDADES!ERR</definedName>
    <definedName name="AAA" localSheetId="4">'GRUPO MGA'!ERR</definedName>
    <definedName name="aaaaaa" localSheetId="10">[7]otros!$C$5</definedName>
    <definedName name="aaaaas" localSheetId="10"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hidden="1">{"TAB1",#N/A,TRUE,"GENERAL";"TAB2",#N/A,TRUE,"GENERAL";"TAB3",#N/A,TRUE,"GENERAL";"TAB4",#N/A,TRUE,"GENERAL";"TAB5",#N/A,TRUE,"GENERAL"}</definedName>
    <definedName name="AAC" localSheetId="10">[2]AASHTO!$A$14:$F$17</definedName>
    <definedName name="aas" localSheetId="10" hidden="1">{"TAB1",#N/A,TRUE,"GENERAL";"TAB2",#N/A,TRUE,"GENERAL";"TAB3",#N/A,TRUE,"GENERAL";"TAB4",#N/A,TRUE,"GENERAL";"TAB5",#N/A,TRUE,"GENERAL"}</definedName>
    <definedName name="aas" localSheetId="4"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hidden="1">{"TAB1",#N/A,TRUE,"GENERAL";"TAB2",#N/A,TRUE,"GENERAL";"TAB3",#N/A,TRUE,"GENERAL";"TAB4",#N/A,TRUE,"GENERAL";"TAB5",#N/A,TRUE,"GENERAL"}</definedName>
    <definedName name="ab" localSheetId="10">#REF!</definedName>
    <definedName name="ab" localSheetId="4">#REF!</definedName>
    <definedName name="ab" localSheetId="3">#REF!</definedName>
    <definedName name="ab" localSheetId="1">#REF!</definedName>
    <definedName name="ab" localSheetId="2">#REF!</definedName>
    <definedName name="abc" localSheetId="10">#REF!</definedName>
    <definedName name="abc" localSheetId="4">#REF!</definedName>
    <definedName name="abc" localSheetId="3">#REF!</definedName>
    <definedName name="abc" localSheetId="1">#REF!</definedName>
    <definedName name="abc" localSheetId="2">#REF!</definedName>
    <definedName name="ABG" localSheetId="10">[2]AASHTO!$A$2:$F$5</definedName>
    <definedName name="absc1" localSheetId="10">[8]!absc</definedName>
    <definedName name="absc1" localSheetId="4">[9]!absc</definedName>
    <definedName name="absc1" localSheetId="3">[9]!absc</definedName>
    <definedName name="absc1" localSheetId="1">[9]!absc</definedName>
    <definedName name="absc1" localSheetId="2">[9]!absc</definedName>
    <definedName name="AccessDatabase" localSheetId="7" hidden="1">"C:\C-314\VOLUMENES\volfin4.mdb"</definedName>
    <definedName name="AccessDatabase" localSheetId="8" hidden="1">"C:\C-314\VOLUMENES\volfin4.mdb"</definedName>
    <definedName name="AccessDatabase" hidden="1">"A:\SAIN.mdb"</definedName>
    <definedName name="Acefy4200" localSheetId="10">'[10]APUS BASIC'!$G$340</definedName>
    <definedName name="Acero_corrugado" localSheetId="10">'[10]LISTADO DE MATERIALES Y EQUIPOS'!$B$14</definedName>
    <definedName name="Acopla_sanitario_grival" localSheetId="10">'[10]LISTADO DE MATERIALES Y EQUIPOS'!$B$70</definedName>
    <definedName name="ACTAAJUSTE3" hidden="1">{"via1",#N/A,TRUE,"general";"via2",#N/A,TRUE,"general";"via3",#N/A,TRUE,"general"}</definedName>
    <definedName name="ad" localSheetId="10">#REF!</definedName>
    <definedName name="ad" localSheetId="4">#REF!</definedName>
    <definedName name="ad" localSheetId="3">#REF!</definedName>
    <definedName name="ad" localSheetId="1">#REF!</definedName>
    <definedName name="ad" localSheetId="2">#REF!</definedName>
    <definedName name="ADADA" localSheetId="3">#REF!</definedName>
    <definedName name="ADADA" localSheetId="1">#REF!</definedName>
    <definedName name="ADADA" localSheetId="2">#REF!</definedName>
    <definedName name="Adaptador_pvc" localSheetId="10">'[10]LISTADO DE MATERIALES Y EQUIPOS'!$B$125</definedName>
    <definedName name="adasd" localSheetId="10">#REF!</definedName>
    <definedName name="adasd" localSheetId="4">#REF!</definedName>
    <definedName name="adasd" localSheetId="3">#REF!</definedName>
    <definedName name="adasd" localSheetId="1">#REF!</definedName>
    <definedName name="adasd" localSheetId="2">#REF!</definedName>
    <definedName name="adasdaqsdasd" localSheetId="10">#REF!</definedName>
    <definedName name="adasdaqsdasd" localSheetId="4">#REF!</definedName>
    <definedName name="adasdaqsdasd" localSheetId="3">#REF!</definedName>
    <definedName name="adasdaqsdasd" localSheetId="1">#REF!</definedName>
    <definedName name="adasdaqsdasd" localSheetId="2">#REF!</definedName>
    <definedName name="adasdasdasda" localSheetId="10">#REF!</definedName>
    <definedName name="adasdasdasda" localSheetId="4">#REF!</definedName>
    <definedName name="adasdasdasda" localSheetId="3">#REF!</definedName>
    <definedName name="adasdasdasda" localSheetId="1">#REF!</definedName>
    <definedName name="adasdasdasda" localSheetId="2">#REF!</definedName>
    <definedName name="adasdasdasdadsads" localSheetId="10">#REF!</definedName>
    <definedName name="adasdasdasdadsads" localSheetId="4">#REF!</definedName>
    <definedName name="adasdasdasdadsads" localSheetId="3">#REF!</definedName>
    <definedName name="adasdasdasdadsads" localSheetId="1">#REF!</definedName>
    <definedName name="adasdasdasdadsads" localSheetId="2">#REF!</definedName>
    <definedName name="ADFADFAD" localSheetId="3">#REF!</definedName>
    <definedName name="ADFADFAD" localSheetId="1">#REF!</definedName>
    <definedName name="ADFADFAD" localSheetId="2">#REF!</definedName>
    <definedName name="ADFGSDB" localSheetId="10" hidden="1">{"via1",#N/A,TRUE,"general";"via2",#N/A,TRUE,"general";"via3",#N/A,TRUE,"general"}</definedName>
    <definedName name="ADFGSDB" localSheetId="4"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hidden="1">{"via1",#N/A,TRUE,"general";"via2",#N/A,TRUE,"general";"via3",#N/A,TRUE,"general"}</definedName>
    <definedName name="ADM" localSheetId="10">[7]otros!$C$2</definedName>
    <definedName name="administrador" localSheetId="10">[11]Informacion!$B$15</definedName>
    <definedName name="admon" localSheetId="3">#REF!</definedName>
    <definedName name="admon" localSheetId="1">#REF!</definedName>
    <definedName name="admon" localSheetId="2">#REF!</definedName>
    <definedName name="adoc1" localSheetId="10">[8]!absc</definedName>
    <definedName name="adoc1" localSheetId="4">[9]!absc</definedName>
    <definedName name="adoc1" localSheetId="3">[9]!absc</definedName>
    <definedName name="adoc1" localSheetId="1">[9]!absc</definedName>
    <definedName name="adoc1" localSheetId="2">[9]!absc</definedName>
    <definedName name="ADOC125" localSheetId="10">[8]!absc</definedName>
    <definedName name="ADOC125" localSheetId="4">[9]!absc</definedName>
    <definedName name="ADOC125" localSheetId="3">[9]!absc</definedName>
    <definedName name="ADOC125" localSheetId="1">[9]!absc</definedName>
    <definedName name="ADOC125" localSheetId="2">[9]!absc</definedName>
    <definedName name="adoq" localSheetId="10">[12]!absc</definedName>
    <definedName name="adoq" localSheetId="4">[13]!absc</definedName>
    <definedName name="adoq" localSheetId="3">[13]!absc</definedName>
    <definedName name="adoq" localSheetId="1">[13]!absc</definedName>
    <definedName name="adoq" localSheetId="2">[13]!absc</definedName>
    <definedName name="ADSAD" localSheetId="10" hidden="1">{"TAB1",#N/A,TRUE,"GENERAL";"TAB2",#N/A,TRUE,"GENERAL";"TAB3",#N/A,TRUE,"GENERAL";"TAB4",#N/A,TRUE,"GENERAL";"TAB5",#N/A,TRUE,"GENERAL"}</definedName>
    <definedName name="ADSAD" localSheetId="4"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hidden="1">{"TAB1",#N/A,TRUE,"GENERAL";"TAB2",#N/A,TRUE,"GENERAL";"TAB3",#N/A,TRUE,"GENERAL";"TAB4",#N/A,TRUE,"GENERAL";"TAB5",#N/A,TRUE,"GENERAL"}</definedName>
    <definedName name="adsasdasd" localSheetId="10">#REF!</definedName>
    <definedName name="adsasdasd" localSheetId="4">#REF!</definedName>
    <definedName name="adsasdasd" localSheetId="3">#REF!</definedName>
    <definedName name="adsasdasd" localSheetId="1">#REF!</definedName>
    <definedName name="adsasdasd" localSheetId="2">#REF!</definedName>
    <definedName name="aefa" localSheetId="10" hidden="1">{"via1",#N/A,TRUE,"general";"via2",#N/A,TRUE,"general";"via3",#N/A,TRUE,"general"}</definedName>
    <definedName name="aefa" localSheetId="4"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hidden="1">{"via1",#N/A,TRUE,"general";"via2",#N/A,TRUE,"general";"via3",#N/A,TRUE,"general"}</definedName>
    <definedName name="afdsw" localSheetId="10" hidden="1">{"TAB1",#N/A,TRUE,"GENERAL";"TAB2",#N/A,TRUE,"GENERAL";"TAB3",#N/A,TRUE,"GENERAL";"TAB4",#N/A,TRUE,"GENERAL";"TAB5",#N/A,TRUE,"GENERAL"}</definedName>
    <definedName name="afdsw" localSheetId="4"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hidden="1">{"TAB1",#N/A,TRUE,"GENERAL";"TAB2",#N/A,TRUE,"GENERAL";"TAB3",#N/A,TRUE,"GENERAL";"TAB4",#N/A,TRUE,"GENERAL";"TAB5",#N/A,TRUE,"GENERAL"}</definedName>
    <definedName name="agdsgg" localSheetId="10" hidden="1">{"via1",#N/A,TRUE,"general";"via2",#N/A,TRUE,"general";"via3",#N/A,TRUE,"general"}</definedName>
    <definedName name="agdsgg" localSheetId="4"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hidden="1">{"via1",#N/A,TRUE,"general";"via2",#N/A,TRUE,"general";"via3",#N/A,TRUE,"general"}</definedName>
    <definedName name="Agregado_Grueso" localSheetId="10">'[10]LISTADO DE MATERIALES Y EQUIPOS'!$B$10</definedName>
    <definedName name="Agua" localSheetId="10">'[10]LISTADO DE MATERIALES Y EQUIPOS'!$B$18</definedName>
    <definedName name="Aire_Acondicionado_Inverter_12000_btu" localSheetId="10">'[10]LISTADO DE MATERIALES Y EQUIPOS'!$B$118</definedName>
    <definedName name="Aire_Acondicionado_Inverter_9000_btu" localSheetId="10">'[10]LISTADO DE MATERIALES Y EQUIPOS'!$B$117</definedName>
    <definedName name="AIU" localSheetId="10">#REF!</definedName>
    <definedName name="AIU" localSheetId="4">#REF!</definedName>
    <definedName name="AIU" localSheetId="3">#REF!</definedName>
    <definedName name="AIU" localSheetId="1">#REF!</definedName>
    <definedName name="AIU" localSheetId="2">#REF!</definedName>
    <definedName name="AjustDelAIU" localSheetId="10">#REF!</definedName>
    <definedName name="AjustDelAIU" localSheetId="4">#REF!</definedName>
    <definedName name="AjustDelAIU" localSheetId="3">#REF!</definedName>
    <definedName name="AjustDelAIU" localSheetId="1">#REF!</definedName>
    <definedName name="AjustDelAIU" localSheetId="2">#REF!</definedName>
    <definedName name="akljdslKDBJ" localSheetId="3">[1]INSUMOS!#REF!</definedName>
    <definedName name="akljdslKDBJ" localSheetId="1">[1]INSUMOS!#REF!</definedName>
    <definedName name="akljdslKDBJ" localSheetId="2">[1]INSUMOS!#REF!</definedName>
    <definedName name="Alambre_de_pua_calibre_14" localSheetId="10">'[10]LISTADO DE MATERIALES Y EQUIPOS'!$B$16</definedName>
    <definedName name="Alambre_negro" localSheetId="10">'[10]LISTADO DE MATERIALES Y EQUIPOS'!$B$15</definedName>
    <definedName name="alc" localSheetId="4">[14]!absc</definedName>
    <definedName name="alc" localSheetId="3">[14]!absc</definedName>
    <definedName name="alc" localSheetId="1">[14]!absc</definedName>
    <definedName name="alc" localSheetId="2">[14]!absc</definedName>
    <definedName name="Andamios" localSheetId="10">'[10]LISTADO DE MATERIALES Y EQUIPOS'!$B$44</definedName>
    <definedName name="angulo_6_metros_3__16_x_2_pulgadas_g___50" localSheetId="10">'[10]LISTADO DE MATERIALES Y EQUIPOS'!$B$53</definedName>
    <definedName name="anscount" hidden="1">1</definedName>
    <definedName name="Antic" localSheetId="10">[15]BASES!$B$33</definedName>
    <definedName name="ANTICIPO" localSheetId="10">[16]BASES!$B$33</definedName>
    <definedName name="Anticorrosivo" localSheetId="10">'[10]LISTADO DE MATERIALES Y EQUIPOS'!$B$60</definedName>
    <definedName name="AÑOWUIE" localSheetId="10">'[17]Res-Accide-10'!$R$2:$R$7</definedName>
    <definedName name="APU_directos" localSheetId="10">#REF!</definedName>
    <definedName name="APU_directos" localSheetId="4">#REF!</definedName>
    <definedName name="APU_directos" localSheetId="3">#REF!</definedName>
    <definedName name="APU_directos" localSheetId="1">#REF!</definedName>
    <definedName name="APU_directos" localSheetId="2">#REF!</definedName>
    <definedName name="APU221.1" localSheetId="10">#REF!</definedName>
    <definedName name="APU221.1" localSheetId="4">#REF!</definedName>
    <definedName name="APU221.1" localSheetId="3">#REF!</definedName>
    <definedName name="APU221.1" localSheetId="1">#REF!</definedName>
    <definedName name="APU221.1" localSheetId="2">#REF!</definedName>
    <definedName name="APU221.2" localSheetId="10">#REF!</definedName>
    <definedName name="APU221.2" localSheetId="4">#REF!</definedName>
    <definedName name="APU221.2" localSheetId="3">#REF!</definedName>
    <definedName name="APU221.2" localSheetId="1">#REF!</definedName>
    <definedName name="APU221.2" localSheetId="2">#REF!</definedName>
    <definedName name="aq" localSheetId="10">CANTIDADES!ERR</definedName>
    <definedName name="aq" localSheetId="4">'GRUPO MGA'!ERR</definedName>
    <definedName name="aqaq" localSheetId="10" hidden="1">{"TAB1",#N/A,TRUE,"GENERAL";"TAB2",#N/A,TRUE,"GENERAL";"TAB3",#N/A,TRUE,"GENERAL";"TAB4",#N/A,TRUE,"GENERAL";"TAB5",#N/A,TRUE,"GENERAL"}</definedName>
    <definedName name="aqaq" localSheetId="4"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hidden="1">{"TAB1",#N/A,TRUE,"GENERAL";"TAB2",#N/A,TRUE,"GENERAL";"TAB3",#N/A,TRUE,"GENERAL";"TAB4",#N/A,TRUE,"GENERAL";"TAB5",#N/A,TRUE,"GENERAL"}</definedName>
    <definedName name="_xlnm.Print_Area" localSheetId="0">'CANT OBRAS'!$B$3:$I$90</definedName>
    <definedName name="_xlnm.Print_Area" localSheetId="10">CANTIDADES!$A$1:$I$208</definedName>
    <definedName name="_xlnm.Print_Area" localSheetId="11">CRONOGRAMA!$B$2:$W$22</definedName>
    <definedName name="_xlnm.Print_Area" localSheetId="4">'GRUPO MGA'!$A$1:$P$17</definedName>
    <definedName name="_xlnm.Print_Area" localSheetId="7">'PRESUPUESTO OFICIAL (Entidad)'!$A$1:$I$94</definedName>
    <definedName name="_xlnm.Print_Area" localSheetId="1">'PRESUPUESTO TOTAL  (prueba)'!$B$1:$I$75</definedName>
    <definedName name="_xlnm.Print_Area" localSheetId="2">'PRESUPUESTO TOTAL (2)'!$B$1:$I$75</definedName>
    <definedName name="_xlnm.Print_Area" localSheetId="8">'PROPUESTA ECONOMICA(Proponente)'!$A$1:$I$91</definedName>
    <definedName name="Arena" localSheetId="10">'[10]LISTADO DE MATERIALES Y EQUIPOS'!$B$9</definedName>
    <definedName name="armuve" localSheetId="10">CANTIDADES!ERR</definedName>
    <definedName name="armuve" localSheetId="4">'GRUPO MGA'!ERR</definedName>
    <definedName name="as" localSheetId="10">CANTIDADES!ERR</definedName>
    <definedName name="as" localSheetId="4">'GRUPO MGA'!ERR</definedName>
    <definedName name="ASB" localSheetId="10">[2]AASHTO!$A$8:$F$11</definedName>
    <definedName name="asd" localSheetId="10">#REF!</definedName>
    <definedName name="ASD" localSheetId="4"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hidden="1">{"via1",#N/A,TRUE,"general";"via2",#N/A,TRUE,"general";"via3",#N/A,TRUE,"general"}</definedName>
    <definedName name="ASDA" localSheetId="10" hidden="1">{"via1",#N/A,TRUE,"general";"via2",#N/A,TRUE,"general";"via3",#N/A,TRUE,"general"}</definedName>
    <definedName name="ASDA" localSheetId="4"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hidden="1">{"via1",#N/A,TRUE,"general";"via2",#N/A,TRUE,"general";"via3",#N/A,TRUE,"general"}</definedName>
    <definedName name="asdasd" localSheetId="10"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hidden="1">{"TAB1",#N/A,TRUE,"GENERAL";"TAB2",#N/A,TRUE,"GENERAL";"TAB3",#N/A,TRUE,"GENERAL";"TAB4",#N/A,TRUE,"GENERAL";"TAB5",#N/A,TRUE,"GENERAL"}</definedName>
    <definedName name="asdasdasdasd" localSheetId="10">#REF!</definedName>
    <definedName name="asdasdasdasd" localSheetId="4">#REF!</definedName>
    <definedName name="asdasdasdasd" localSheetId="3">#REF!</definedName>
    <definedName name="asdasdasdasd" localSheetId="1">#REF!</definedName>
    <definedName name="asdasdasdasd" localSheetId="2">#REF!</definedName>
    <definedName name="asdf" localSheetId="10" hidden="1">{"via1",#N/A,TRUE,"general";"via2",#N/A,TRUE,"general";"via3",#N/A,TRUE,"general"}</definedName>
    <definedName name="asdf" localSheetId="4"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hidden="1">{"via1",#N/A,TRUE,"general";"via2",#N/A,TRUE,"general";"via3",#N/A,TRUE,"general"}</definedName>
    <definedName name="asdfa" localSheetId="10" hidden="1">{"via1",#N/A,TRUE,"general";"via2",#N/A,TRUE,"general";"via3",#N/A,TRUE,"general"}</definedName>
    <definedName name="asdfa" localSheetId="4"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hidden="1">{"via1",#N/A,TRUE,"general";"via2",#N/A,TRUE,"general";"via3",#N/A,TRUE,"general"}</definedName>
    <definedName name="ASDFGHJKLÑ" localSheetId="10">CANTIDADES!ERR</definedName>
    <definedName name="ASDFGHJKLÑ" localSheetId="4">'GRUPO MGA'!ERR</definedName>
    <definedName name="asfasd" localSheetId="10" hidden="1">{"via1",#N/A,TRUE,"general";"via2",#N/A,TRUE,"general";"via3",#N/A,TRUE,"general"}</definedName>
    <definedName name="asfasd" localSheetId="4"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hidden="1">{"via1",#N/A,TRUE,"general";"via2",#N/A,TRUE,"general";"via3",#N/A,TRUE,"general"}</definedName>
    <definedName name="asfasdl" localSheetId="10" hidden="1">{"via1",#N/A,TRUE,"general";"via2",#N/A,TRUE,"general";"via3",#N/A,TRUE,"general"}</definedName>
    <definedName name="asfasdl" localSheetId="4"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hidden="1">{"via1",#N/A,TRUE,"general";"via2",#N/A,TRUE,"general";"via3",#N/A,TRUE,"general"}</definedName>
    <definedName name="asff" localSheetId="10" hidden="1">{"TAB1",#N/A,TRUE,"GENERAL";"TAB2",#N/A,TRUE,"GENERAL";"TAB3",#N/A,TRUE,"GENERAL";"TAB4",#N/A,TRUE,"GENERAL";"TAB5",#N/A,TRUE,"GENERAL"}</definedName>
    <definedName name="asff" localSheetId="4"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hidden="1">{"TAB1",#N/A,TRUE,"GENERAL";"TAB2",#N/A,TRUE,"GENERAL";"TAB3",#N/A,TRUE,"GENERAL";"TAB4",#N/A,TRUE,"GENERAL";"TAB5",#N/A,TRUE,"GENERAL"}</definedName>
    <definedName name="asfghjoi" localSheetId="10" hidden="1">{"via1",#N/A,TRUE,"general";"via2",#N/A,TRUE,"general";"via3",#N/A,TRUE,"general"}</definedName>
    <definedName name="asfghjoi" localSheetId="4"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hidden="1">{"via1",#N/A,TRUE,"general";"via2",#N/A,TRUE,"general";"via3",#N/A,TRUE,"general"}</definedName>
    <definedName name="askjdbcñajkb" localSheetId="3">[1]INSUMOS!#REF!</definedName>
    <definedName name="askjdbcñajkb" localSheetId="1">[1]INSUMOS!#REF!</definedName>
    <definedName name="askjdbcñajkb" localSheetId="2">[1]INSUMOS!#REF!</definedName>
    <definedName name="asojkdr" localSheetId="10"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hidden="1">{"TAB1",#N/A,TRUE,"GENERAL";"TAB2",#N/A,TRUE,"GENERAL";"TAB3",#N/A,TRUE,"GENERAL";"TAB4",#N/A,TRUE,"GENERAL";"TAB5",#N/A,TRUE,"GENERAL"}</definedName>
    <definedName name="auto1" localSheetId="10">#REF!</definedName>
    <definedName name="auto1" localSheetId="4">#REF!</definedName>
    <definedName name="auto1" localSheetId="3">#REF!</definedName>
    <definedName name="auto1" localSheetId="1">#REF!</definedName>
    <definedName name="auto1" localSheetId="2">#REF!</definedName>
    <definedName name="auto123" localSheetId="10">#REF!</definedName>
    <definedName name="auto123" localSheetId="4">#REF!</definedName>
    <definedName name="auto123" localSheetId="3">#REF!</definedName>
    <definedName name="auto123" localSheetId="1">#REF!</definedName>
    <definedName name="auto123" localSheetId="2">#REF!</definedName>
    <definedName name="auto2" localSheetId="10">#REF!</definedName>
    <definedName name="auto2" localSheetId="4">#REF!</definedName>
    <definedName name="auto2" localSheetId="3">#REF!</definedName>
    <definedName name="auto2" localSheetId="1">#REF!</definedName>
    <definedName name="auto2" localSheetId="2">#REF!</definedName>
    <definedName name="AW" localSheetId="10">#REF!</definedName>
    <definedName name="AW" localSheetId="4">#REF!</definedName>
    <definedName name="AW" localSheetId="3">#REF!</definedName>
    <definedName name="AW" localSheetId="1">#REF!</definedName>
    <definedName name="AW" localSheetId="2">#REF!</definedName>
    <definedName name="Ayudante" localSheetId="10">'[10]LISTADO DE MATERIALES Y EQUIPOS'!$B$6</definedName>
    <definedName name="azaz" localSheetId="10" hidden="1">{"TAB1",#N/A,TRUE,"GENERAL";"TAB2",#N/A,TRUE,"GENERAL";"TAB3",#N/A,TRUE,"GENERAL";"TAB4",#N/A,TRUE,"GENERAL";"TAB5",#N/A,TRUE,"GENERAL"}</definedName>
    <definedName name="azaz" localSheetId="4"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hidden="1">{"TAB1",#N/A,TRUE,"GENERAL";"TAB2",#N/A,TRUE,"GENERAL";"TAB3",#N/A,TRUE,"GENERAL";"TAB4",#N/A,TRUE,"GENERAL";"TAB5",#N/A,TRUE,"GENERAL"}</definedName>
    <definedName name="B" localSheetId="10">#REF!</definedName>
    <definedName name="B" localSheetId="4"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hidden="1">{"via1",#N/A,TRUE,"general";"via2",#N/A,TRUE,"general";"via3",#N/A,TRUE,"general"}</definedName>
    <definedName name="Base" localSheetId="10">#REF!</definedName>
    <definedName name="Base" localSheetId="4">#REF!</definedName>
    <definedName name="Base" localSheetId="3">#REF!</definedName>
    <definedName name="Base" localSheetId="1">#REF!</definedName>
    <definedName name="Base" localSheetId="2">#REF!</definedName>
    <definedName name="_xlnm.Database" localSheetId="10">#REF!</definedName>
    <definedName name="_xlnm.Database" localSheetId="4">#REF!</definedName>
    <definedName name="_xlnm.Database" localSheetId="3">#REF!</definedName>
    <definedName name="_xlnm.Database" localSheetId="1">#REF!</definedName>
    <definedName name="_xlnm.Database" localSheetId="2">#REF!</definedName>
    <definedName name="BB" localSheetId="10">CANTIDADES!ERR</definedName>
    <definedName name="BB" localSheetId="4">'GRUPO MGA'!ERR</definedName>
    <definedName name="bbb" localSheetId="10">#REF!</definedName>
    <definedName name="bbb" localSheetId="11">#REF!</definedName>
    <definedName name="bbb" localSheetId="4">#REF!</definedName>
    <definedName name="bbb" localSheetId="3">#REF!</definedName>
    <definedName name="bbb" localSheetId="1">#REF!</definedName>
    <definedName name="bbb" localSheetId="2">#REF!</definedName>
    <definedName name="bbbbbb" localSheetId="10" hidden="1">{"via1",#N/A,TRUE,"general";"via2",#N/A,TRUE,"general";"via3",#N/A,TRUE,"general"}</definedName>
    <definedName name="bbbbbb" localSheetId="4"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hidden="1">{"via1",#N/A,TRUE,"general";"via2",#N/A,TRUE,"general";"via3",#N/A,TRUE,"general"}</definedName>
    <definedName name="bbbbbh" localSheetId="10"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hidden="1">{"TAB1",#N/A,TRUE,"GENERAL";"TAB2",#N/A,TRUE,"GENERAL";"TAB3",#N/A,TRUE,"GENERAL";"TAB4",#N/A,TRUE,"GENERAL";"TAB5",#N/A,TRUE,"GENERAL"}</definedName>
    <definedName name="bbd" localSheetId="10" hidden="1">{"TAB1",#N/A,TRUE,"GENERAL";"TAB2",#N/A,TRUE,"GENERAL";"TAB3",#N/A,TRUE,"GENERAL";"TAB4",#N/A,TRUE,"GENERAL";"TAB5",#N/A,TRUE,"GENERAL"}</definedName>
    <definedName name="bbd" localSheetId="4"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hidden="1">{"TAB1",#N/A,TRUE,"GENERAL";"TAB2",#N/A,TRUE,"GENERAL";"TAB3",#N/A,TRUE,"GENERAL";"TAB4",#N/A,TRUE,"GENERAL";"TAB5",#N/A,TRUE,"GENERAL"}</definedName>
    <definedName name="BDFB" localSheetId="10" hidden="1">{"via1",#N/A,TRUE,"general";"via2",#N/A,TRUE,"general";"via3",#N/A,TRUE,"general"}</definedName>
    <definedName name="BDFB" localSheetId="4"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hidden="1">{"via1",#N/A,TRUE,"general";"via2",#N/A,TRUE,"general";"via3",#N/A,TRUE,"general"}</definedName>
    <definedName name="BDFGDG" localSheetId="10"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hidden="1">{"TAB1",#N/A,TRUE,"GENERAL";"TAB2",#N/A,TRUE,"GENERAL";"TAB3",#N/A,TRUE,"GENERAL";"TAB4",#N/A,TRUE,"GENERAL";"TAB5",#N/A,TRUE,"GENERAL"}</definedName>
    <definedName name="be" localSheetId="10" hidden="1">{"TAB1",#N/A,TRUE,"GENERAL";"TAB2",#N/A,TRUE,"GENERAL";"TAB3",#N/A,TRUE,"GENERAL";"TAB4",#N/A,TRUE,"GENERAL";"TAB5",#N/A,TRUE,"GENERAL"}</definedName>
    <definedName name="be" localSheetId="4"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hidden="1">{"TAB1",#N/A,TRUE,"GENERAL";"TAB2",#N/A,TRUE,"GENERAL";"TAB3",#N/A,TRUE,"GENERAL";"TAB4",#N/A,TRUE,"GENERAL";"TAB5",#N/A,TRUE,"GENERAL"}</definedName>
    <definedName name="BEBEBEB" localSheetId="10">#REF!</definedName>
    <definedName name="BEBEBEB" localSheetId="11">#REF!</definedName>
    <definedName name="BEBEBEB" localSheetId="4">#REF!</definedName>
    <definedName name="BEBEBEB" localSheetId="3">#REF!</definedName>
    <definedName name="BEBEBEB" localSheetId="1">#REF!</definedName>
    <definedName name="BEBEBEB" localSheetId="2">#REF!</definedName>
    <definedName name="bfnfv" localSheetId="10" hidden="1">{"TAB1",#N/A,TRUE,"GENERAL";"TAB2",#N/A,TRUE,"GENERAL";"TAB3",#N/A,TRUE,"GENERAL";"TAB4",#N/A,TRUE,"GENERAL";"TAB5",#N/A,TRUE,"GENERAL"}</definedName>
    <definedName name="bfnfv" localSheetId="4"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hidden="1">{"TAB1",#N/A,TRUE,"GENERAL";"TAB2",#N/A,TRUE,"GENERAL";"TAB3",#N/A,TRUE,"GENERAL";"TAB4",#N/A,TRUE,"GENERAL";"TAB5",#N/A,TRUE,"GENERAL"}</definedName>
    <definedName name="bgb" localSheetId="10" hidden="1">{"TAB1",#N/A,TRUE,"GENERAL";"TAB2",#N/A,TRUE,"GENERAL";"TAB3",#N/A,TRUE,"GENERAL";"TAB4",#N/A,TRUE,"GENERAL";"TAB5",#N/A,TRUE,"GENERAL"}</definedName>
    <definedName name="bgb" localSheetId="4"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hidden="1">{"TAB1",#N/A,TRUE,"GENERAL";"TAB2",#N/A,TRUE,"GENERAL";"TAB3",#N/A,TRUE,"GENERAL";"TAB4",#N/A,TRUE,"GENERAL";"TAB5",#N/A,TRUE,"GENERAL"}</definedName>
    <definedName name="BGDGFRT" localSheetId="10" hidden="1">{"via1",#N/A,TRUE,"general";"via2",#N/A,TRUE,"general";"via3",#N/A,TRUE,"general"}</definedName>
    <definedName name="BGDGFRT" localSheetId="4"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hidden="1">{"via1",#N/A,TRUE,"general";"via2",#N/A,TRUE,"general";"via3",#N/A,TRUE,"general"}</definedName>
    <definedName name="BGFBFH" localSheetId="10" hidden="1">{"via1",#N/A,TRUE,"general";"via2",#N/A,TRUE,"general";"via3",#N/A,TRUE,"general"}</definedName>
    <definedName name="BGFBFH" localSheetId="4"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hidden="1">{"via1",#N/A,TRUE,"general";"via2",#N/A,TRUE,"general";"via3",#N/A,TRUE,"general"}</definedName>
    <definedName name="bgvfcdx" localSheetId="10" hidden="1">{"via1",#N/A,TRUE,"general";"via2",#N/A,TRUE,"general";"via3",#N/A,TRUE,"general"}</definedName>
    <definedName name="bgvfcdx" localSheetId="4"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hidden="1">{"via1",#N/A,TRUE,"general";"via2",#N/A,TRUE,"general";"via3",#N/A,TRUE,"general"}</definedName>
    <definedName name="Bloque" localSheetId="10">'[10]LISTADO DE MATERIALES Y EQUIPOS'!$B$19</definedName>
    <definedName name="bn" localSheetId="10">#REF!</definedName>
    <definedName name="bn" localSheetId="4">#REF!</definedName>
    <definedName name="bn" localSheetId="3">#REF!</definedName>
    <definedName name="bn" localSheetId="1">#REF!</definedName>
    <definedName name="bn" localSheetId="2">#REF!</definedName>
    <definedName name="BQBQBQBQBQB" localSheetId="10">#REF!</definedName>
    <definedName name="BQBQBQBQBQB" localSheetId="11">#REF!</definedName>
    <definedName name="BQBQBQBQBQB" localSheetId="4">#REF!</definedName>
    <definedName name="BQBQBQBQBQB" localSheetId="3">#REF!</definedName>
    <definedName name="BQBQBQBQBQB" localSheetId="1">#REF!</definedName>
    <definedName name="BQBQBQBQBQB" localSheetId="2">#REF!</definedName>
    <definedName name="br" localSheetId="10" hidden="1">{"TAB1",#N/A,TRUE,"GENERAL";"TAB2",#N/A,TRUE,"GENERAL";"TAB3",#N/A,TRUE,"GENERAL";"TAB4",#N/A,TRUE,"GENERAL";"TAB5",#N/A,TRUE,"GENERAL"}</definedName>
    <definedName name="br" localSheetId="4"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hidden="1">{"TAB1",#N/A,TRUE,"GENERAL";"TAB2",#N/A,TRUE,"GENERAL";"TAB3",#N/A,TRUE,"GENERAL";"TAB4",#N/A,TRUE,"GENERAL";"TAB5",#N/A,TRUE,"GENERAL"}</definedName>
    <definedName name="Breaker_15_amp" localSheetId="10">'[10]LISTADO DE MATERIALES Y EQUIPOS'!$B$96</definedName>
    <definedName name="breaker_20_amp" localSheetId="10">'[10]LISTADO DE MATERIALES Y EQUIPOS'!$B$97</definedName>
    <definedName name="bsb" localSheetId="10" hidden="1">{"via1",#N/A,TRUE,"general";"via2",#N/A,TRUE,"general";"via3",#N/A,TRUE,"general"}</definedName>
    <definedName name="bsb" localSheetId="4"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hidden="1">{"via1",#N/A,TRUE,"general";"via2",#N/A,TRUE,"general";"via3",#N/A,TRUE,"general"}</definedName>
    <definedName name="bspoi" localSheetId="10" hidden="1">{"TAB1",#N/A,TRUE,"GENERAL";"TAB2",#N/A,TRUE,"GENERAL";"TAB3",#N/A,TRUE,"GENERAL";"TAB4",#N/A,TRUE,"GENERAL";"TAB5",#N/A,TRUE,"GENERAL"}</definedName>
    <definedName name="bspoi" localSheetId="4"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hidden="1">{"TAB1",#N/A,TRUE,"GENERAL";"TAB2",#N/A,TRUE,"GENERAL";"TAB3",#N/A,TRUE,"GENERAL";"TAB4",#N/A,TRUE,"GENERAL";"TAB5",#N/A,TRUE,"GENERAL"}</definedName>
    <definedName name="bt" localSheetId="10" hidden="1">{"via1",#N/A,TRUE,"general";"via2",#N/A,TRUE,"general";"via3",#N/A,TRUE,"general"}</definedName>
    <definedName name="bt" localSheetId="4"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hidden="1">{"via1",#N/A,TRUE,"general";"via2",#N/A,TRUE,"general";"via3",#N/A,TRUE,"general"}</definedName>
    <definedName name="BTYJHTR" localSheetId="10"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hidden="1">{"TAB1",#N/A,TRUE,"GENERAL";"TAB2",#N/A,TRUE,"GENERAL";"TAB3",#N/A,TRUE,"GENERAL";"TAB4",#N/A,TRUE,"GENERAL";"TAB5",#N/A,TRUE,"GENERAL"}</definedName>
    <definedName name="bvbc" localSheetId="10" hidden="1">{"TAB1",#N/A,TRUE,"GENERAL";"TAB2",#N/A,TRUE,"GENERAL";"TAB3",#N/A,TRUE,"GENERAL";"TAB4",#N/A,TRUE,"GENERAL";"TAB5",#N/A,TRUE,"GENERAL"}</definedName>
    <definedName name="bvbc" localSheetId="4"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hidden="1">{"TAB1",#N/A,TRUE,"GENERAL";"TAB2",#N/A,TRUE,"GENERAL";"TAB3",#N/A,TRUE,"GENERAL";"TAB4",#N/A,TRUE,"GENERAL";"TAB5",#N/A,TRUE,"GENERAL"}</definedName>
    <definedName name="bvcb" localSheetId="10" hidden="1">{"via1",#N/A,TRUE,"general";"via2",#N/A,TRUE,"general";"via3",#N/A,TRUE,"general"}</definedName>
    <definedName name="bvcb" localSheetId="4"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hidden="1">{"via1",#N/A,TRUE,"general";"via2",#N/A,TRUE,"general";"via3",#N/A,TRUE,"general"}</definedName>
    <definedName name="bvn" localSheetId="10" hidden="1">{"via1",#N/A,TRUE,"general";"via2",#N/A,TRUE,"general";"via3",#N/A,TRUE,"general"}</definedName>
    <definedName name="bvn" localSheetId="4"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hidden="1">{"via1",#N/A,TRUE,"general";"via2",#N/A,TRUE,"general";"via3",#N/A,TRUE,"general"}</definedName>
    <definedName name="BWBBWB" localSheetId="10">#REF!</definedName>
    <definedName name="BWBBWB" localSheetId="11">#REF!</definedName>
    <definedName name="BWBBWB" localSheetId="4">#REF!</definedName>
    <definedName name="BWBBWB" localSheetId="3">#REF!</definedName>
    <definedName name="BWBBWB" localSheetId="1">#REF!</definedName>
    <definedName name="BWBBWB" localSheetId="2">#REF!</definedName>
    <definedName name="by" localSheetId="10" hidden="1">{"via1",#N/A,TRUE,"general";"via2",#N/A,TRUE,"general";"via3",#N/A,TRUE,"general"}</definedName>
    <definedName name="by" localSheetId="4"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hidden="1">{"via1",#N/A,TRUE,"general";"via2",#N/A,TRUE,"general";"via3",#N/A,TRUE,"general"}</definedName>
    <definedName name="C_" localSheetId="10">#REF!</definedName>
    <definedName name="C_" localSheetId="4">#REF!</definedName>
    <definedName name="C_" localSheetId="3">#REF!</definedName>
    <definedName name="C_" localSheetId="1">#REF!</definedName>
    <definedName name="C_" localSheetId="2">#REF!</definedName>
    <definedName name="Cable__10" localSheetId="10">'[10]LISTADO DE MATERIALES Y EQUIPOS'!$B$93</definedName>
    <definedName name="Cable__12" localSheetId="10">'[10]LISTADO DE MATERIALES Y EQUIPOS'!$B$94</definedName>
    <definedName name="Cable__14" localSheetId="10">'[10]LISTADO DE MATERIALES Y EQUIPOS'!$B$95</definedName>
    <definedName name="Caja_hexagonal_pvc" localSheetId="10">'[10]LISTADO DE MATERIALES Y EQUIPOS'!$B$124</definedName>
    <definedName name="cancha" localSheetId="10">#REF!</definedName>
    <definedName name="cancha" localSheetId="4">#REF!</definedName>
    <definedName name="cancha" localSheetId="3">#REF!</definedName>
    <definedName name="cancha" localSheetId="1">#REF!</definedName>
    <definedName name="cancha" localSheetId="2">#REF!</definedName>
    <definedName name="CANT" localSheetId="10">#REF!</definedName>
    <definedName name="CANT" localSheetId="4">#REF!</definedName>
    <definedName name="CANT" localSheetId="3">#REF!</definedName>
    <definedName name="CANT" localSheetId="1">#REF!</definedName>
    <definedName name="CANT" localSheetId="2">#REF!</definedName>
    <definedName name="CAP" localSheetId="10">#REF!</definedName>
    <definedName name="CAP" localSheetId="4">#REF!</definedName>
    <definedName name="CAP" localSheetId="3">#REF!</definedName>
    <definedName name="CAP" localSheetId="1">#REF!</definedName>
    <definedName name="CAP" localSheetId="2">#REF!</definedName>
    <definedName name="capilla" localSheetId="10">#REF!</definedName>
    <definedName name="capilla" localSheetId="11">#REF!</definedName>
    <definedName name="capilla" localSheetId="4">#REF!</definedName>
    <definedName name="capilla" localSheetId="3">#REF!</definedName>
    <definedName name="capilla" localSheetId="1">#REF!</definedName>
    <definedName name="capilla" localSheetId="2">#REF!</definedName>
    <definedName name="ccccc" localSheetId="10" hidden="1">{"TAB1",#N/A,TRUE,"GENERAL";"TAB2",#N/A,TRUE,"GENERAL";"TAB3",#N/A,TRUE,"GENERAL";"TAB4",#N/A,TRUE,"GENERAL";"TAB5",#N/A,TRUE,"GENERAL"}</definedName>
    <definedName name="ccccc" localSheetId="4"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hidden="1">{"TAB1",#N/A,TRUE,"GENERAL";"TAB2",#N/A,TRUE,"GENERAL";"TAB3",#N/A,TRUE,"GENERAL";"TAB4",#N/A,TRUE,"GENERAL";"TAB5",#N/A,TRUE,"GENERAL"}</definedName>
    <definedName name="CCCCCC" localSheetId="10">'[18]A. P. U.'!#REF!</definedName>
    <definedName name="ccto210" localSheetId="10">#REF!</definedName>
    <definedName name="ccto210" localSheetId="11">#REF!</definedName>
    <definedName name="ccto210" localSheetId="4">#REF!</definedName>
    <definedName name="ccto210" localSheetId="3">#REF!</definedName>
    <definedName name="ccto210" localSheetId="1">#REF!</definedName>
    <definedName name="ccto210" localSheetId="2">#REF!</definedName>
    <definedName name="cd" localSheetId="10">[19]Hoja1!$C$81</definedName>
    <definedName name="cdcdc" localSheetId="10" hidden="1">{"via1",#N/A,TRUE,"general";"via2",#N/A,TRUE,"general";"via3",#N/A,TRUE,"general"}</definedName>
    <definedName name="cdcdc" localSheetId="4"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hidden="1">{"via1",#N/A,TRUE,"general";"via2",#N/A,TRUE,"general";"via3",#N/A,TRUE,"general"}</definedName>
    <definedName name="CDctrl" localSheetId="10">[15]CDItem!$G$8</definedName>
    <definedName name="ceerf" localSheetId="10" hidden="1">{"TAB1",#N/A,TRUE,"GENERAL";"TAB2",#N/A,TRUE,"GENERAL";"TAB3",#N/A,TRUE,"GENERAL";"TAB4",#N/A,TRUE,"GENERAL";"TAB5",#N/A,TRUE,"GENERAL"}</definedName>
    <definedName name="ceerf" localSheetId="4"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hidden="1">{"TAB1",#N/A,TRUE,"GENERAL";"TAB2",#N/A,TRUE,"GENERAL";"TAB3",#N/A,TRUE,"GENERAL";"TAB4",#N/A,TRUE,"GENERAL";"TAB5",#N/A,TRUE,"GENERAL"}</definedName>
    <definedName name="Cemento_Blanco" localSheetId="10">'[10]LISTADO DE MATERIALES Y EQUIPOS'!$B$11</definedName>
    <definedName name="CHAZO_PUNTILLA_ANCLAJES" localSheetId="10">'[10]LISTADO DE MATERIALES Y EQUIPOS'!$B$105</definedName>
    <definedName name="Cierrapuerta_hidraulico_ajustable_hasta_80_kilos" localSheetId="10">'[10]LISTADO DE MATERIALES Y EQUIPOS'!$B$90</definedName>
    <definedName name="CINTA_MALLA_ADHESIVA_X_90M" localSheetId="10">'[10]LISTADO DE MATERIALES Y EQUIPOS'!$B$107</definedName>
    <definedName name="Cod" localSheetId="10">#REF!</definedName>
    <definedName name="Cod" localSheetId="4">#REF!</definedName>
    <definedName name="Cod" localSheetId="3">#REF!</definedName>
    <definedName name="Cod" localSheetId="1">#REF!</definedName>
    <definedName name="Cod" localSheetId="2">#REF!</definedName>
    <definedName name="CODOS" localSheetId="10">#REF!</definedName>
    <definedName name="CODOS" localSheetId="4">#REF!</definedName>
    <definedName name="CODOS" localSheetId="3">#REF!</definedName>
    <definedName name="CODOS" localSheetId="1">#REF!</definedName>
    <definedName name="CODOS" localSheetId="2">#REF!</definedName>
    <definedName name="Combo_Sanitario_manantial_corona" localSheetId="10">'[10]LISTADO DE MATERIALES Y EQUIPOS'!$B$69</definedName>
    <definedName name="Conc.2000" localSheetId="10">'[10]APUS BASIC'!$G$165</definedName>
    <definedName name="Conc.2500" localSheetId="10">'[10]APUS BASIC'!$G$122</definedName>
    <definedName name="Conc.3000" localSheetId="10">'[10]APUS BASIC'!$G$80</definedName>
    <definedName name="COPIA" localSheetId="10">CANTIDADES!ERR</definedName>
    <definedName name="COPIA" localSheetId="4">'GRUPO MGA'!ERR</definedName>
    <definedName name="copiao4" localSheetId="10">CANTIDADES!ERR</definedName>
    <definedName name="copiao4" localSheetId="4">'GRUPO MGA'!ERR</definedName>
    <definedName name="corri" localSheetId="10">CANTIDADES!ERR</definedName>
    <definedName name="corri" localSheetId="4">'GRUPO MGA'!ERR</definedName>
    <definedName name="COSTODIRECTO" localSheetId="10">#REF!</definedName>
    <definedName name="COSTODIRECTO" localSheetId="4">#REF!</definedName>
    <definedName name="COSTODIRECTO" localSheetId="3">#REF!</definedName>
    <definedName name="COSTODIRECTO" localSheetId="1">#REF!</definedName>
    <definedName name="COSTODIRECTO" localSheetId="2">#REF!</definedName>
    <definedName name="COSTOS" localSheetId="10">[20]TARIFAS!$A$1:$F$52</definedName>
    <definedName name="_xlnm.Criteria" localSheetId="3">[1]INSUMOS!#REF!</definedName>
    <definedName name="_xlnm.Criteria" localSheetId="1">[1]INSUMOS!#REF!</definedName>
    <definedName name="_xlnm.Criteria" localSheetId="2">[1]INSUMOS!#REF!</definedName>
    <definedName name="Criterios_IM" localSheetId="3">[1]INSUMOS!#REF!</definedName>
    <definedName name="Criterios_IM" localSheetId="1">[1]INSUMOS!#REF!</definedName>
    <definedName name="Criterios_IM" localSheetId="2">[1]INSUMOS!#REF!</definedName>
    <definedName name="CTA" localSheetId="10">#REF!</definedName>
    <definedName name="CTA" localSheetId="4">#REF!</definedName>
    <definedName name="CTA" localSheetId="3">#REF!</definedName>
    <definedName name="CTA" localSheetId="1">#REF!</definedName>
    <definedName name="CTA" localSheetId="2">#REF!</definedName>
    <definedName name="CUAL" localSheetId="10">CANTIDADES!ERR</definedName>
    <definedName name="CUAL" localSheetId="4">'GRUPO MGA'!ERR</definedName>
    <definedName name="CUBS" localSheetId="10">#REF!</definedName>
    <definedName name="CUBS" localSheetId="4">#REF!</definedName>
    <definedName name="CUBS" localSheetId="3">#REF!</definedName>
    <definedName name="CUBS" localSheetId="1">#REF!</definedName>
    <definedName name="CUBS" localSheetId="2">#REF!</definedName>
    <definedName name="CUNET" localSheetId="10" hidden="1">{"via1",#N/A,TRUE,"general";"via2",#N/A,TRUE,"general";"via3",#N/A,TRUE,"general"}</definedName>
    <definedName name="CUNET" localSheetId="4"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hidden="1">{"via1",#N/A,TRUE,"general";"via2",#N/A,TRUE,"general";"via3",#N/A,TRUE,"general"}</definedName>
    <definedName name="Curva_conduit_pvc_1_2" localSheetId="10">'[10]LISTADO DE MATERIALES Y EQUIPOS'!$B$123</definedName>
    <definedName name="cv" localSheetId="10">#REF!</definedName>
    <definedName name="cv" localSheetId="4">#REF!</definedName>
    <definedName name="cv" localSheetId="3">#REF!</definedName>
    <definedName name="cv" localSheetId="7" hidden="1">{"TAB1",#N/A,TRUE,"GENERAL";"TAB2",#N/A,TRUE,"GENERAL";"TAB3",#N/A,TRUE,"GENERAL";"TAB4",#N/A,TRUE,"GENERAL";"TAB5",#N/A,TRUE,"GENERAL"}</definedName>
    <definedName name="cv" localSheetId="1">#REF!</definedName>
    <definedName name="cv" localSheetId="2">#REF!</definedName>
    <definedName name="cv" localSheetId="8" hidden="1">{"TAB1",#N/A,TRUE,"GENERAL";"TAB2",#N/A,TRUE,"GENERAL";"TAB3",#N/A,TRUE,"GENERAL";"TAB4",#N/A,TRUE,"GENERAL";"TAB5",#N/A,TRUE,"GENERAL"}</definedName>
    <definedName name="cvfvd" localSheetId="10" hidden="1">{"via1",#N/A,TRUE,"general";"via2",#N/A,TRUE,"general";"via3",#N/A,TRUE,"general"}</definedName>
    <definedName name="cvfvd" localSheetId="4"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hidden="1">{"via1",#N/A,TRUE,"general";"via2",#N/A,TRUE,"general";"via3",#N/A,TRUE,"general"}</definedName>
    <definedName name="cvn" localSheetId="10" hidden="1">{"TAB1",#N/A,TRUE,"GENERAL";"TAB2",#N/A,TRUE,"GENERAL";"TAB3",#N/A,TRUE,"GENERAL";"TAB4",#N/A,TRUE,"GENERAL";"TAB5",#N/A,TRUE,"GENERAL"}</definedName>
    <definedName name="cvn" localSheetId="4"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hidden="1">{"TAB1",#N/A,TRUE,"GENERAL";"TAB2",#N/A,TRUE,"GENERAL";"TAB3",#N/A,TRUE,"GENERAL";"TAB4",#N/A,TRUE,"GENERAL";"TAB5",#N/A,TRUE,"GENERAL"}</definedName>
    <definedName name="CVXC" localSheetId="10" hidden="1">{"via1",#N/A,TRUE,"general";"via2",#N/A,TRUE,"general";"via3",#N/A,TRUE,"general"}</definedName>
    <definedName name="CVXC" localSheetId="4"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hidden="1">{"via1",#N/A,TRUE,"general";"via2",#N/A,TRUE,"general";"via3",#N/A,TRUE,"general"}</definedName>
    <definedName name="D" localSheetId="10">#REF!</definedName>
    <definedName name="d" localSheetId="4"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hidden="1">{"TAB1",#N/A,TRUE,"GENERAL";"TAB2",#N/A,TRUE,"GENERAL";"TAB3",#N/A,TRUE,"GENERAL";"TAB4",#N/A,TRUE,"GENERAL";"TAB5",#N/A,TRUE,"GENERAL"}</definedName>
    <definedName name="dario" localSheetId="10">'[21]GPI 526'!#REF!</definedName>
    <definedName name="dario" localSheetId="4">'[6]GPI 526'!#REF!</definedName>
    <definedName name="dario" localSheetId="3">'[6]GPI 526'!#REF!</definedName>
    <definedName name="dario" localSheetId="1">'[6]GPI 526'!#REF!</definedName>
    <definedName name="dario" localSheetId="2">'[6]GPI 526'!#REF!</definedName>
    <definedName name="DASD" localSheetId="10" hidden="1">{"TAB1",#N/A,TRUE,"GENERAL";"TAB2",#N/A,TRUE,"GENERAL";"TAB3",#N/A,TRUE,"GENERAL";"TAB4",#N/A,TRUE,"GENERAL";"TAB5",#N/A,TRUE,"GENERAL"}</definedName>
    <definedName name="DASD" localSheetId="4"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hidden="1">{"TAB1",#N/A,TRUE,"GENERAL";"TAB2",#N/A,TRUE,"GENERAL";"TAB3",#N/A,TRUE,"GENERAL";"TAB4",#N/A,TRUE,"GENERAL";"TAB5",#N/A,TRUE,"GENERAL"}</definedName>
    <definedName name="datos" localSheetId="10">#REF!</definedName>
    <definedName name="datos" localSheetId="4">#REF!</definedName>
    <definedName name="datos" localSheetId="3">#REF!</definedName>
    <definedName name="datos" localSheetId="1">#REF!</definedName>
    <definedName name="datos" localSheetId="2">#REF!</definedName>
    <definedName name="dbfdfbi" localSheetId="10"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hidden="1">{"TAB1",#N/A,TRUE,"GENERAL";"TAB2",#N/A,TRUE,"GENERAL";"TAB3",#N/A,TRUE,"GENERAL";"TAB4",#N/A,TRUE,"GENERAL";"TAB5",#N/A,TRUE,"GENERAL"}</definedName>
    <definedName name="Dbgcm" localSheetId="10">#REF!</definedName>
    <definedName name="Dbgcm" localSheetId="4">#REF!</definedName>
    <definedName name="Dbgcm" localSheetId="3">#REF!</definedName>
    <definedName name="Dbgcm" localSheetId="1">#REF!</definedName>
    <definedName name="Dbgcm" localSheetId="2">#REF!</definedName>
    <definedName name="Dcacm" localSheetId="10">#REF!</definedName>
    <definedName name="Dcacm" localSheetId="4">#REF!</definedName>
    <definedName name="Dcacm" localSheetId="3">#REF!</definedName>
    <definedName name="Dcacm" localSheetId="1">#REF!</definedName>
    <definedName name="Dcacm" localSheetId="2">#REF!</definedName>
    <definedName name="DCSDCTV" localSheetId="10" hidden="1">{"via1",#N/A,TRUE,"general";"via2",#N/A,TRUE,"general";"via3",#N/A,TRUE,"general"}</definedName>
    <definedName name="DCSDCTV" localSheetId="4"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hidden="1">{"via1",#N/A,TRUE,"general";"via2",#N/A,TRUE,"general";"via3",#N/A,TRUE,"general"}</definedName>
    <definedName name="dd" localSheetId="10">#REF!</definedName>
    <definedName name="dd" localSheetId="4">#REF!</definedName>
    <definedName name="dd" localSheetId="3">#REF!</definedName>
    <definedName name="dd" localSheetId="1">#REF!</definedName>
    <definedName name="dd" localSheetId="2">#REF!</definedName>
    <definedName name="ddd" localSheetId="10" hidden="1">{"via1",#N/A,TRUE,"general";"via2",#N/A,TRUE,"general";"via3",#N/A,TRUE,"general"}</definedName>
    <definedName name="ddd" localSheetId="4"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hidden="1">{"via1",#N/A,TRUE,"general";"via2",#N/A,TRUE,"general";"via3",#N/A,TRUE,"general"}</definedName>
    <definedName name="ddddt" localSheetId="10" hidden="1">{"via1",#N/A,TRUE,"general";"via2",#N/A,TRUE,"general";"via3",#N/A,TRUE,"general"}</definedName>
    <definedName name="ddddt" localSheetId="4"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hidden="1">{"via1",#N/A,TRUE,"general";"via2",#N/A,TRUE,"general";"via3",#N/A,TRUE,"general"}</definedName>
    <definedName name="ddewdw" localSheetId="10"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4"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4"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hidden="1">{"TAB1",#N/A,TRUE,"GENERAL";"TAB2",#N/A,TRUE,"GENERAL";"TAB3",#N/A,TRUE,"GENERAL";"TAB4",#N/A,TRUE,"GENERAL";"TAB5",#N/A,TRUE,"GENERAL"}</definedName>
    <definedName name="defd" localSheetId="10" hidden="1">{"via1",#N/A,TRUE,"general";"via2",#N/A,TRUE,"general";"via3",#N/A,TRUE,"general"}</definedName>
    <definedName name="defd" localSheetId="4"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hidden="1">{"via1",#N/A,TRUE,"general";"via2",#N/A,TRUE,"general";"via3",#N/A,TRUE,"general"}</definedName>
    <definedName name="demanto" localSheetId="10">#REF!</definedName>
    <definedName name="demanto" localSheetId="4">#REF!</definedName>
    <definedName name="demanto" localSheetId="3">#REF!</definedName>
    <definedName name="demanto" localSheetId="1">#REF!</definedName>
    <definedName name="demanto" localSheetId="2">#REF!</definedName>
    <definedName name="descapote" hidden="1">{"TAB1",#N/A,TRUE,"GENERAL";"TAB2",#N/A,TRUE,"GENERAL";"TAB3",#N/A,TRUE,"GENERAL";"TAB4",#N/A,TRUE,"GENERAL";"TAB5",#N/A,TRUE,"GENERAL"}</definedName>
    <definedName name="DEX" localSheetId="10">#REF!</definedName>
    <definedName name="DEX" localSheetId="4">#REF!</definedName>
    <definedName name="DEX" localSheetId="3">#REF!</definedName>
    <definedName name="DEX" localSheetId="1">#REF!</definedName>
    <definedName name="DEX" localSheetId="2">#REF!</definedName>
    <definedName name="DF" localSheetId="3">#REF!</definedName>
    <definedName name="DF" localSheetId="1">#REF!</definedName>
    <definedName name="DF" localSheetId="2">#REF!</definedName>
    <definedName name="dfa" localSheetId="10" hidden="1">{"TAB1",#N/A,TRUE,"GENERAL";"TAB2",#N/A,TRUE,"GENERAL";"TAB3",#N/A,TRUE,"GENERAL";"TAB4",#N/A,TRUE,"GENERAL";"TAB5",#N/A,TRUE,"GENERAL"}</definedName>
    <definedName name="dfa" localSheetId="4"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4"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hidden="1">{"TAB1",#N/A,TRUE,"GENERAL";"TAB2",#N/A,TRUE,"GENERAL";"TAB3",#N/A,TRUE,"GENERAL";"TAB4",#N/A,TRUE,"GENERAL";"TAB5",#N/A,TRUE,"GENERAL"}</definedName>
    <definedName name="DFBNJ" localSheetId="10" hidden="1">{"via1",#N/A,TRUE,"general";"via2",#N/A,TRUE,"general";"via3",#N/A,TRUE,"general"}</definedName>
    <definedName name="DFBNJ" localSheetId="4"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hidden="1">{"via1",#N/A,TRUE,"general";"via2",#N/A,TRUE,"general";"via3",#N/A,TRUE,"general"}</definedName>
    <definedName name="dfds" localSheetId="10" hidden="1">{"TAB1",#N/A,TRUE,"GENERAL";"TAB2",#N/A,TRUE,"GENERAL";"TAB3",#N/A,TRUE,"GENERAL";"TAB4",#N/A,TRUE,"GENERAL";"TAB5",#N/A,TRUE,"GENERAL"}</definedName>
    <definedName name="dfds" localSheetId="4"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hidden="1">{"TAB1",#N/A,TRUE,"GENERAL";"TAB2",#N/A,TRUE,"GENERAL";"TAB3",#N/A,TRUE,"GENERAL";"TAB4",#N/A,TRUE,"GENERAL";"TAB5",#N/A,TRUE,"GENERAL"}</definedName>
    <definedName name="dfdsfi" localSheetId="10" hidden="1">{"via1",#N/A,TRUE,"general";"via2",#N/A,TRUE,"general";"via3",#N/A,TRUE,"general"}</definedName>
    <definedName name="dfdsfi" localSheetId="4"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hidden="1">{"via1",#N/A,TRUE,"general";"via2",#N/A,TRUE,"general";"via3",#N/A,TRUE,"general"}</definedName>
    <definedName name="dffffe" localSheetId="10"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hidden="1">{"TAB1",#N/A,TRUE,"GENERAL";"TAB2",#N/A,TRUE,"GENERAL";"TAB3",#N/A,TRUE,"GENERAL";"TAB4",#N/A,TRUE,"GENERAL";"TAB5",#N/A,TRUE,"GENERAL"}</definedName>
    <definedName name="DFG" localSheetId="10" hidden="1">{"via1",#N/A,TRUE,"general";"via2",#N/A,TRUE,"general";"via3",#N/A,TRUE,"general"}</definedName>
    <definedName name="DFG" localSheetId="4"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hidden="1">{"via1",#N/A,TRUE,"general";"via2",#N/A,TRUE,"general";"via3",#N/A,TRUE,"general"}</definedName>
    <definedName name="DFGBHJ" localSheetId="10" hidden="1">{"via1",#N/A,TRUE,"general";"via2",#N/A,TRUE,"general";"via3",#N/A,TRUE,"general"}</definedName>
    <definedName name="DFGBHJ" localSheetId="4"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hidden="1">{"via1",#N/A,TRUE,"general";"via2",#N/A,TRUE,"general";"via3",#N/A,TRUE,"general"}</definedName>
    <definedName name="DFGDFG" localSheetId="10" hidden="1">{"via1",#N/A,TRUE,"general";"via2",#N/A,TRUE,"general";"via3",#N/A,TRUE,"general"}</definedName>
    <definedName name="DFGDFG" localSheetId="4"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hidden="1">{"via1",#N/A,TRUE,"general";"via2",#N/A,TRUE,"general";"via3",#N/A,TRUE,"general"}</definedName>
    <definedName name="DFGDYYB" localSheetId="10"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hidden="1">{"TAB1",#N/A,TRUE,"GENERAL";"TAB2",#N/A,TRUE,"GENERAL";"TAB3",#N/A,TRUE,"GENERAL";"TAB4",#N/A,TRUE,"GENERAL";"TAB5",#N/A,TRUE,"GENERAL"}</definedName>
    <definedName name="dfgf" localSheetId="10" hidden="1">{"via1",#N/A,TRUE,"general";"via2",#N/A,TRUE,"general";"via3",#N/A,TRUE,"general"}</definedName>
    <definedName name="dfgf" localSheetId="4"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hidden="1">{"via1",#N/A,TRUE,"general";"via2",#N/A,TRUE,"general";"via3",#N/A,TRUE,"general"}</definedName>
    <definedName name="DFGFBOP" localSheetId="10"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hidden="1">{"TAB1",#N/A,TRUE,"GENERAL";"TAB2",#N/A,TRUE,"GENERAL";"TAB3",#N/A,TRUE,"GENERAL";"TAB4",#N/A,TRUE,"GENERAL";"TAB5",#N/A,TRUE,"GENERAL"}</definedName>
    <definedName name="DFGV" localSheetId="10" hidden="1">{"TAB1",#N/A,TRUE,"GENERAL";"TAB2",#N/A,TRUE,"GENERAL";"TAB3",#N/A,TRUE,"GENERAL";"TAB4",#N/A,TRUE,"GENERAL";"TAB5",#N/A,TRUE,"GENERAL"}</definedName>
    <definedName name="DFGV" localSheetId="4"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hidden="1">{"TAB1",#N/A,TRUE,"GENERAL";"TAB2",#N/A,TRUE,"GENERAL";"TAB3",#N/A,TRUE,"GENERAL";"TAB4",#N/A,TRUE,"GENERAL";"TAB5",#N/A,TRUE,"GENERAL"}</definedName>
    <definedName name="dfh" localSheetId="10" hidden="1">{"TAB1",#N/A,TRUE,"GENERAL";"TAB2",#N/A,TRUE,"GENERAL";"TAB3",#N/A,TRUE,"GENERAL";"TAB4",#N/A,TRUE,"GENERAL";"TAB5",#N/A,TRUE,"GENERAL"}</definedName>
    <definedName name="dfh" localSheetId="4"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hidden="1">{"TAB1",#N/A,TRUE,"GENERAL";"TAB2",#N/A,TRUE,"GENERAL";"TAB3",#N/A,TRUE,"GENERAL";"TAB4",#N/A,TRUE,"GENERAL";"TAB5",#N/A,TRUE,"GENERAL"}</definedName>
    <definedName name="dfhdr" localSheetId="10" hidden="1">{"via1",#N/A,TRUE,"general";"via2",#N/A,TRUE,"general";"via3",#N/A,TRUE,"general"}</definedName>
    <definedName name="dfhdr" localSheetId="4"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hidden="1">{"via1",#N/A,TRUE,"general";"via2",#N/A,TRUE,"general";"via3",#N/A,TRUE,"general"}</definedName>
    <definedName name="dfhgh" localSheetId="10" hidden="1">{"via1",#N/A,TRUE,"general";"via2",#N/A,TRUE,"general";"via3",#N/A,TRUE,"general"}</definedName>
    <definedName name="dfhgh" localSheetId="4"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hidden="1">{"via1",#N/A,TRUE,"general";"via2",#N/A,TRUE,"general";"via3",#N/A,TRUE,"general"}</definedName>
    <definedName name="dfj" localSheetId="10" hidden="1">{"via1",#N/A,TRUE,"general";"via2",#N/A,TRUE,"general";"via3",#N/A,TRUE,"general"}</definedName>
    <definedName name="dfj" localSheetId="4"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hidden="1">{"via1",#N/A,TRUE,"general";"via2",#N/A,TRUE,"general";"via3",#N/A,TRUE,"general"}</definedName>
    <definedName name="DFRFRF" localSheetId="10" hidden="1">{"via1",#N/A,TRUE,"general";"via2",#N/A,TRUE,"general";"via3",#N/A,TRUE,"general"}</definedName>
    <definedName name="DFRFRF" localSheetId="4"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hidden="1">{"via1",#N/A,TRUE,"general";"via2",#N/A,TRUE,"general";"via3",#N/A,TRUE,"general"}</definedName>
    <definedName name="DFVUI" localSheetId="10" hidden="1">{"via1",#N/A,TRUE,"general";"via2",#N/A,TRUE,"general";"via3",#N/A,TRUE,"general"}</definedName>
    <definedName name="DFVUI" localSheetId="4"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hidden="1">{"via1",#N/A,TRUE,"general";"via2",#N/A,TRUE,"general";"via3",#N/A,TRUE,"general"}</definedName>
    <definedName name="dg" localSheetId="10" hidden="1">{"via1",#N/A,TRUE,"general";"via2",#N/A,TRUE,"general";"via3",#N/A,TRUE,"general"}</definedName>
    <definedName name="dg" localSheetId="4"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hidden="1">{"via1",#N/A,TRUE,"general";"via2",#N/A,TRUE,"general";"via3",#N/A,TRUE,"general"}</definedName>
    <definedName name="dgdgr" localSheetId="10" hidden="1">{"via1",#N/A,TRUE,"general";"via2",#N/A,TRUE,"general";"via3",#N/A,TRUE,"general"}</definedName>
    <definedName name="dgdgr" localSheetId="4"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hidden="1">{"via1",#N/A,TRUE,"general";"via2",#N/A,TRUE,"general";"via3",#N/A,TRUE,"general"}</definedName>
    <definedName name="dgfd" localSheetId="10" hidden="1">{"TAB1",#N/A,TRUE,"GENERAL";"TAB2",#N/A,TRUE,"GENERAL";"TAB3",#N/A,TRUE,"GENERAL";"TAB4",#N/A,TRUE,"GENERAL";"TAB5",#N/A,TRUE,"GENERAL"}</definedName>
    <definedName name="dgfd" localSheetId="4"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hidden="1">{"TAB1",#N/A,TRUE,"GENERAL";"TAB2",#N/A,TRUE,"GENERAL";"TAB3",#N/A,TRUE,"GENERAL";"TAB4",#N/A,TRUE,"GENERAL";"TAB5",#N/A,TRUE,"GENERAL"}</definedName>
    <definedName name="DGFDFVSDF" localSheetId="10" hidden="1">{"via1",#N/A,TRUE,"general";"via2",#N/A,TRUE,"general";"via3",#N/A,TRUE,"general"}</definedName>
    <definedName name="DGFDFVSDF" localSheetId="4"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hidden="1">{"via1",#N/A,TRUE,"general";"via2",#N/A,TRUE,"general";"via3",#N/A,TRUE,"general"}</definedName>
    <definedName name="dgfdg" localSheetId="10" hidden="1">{"via1",#N/A,TRUE,"general";"via2",#N/A,TRUE,"general";"via3",#N/A,TRUE,"general"}</definedName>
    <definedName name="dgfdg" localSheetId="4"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hidden="1">{"via1",#N/A,TRUE,"general";"via2",#N/A,TRUE,"general";"via3",#N/A,TRUE,"general"}</definedName>
    <definedName name="DGFG" localSheetId="10" hidden="1">{"via1",#N/A,TRUE,"general";"via2",#N/A,TRUE,"general";"via3",#N/A,TRUE,"general"}</definedName>
    <definedName name="DGFG" localSheetId="4"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hidden="1">{"via1",#N/A,TRUE,"general";"via2",#N/A,TRUE,"general";"via3",#N/A,TRUE,"general"}</definedName>
    <definedName name="dgfsado" localSheetId="10"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hidden="1">{"TAB1",#N/A,TRUE,"GENERAL";"TAB2",#N/A,TRUE,"GENERAL";"TAB3",#N/A,TRUE,"GENERAL";"TAB4",#N/A,TRUE,"GENERAL";"TAB5",#N/A,TRUE,"GENERAL"}</definedName>
    <definedName name="dgreg" localSheetId="10" hidden="1">{"via1",#N/A,TRUE,"general";"via2",#N/A,TRUE,"general";"via3",#N/A,TRUE,"general"}</definedName>
    <definedName name="dgreg" localSheetId="4"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hidden="1">{"via1",#N/A,TRUE,"general";"via2",#N/A,TRUE,"general";"via3",#N/A,TRUE,"general"}</definedName>
    <definedName name="DH" localSheetId="10" hidden="1">{"via1",#N/A,TRUE,"general";"via2",#N/A,TRUE,"general";"via3",#N/A,TRUE,"general"}</definedName>
    <definedName name="DH" localSheetId="4"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hidden="1">{"via1",#N/A,TRUE,"general";"via2",#N/A,TRUE,"general";"via3",#N/A,TRUE,"general"}</definedName>
    <definedName name="dhdth" localSheetId="10" hidden="1">{"TAB1",#N/A,TRUE,"GENERAL";"TAB2",#N/A,TRUE,"GENERAL";"TAB3",#N/A,TRUE,"GENERAL";"TAB4",#N/A,TRUE,"GENERAL";"TAB5",#N/A,TRUE,"GENERAL"}</definedName>
    <definedName name="dhdth" localSheetId="4"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hidden="1">{"TAB1",#N/A,TRUE,"GENERAL";"TAB2",#N/A,TRUE,"GENERAL";"TAB3",#N/A,TRUE,"GENERAL";"TAB4",#N/A,TRUE,"GENERAL";"TAB5",#N/A,TRUE,"GENERAL"}</definedName>
    <definedName name="dhgh" localSheetId="10" hidden="1">{"via1",#N/A,TRUE,"general";"via2",#N/A,TRUE,"general";"via3",#N/A,TRUE,"general"}</definedName>
    <definedName name="dhgh" localSheetId="4"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hidden="1">{"via1",#N/A,TRUE,"general";"via2",#N/A,TRUE,"general";"via3",#N/A,TRUE,"general"}</definedName>
    <definedName name="diametros" localSheetId="10">#REF!</definedName>
    <definedName name="diametros" localSheetId="4">#REF!</definedName>
    <definedName name="diametros" localSheetId="3">#REF!</definedName>
    <definedName name="diametros" localSheetId="1">#REF!</definedName>
    <definedName name="diametros" localSheetId="2">#REF!</definedName>
    <definedName name="djdytj" localSheetId="10"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hidden="1">{"TAB1",#N/A,TRUE,"GENERAL";"TAB2",#N/A,TRUE,"GENERAL";"TAB3",#N/A,TRUE,"GENERAL";"TAB4",#N/A,TRUE,"GENERAL";"TAB5",#N/A,TRUE,"GENERAL"}</definedName>
    <definedName name="dry" localSheetId="10" hidden="1">{"via1",#N/A,TRUE,"general";"via2",#N/A,TRUE,"general";"via3",#N/A,TRUE,"general"}</definedName>
    <definedName name="dry" localSheetId="4"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hidden="1">{"via1",#N/A,TRUE,"general";"via2",#N/A,TRUE,"general";"via3",#N/A,TRUE,"general"}</definedName>
    <definedName name="DSAD" localSheetId="10" hidden="1">{"via1",#N/A,TRUE,"general";"via2",#N/A,TRUE,"general";"via3",#N/A,TRUE,"general"}</definedName>
    <definedName name="DSAD" localSheetId="4"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hidden="1">{"via1",#N/A,TRUE,"general";"via2",#N/A,TRUE,"general";"via3",#N/A,TRUE,"general"}</definedName>
    <definedName name="dsadfp" localSheetId="10"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hidden="1">{"TAB1",#N/A,TRUE,"GENERAL";"TAB2",#N/A,TRUE,"GENERAL";"TAB3",#N/A,TRUE,"GENERAL";"TAB4",#N/A,TRUE,"GENERAL";"TAB5",#N/A,TRUE,"GENERAL"}</definedName>
    <definedName name="Dsbcm" localSheetId="10">#REF!</definedName>
    <definedName name="Dsbcm" localSheetId="4">#REF!</definedName>
    <definedName name="Dsbcm" localSheetId="3">#REF!</definedName>
    <definedName name="Dsbcm" localSheetId="1">#REF!</definedName>
    <definedName name="Dsbcm" localSheetId="2">#REF!</definedName>
    <definedName name="DSD" localSheetId="10" hidden="1">{"via1",#N/A,TRUE,"general";"via2",#N/A,TRUE,"general";"via3",#N/A,TRUE,"general"}</definedName>
    <definedName name="DSD" localSheetId="4"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hidden="1">{"via1",#N/A,TRUE,"general";"via2",#N/A,TRUE,"general";"via3",#N/A,TRUE,"general"}</definedName>
    <definedName name="dsdads4" localSheetId="10"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hidden="1">{"TAB1",#N/A,TRUE,"GENERAL";"TAB2",#N/A,TRUE,"GENERAL";"TAB3",#N/A,TRUE,"GENERAL";"TAB4",#N/A,TRUE,"GENERAL";"TAB5",#N/A,TRUE,"GENERAL"}</definedName>
    <definedName name="DSF" localSheetId="10" hidden="1">{"via1",#N/A,TRUE,"general";"via2",#N/A,TRUE,"general";"via3",#N/A,TRUE,"general"}</definedName>
    <definedName name="DSF" localSheetId="4"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hidden="1">{"via1",#N/A,TRUE,"general";"via2",#N/A,TRUE,"general";"via3",#N/A,TRUE,"general"}</definedName>
    <definedName name="DSFCVTY" localSheetId="10"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hidden="1">{"TAB1",#N/A,TRUE,"GENERAL";"TAB2",#N/A,TRUE,"GENERAL";"TAB3",#N/A,TRUE,"GENERAL";"TAB4",#N/A,TRUE,"GENERAL";"TAB5",#N/A,TRUE,"GENERAL"}</definedName>
    <definedName name="dsfg" localSheetId="10" hidden="1">{"via1",#N/A,TRUE,"general";"via2",#N/A,TRUE,"general";"via3",#N/A,TRUE,"general"}</definedName>
    <definedName name="dsfg" localSheetId="4"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hidden="1">{"via1",#N/A,TRUE,"general";"via2",#N/A,TRUE,"general";"via3",#N/A,TRUE,"general"}</definedName>
    <definedName name="dsfhgfdh" localSheetId="10"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hidden="1">{"TAB1",#N/A,TRUE,"GENERAL";"TAB2",#N/A,TRUE,"GENERAL";"TAB3",#N/A,TRUE,"GENERAL";"TAB4",#N/A,TRUE,"GENERAL";"TAB5",#N/A,TRUE,"GENERAL"}</definedName>
    <definedName name="dsfsdf" localSheetId="10" hidden="1">{"via1",#N/A,TRUE,"general";"via2",#N/A,TRUE,"general";"via3",#N/A,TRUE,"general"}</definedName>
    <definedName name="dsfsdf" localSheetId="4"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hidden="1">{"via1",#N/A,TRUE,"general";"via2",#N/A,TRUE,"general";"via3",#N/A,TRUE,"general"}</definedName>
    <definedName name="DSFSDFCXV" localSheetId="10"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hidden="1">{"TAB1",#N/A,TRUE,"GENERAL";"TAB2",#N/A,TRUE,"GENERAL";"TAB3",#N/A,TRUE,"GENERAL";"TAB4",#N/A,TRUE,"GENERAL";"TAB5",#N/A,TRUE,"GENERAL"}</definedName>
    <definedName name="dsftbv" localSheetId="10" hidden="1">{"via1",#N/A,TRUE,"general";"via2",#N/A,TRUE,"general";"via3",#N/A,TRUE,"general"}</definedName>
    <definedName name="dsftbv" localSheetId="4"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hidden="1">{"via1",#N/A,TRUE,"general";"via2",#N/A,TRUE,"general";"via3",#N/A,TRUE,"general"}</definedName>
    <definedName name="dtrhj" localSheetId="10" hidden="1">{"via1",#N/A,TRUE,"general";"via2",#N/A,TRUE,"general";"via3",#N/A,TRUE,"general"}</definedName>
    <definedName name="dtrhj" localSheetId="4"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hidden="1">{"via1",#N/A,TRUE,"general";"via2",#N/A,TRUE,"general";"via3",#N/A,TRUE,"general"}</definedName>
    <definedName name="dxfgg" localSheetId="10" hidden="1">{"via1",#N/A,TRUE,"general";"via2",#N/A,TRUE,"general";"via3",#N/A,TRUE,"general"}</definedName>
    <definedName name="dxfgg" localSheetId="4"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hidden="1">{"via1",#N/A,TRUE,"general";"via2",#N/A,TRUE,"general";"via3",#N/A,TRUE,"general"}</definedName>
    <definedName name="e" localSheetId="10">#REF!</definedName>
    <definedName name="e" localSheetId="4">#REF!</definedName>
    <definedName name="e" localSheetId="3">#REF!</definedName>
    <definedName name="e" localSheetId="1">#REF!</definedName>
    <definedName name="e" localSheetId="2">#REF!</definedName>
    <definedName name="e3e33" localSheetId="10" hidden="1">{"via1",#N/A,TRUE,"general";"via2",#N/A,TRUE,"general";"via3",#N/A,TRUE,"general"}</definedName>
    <definedName name="e3e33" localSheetId="4"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hidden="1">{"via1",#N/A,TRUE,"general";"via2",#N/A,TRUE,"general";"via3",#N/A,TRUE,"general"}</definedName>
    <definedName name="EDEDWSWQA" localSheetId="10"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hidden="1">{"TAB1",#N/A,TRUE,"GENERAL";"TAB2",#N/A,TRUE,"GENERAL";"TAB3",#N/A,TRUE,"GENERAL";"TAB4",#N/A,TRUE,"GENERAL";"TAB5",#N/A,TRUE,"GENERAL"}</definedName>
    <definedName name="edgfhmn" localSheetId="10" hidden="1">{"via1",#N/A,TRUE,"general";"via2",#N/A,TRUE,"general";"via3",#N/A,TRUE,"general"}</definedName>
    <definedName name="edgfhmn" localSheetId="4"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hidden="1">{"via1",#N/A,TRUE,"general";"via2",#N/A,TRUE,"general";"via3",#N/A,TRUE,"general"}</definedName>
    <definedName name="EE" localSheetId="10">CANTIDADES!ERR</definedName>
    <definedName name="EE" localSheetId="4">'GRUPO MGA'!ERR</definedName>
    <definedName name="eeedfr" localSheetId="10"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hidden="1">{"TAB1",#N/A,TRUE,"GENERAL";"TAB2",#N/A,TRUE,"GENERAL";"TAB3",#N/A,TRUE,"GENERAL";"TAB4",#N/A,TRUE,"GENERAL";"TAB5",#N/A,TRUE,"GENERAL"}</definedName>
    <definedName name="eeerfd" localSheetId="10" hidden="1">{"via1",#N/A,TRUE,"general";"via2",#N/A,TRUE,"general";"via3",#N/A,TRUE,"general"}</definedName>
    <definedName name="eeerfd" localSheetId="4"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hidden="1">{"via1",#N/A,TRUE,"general";"via2",#N/A,TRUE,"general";"via3",#N/A,TRUE,"general"}</definedName>
    <definedName name="efef" localSheetId="10" hidden="1">{"TAB1",#N/A,TRUE,"GENERAL";"TAB2",#N/A,TRUE,"GENERAL";"TAB3",#N/A,TRUE,"GENERAL";"TAB4",#N/A,TRUE,"GENERAL";"TAB5",#N/A,TRUE,"GENERAL"}</definedName>
    <definedName name="efef" localSheetId="4"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hidden="1">{"TAB1",#N/A,TRUE,"GENERAL";"TAB2",#N/A,TRUE,"GENERAL";"TAB3",#N/A,TRUE,"GENERAL";"TAB4",#N/A,TRUE,"GENERAL";"TAB5",#N/A,TRUE,"GENERAL"}</definedName>
    <definedName name="efer" localSheetId="10" hidden="1">{"via1",#N/A,TRUE,"general";"via2",#N/A,TRUE,"general";"via3",#N/A,TRUE,"general"}</definedName>
    <definedName name="efer" localSheetId="4"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hidden="1">{"via1",#N/A,TRUE,"general";"via2",#N/A,TRUE,"general";"via3",#N/A,TRUE,"general"}</definedName>
    <definedName name="egeg" localSheetId="10" hidden="1">{"TAB1",#N/A,TRUE,"GENERAL";"TAB2",#N/A,TRUE,"GENERAL";"TAB3",#N/A,TRUE,"GENERAL";"TAB4",#N/A,TRUE,"GENERAL";"TAB5",#N/A,TRUE,"GENERAL"}</definedName>
    <definedName name="egeg" localSheetId="4"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hidden="1">{"TAB1",#N/A,TRUE,"GENERAL";"TAB2",#N/A,TRUE,"GENERAL";"TAB3",#N/A,TRUE,"GENERAL";"TAB4",#N/A,TRUE,"GENERAL";"TAB5",#N/A,TRUE,"GENERAL"}</definedName>
    <definedName name="emanto" localSheetId="10">#REF!</definedName>
    <definedName name="emanto" localSheetId="4">#REF!</definedName>
    <definedName name="emanto" localSheetId="3">#REF!</definedName>
    <definedName name="emanto" localSheetId="1">#REF!</definedName>
    <definedName name="emanto" localSheetId="2">#REF!</definedName>
    <definedName name="eme" localSheetId="10">CANTIDADES!ERR</definedName>
    <definedName name="eme" localSheetId="4">'GRUPO MGA'!ERR</definedName>
    <definedName name="Enchape_euro_o_corona" localSheetId="10">'[10]LISTADO DE MATERIALES Y EQUIPOS'!$B$65</definedName>
    <definedName name="ENTRADASP" localSheetId="10">#REF!</definedName>
    <definedName name="ENTRADASP" localSheetId="4">#REF!</definedName>
    <definedName name="ENTRADASP" localSheetId="3">#REF!</definedName>
    <definedName name="ENTRADASP" localSheetId="1">#REF!</definedName>
    <definedName name="ENTRADASP" localSheetId="2">#REF!</definedName>
    <definedName name="EQUI" localSheetId="10">[22]EQUIPO!$B$2:$B$36</definedName>
    <definedName name="EQUIPO_1" localSheetId="10">[22]EQUIPO!$B$2:$D$36</definedName>
    <definedName name="Equipo_de_soldadura" localSheetId="10">'[10]LISTADO DE MATERIALES Y EQUIPOS'!$B$31</definedName>
    <definedName name="Equipos" localSheetId="10">#REF!</definedName>
    <definedName name="Equipos" localSheetId="4">#REF!</definedName>
    <definedName name="Equipos" localSheetId="3">#REF!</definedName>
    <definedName name="Equipos" localSheetId="1">#REF!</definedName>
    <definedName name="Equipos" localSheetId="2">#REF!</definedName>
    <definedName name="eqw" localSheetId="10" hidden="1">{"via1",#N/A,TRUE,"general";"via2",#N/A,TRUE,"general";"via3",#N/A,TRUE,"general"}</definedName>
    <definedName name="eqw" localSheetId="4"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hidden="1">{"via1",#N/A,TRUE,"general";"via2",#N/A,TRUE,"general";"via3",#N/A,TRUE,"general"}</definedName>
    <definedName name="erg" localSheetId="10" hidden="1">{"TAB1",#N/A,TRUE,"GENERAL";"TAB2",#N/A,TRUE,"GENERAL";"TAB3",#N/A,TRUE,"GENERAL";"TAB4",#N/A,TRUE,"GENERAL";"TAB5",#N/A,TRUE,"GENERAL"}</definedName>
    <definedName name="erg" localSheetId="4"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hidden="1">{"TAB1",#N/A,TRUE,"GENERAL";"TAB2",#N/A,TRUE,"GENERAL";"TAB3",#N/A,TRUE,"GENERAL";"TAB4",#N/A,TRUE,"GENERAL";"TAB5",#N/A,TRUE,"GENERAL"}</definedName>
    <definedName name="erger" localSheetId="10" hidden="1">{"via1",#N/A,TRUE,"general";"via2",#N/A,TRUE,"general";"via3",#N/A,TRUE,"general"}</definedName>
    <definedName name="erger" localSheetId="4"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hidden="1">{"via1",#N/A,TRUE,"general";"via2",#N/A,TRUE,"general";"via3",#N/A,TRUE,"general"}</definedName>
    <definedName name="ergerg" localSheetId="10" hidden="1">{"via1",#N/A,TRUE,"general";"via2",#N/A,TRUE,"general";"via3",#N/A,TRUE,"general"}</definedName>
    <definedName name="ergerg" localSheetId="4"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hidden="1">{"via1",#N/A,TRUE,"general";"via2",#N/A,TRUE,"general";"via3",#N/A,TRUE,"general"}</definedName>
    <definedName name="ergfegr" localSheetId="10" hidden="1">{"via1",#N/A,TRUE,"general";"via2",#N/A,TRUE,"general";"via3",#N/A,TRUE,"general"}</definedName>
    <definedName name="ergfegr" localSheetId="4"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hidden="1">{"via1",#N/A,TRUE,"general";"via2",#N/A,TRUE,"general";"via3",#N/A,TRUE,"general"}</definedName>
    <definedName name="ergge" localSheetId="10" hidden="1">{"TAB1",#N/A,TRUE,"GENERAL";"TAB2",#N/A,TRUE,"GENERAL";"TAB3",#N/A,TRUE,"GENERAL";"TAB4",#N/A,TRUE,"GENERAL";"TAB5",#N/A,TRUE,"GENERAL"}</definedName>
    <definedName name="ergge" localSheetId="4"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hidden="1">{"TAB1",#N/A,TRUE,"GENERAL";"TAB2",#N/A,TRUE,"GENERAL";"TAB3",#N/A,TRUE,"GENERAL";"TAB4",#N/A,TRUE,"GENERAL";"TAB5",#N/A,TRUE,"GENERAL"}</definedName>
    <definedName name="erggewg" localSheetId="10" hidden="1">{"via1",#N/A,TRUE,"general";"via2",#N/A,TRUE,"general";"via3",#N/A,TRUE,"general"}</definedName>
    <definedName name="erggewg" localSheetId="4"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hidden="1">{"via1",#N/A,TRUE,"general";"via2",#N/A,TRUE,"general";"via3",#N/A,TRUE,"general"}</definedName>
    <definedName name="ergreg" localSheetId="10"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hidden="1">{"TAB1",#N/A,TRUE,"GENERAL";"TAB2",#N/A,TRUE,"GENERAL";"TAB3",#N/A,TRUE,"GENERAL";"TAB4",#N/A,TRUE,"GENERAL";"TAB5",#N/A,TRUE,"GENERAL"}</definedName>
    <definedName name="ergregerg" localSheetId="10" hidden="1">{"via1",#N/A,TRUE,"general";"via2",#N/A,TRUE,"general";"via3",#N/A,TRUE,"general"}</definedName>
    <definedName name="ergregerg" localSheetId="4"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hidden="1">{"via1",#N/A,TRUE,"general";"via2",#N/A,TRUE,"general";"via3",#N/A,TRUE,"general"}</definedName>
    <definedName name="ergrg" localSheetId="10" hidden="1">{"TAB1",#N/A,TRUE,"GENERAL";"TAB2",#N/A,TRUE,"GENERAL";"TAB3",#N/A,TRUE,"GENERAL";"TAB4",#N/A,TRUE,"GENERAL";"TAB5",#N/A,TRUE,"GENERAL"}</definedName>
    <definedName name="ergrg" localSheetId="4"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hidden="1">{"TAB1",#N/A,TRUE,"GENERAL";"TAB2",#N/A,TRUE,"GENERAL";"TAB3",#N/A,TRUE,"GENERAL";"TAB4",#N/A,TRUE,"GENERAL";"TAB5",#N/A,TRUE,"GENERAL"}</definedName>
    <definedName name="ergwreg" localSheetId="10" hidden="1">{"via1",#N/A,TRUE,"general";"via2",#N/A,TRUE,"general";"via3",#N/A,TRUE,"general"}</definedName>
    <definedName name="ergwreg" localSheetId="4"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hidden="1">{"via1",#N/A,TRUE,"general";"via2",#N/A,TRUE,"general";"via3",#N/A,TRUE,"general"}</definedName>
    <definedName name="erheyh" localSheetId="10"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hidden="1">{"TAB1",#N/A,TRUE,"GENERAL";"TAB2",#N/A,TRUE,"GENERAL";"TAB3",#N/A,TRUE,"GENERAL";"TAB4",#N/A,TRUE,"GENERAL";"TAB5",#N/A,TRUE,"GENERAL"}</definedName>
    <definedName name="ERR" localSheetId="10">{"TAB1",#N/A,TRUE,"GENERAL";"TAB2",#N/A,TRUE,"GENERAL";"TAB3",#N/A,TRUE,"GENERAL";"TAB4",#N/A,TRUE,"GENERAL";"TAB5",#N/A,TRUE,"GENERAL"}</definedName>
    <definedName name="ERR" localSheetId="4">{"TAB1",#N/A,TRUE,"GENERAL";"TAB2",#N/A,TRUE,"GENERAL";"TAB3",#N/A,TRUE,"GENERAL";"TAB4",#N/A,TRUE,"GENERAL";"TAB5",#N/A,TRUE,"GENERAL"}</definedName>
    <definedName name="err" localSheetId="7" hidden="1">{"TAB1",#N/A,TRUE,"GENERAL";"TAB2",#N/A,TRUE,"GENERAL";"TAB3",#N/A,TRUE,"GENERAL";"TAB4",#N/A,TRUE,"GENERAL";"TAB5",#N/A,TRUE,"GENERAL"}</definedName>
    <definedName name="err" localSheetId="8" hidden="1">{"TAB1",#N/A,TRUE,"GENERAL";"TAB2",#N/A,TRUE,"GENERAL";"TAB3",#N/A,TRUE,"GENERAL";"TAB4",#N/A,TRUE,"GENERAL";"TAB5",#N/A,TRUE,"GENERAL"}</definedName>
    <definedName name="ert" localSheetId="10" hidden="1">{"via1",#N/A,TRUE,"general";"via2",#N/A,TRUE,"general";"via3",#N/A,TRUE,"general"}</definedName>
    <definedName name="ert" localSheetId="4"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hidden="1">{"via1",#N/A,TRUE,"general";"via2",#N/A,TRUE,"general";"via3",#N/A,TRUE,"general"}</definedName>
    <definedName name="erte" localSheetId="10" hidden="1">{"via1",#N/A,TRUE,"general";"via2",#N/A,TRUE,"general";"via3",#N/A,TRUE,"general"}</definedName>
    <definedName name="erte" localSheetId="4"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hidden="1">{"via1",#N/A,TRUE,"general";"via2",#N/A,TRUE,"general";"via3",#N/A,TRUE,"general"}</definedName>
    <definedName name="erter" localSheetId="10" hidden="1">{"TAB1",#N/A,TRUE,"GENERAL";"TAB2",#N/A,TRUE,"GENERAL";"TAB3",#N/A,TRUE,"GENERAL";"TAB4",#N/A,TRUE,"GENERAL";"TAB5",#N/A,TRUE,"GENERAL"}</definedName>
    <definedName name="erter" localSheetId="4"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hidden="1">{"TAB1",#N/A,TRUE,"GENERAL";"TAB2",#N/A,TRUE,"GENERAL";"TAB3",#N/A,TRUE,"GENERAL";"TAB4",#N/A,TRUE,"GENERAL";"TAB5",#N/A,TRUE,"GENERAL"}</definedName>
    <definedName name="ertert" localSheetId="10" hidden="1">{"via1",#N/A,TRUE,"general";"via2",#N/A,TRUE,"general";"via3",#N/A,TRUE,"general"}</definedName>
    <definedName name="ertert" localSheetId="4"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hidden="1">{"via1",#N/A,TRUE,"general";"via2",#N/A,TRUE,"general";"via3",#N/A,TRUE,"general"}</definedName>
    <definedName name="ertgyhik" localSheetId="10"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hidden="1">{"TAB1",#N/A,TRUE,"GENERAL";"TAB2",#N/A,TRUE,"GENERAL";"TAB3",#N/A,TRUE,"GENERAL";"TAB4",#N/A,TRUE,"GENERAL";"TAB5",#N/A,TRUE,"GENERAL"}</definedName>
    <definedName name="ertreb" localSheetId="10" hidden="1">{"via1",#N/A,TRUE,"general";"via2",#N/A,TRUE,"general";"via3",#N/A,TRUE,"general"}</definedName>
    <definedName name="ertreb" localSheetId="4"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hidden="1">{"via1",#N/A,TRUE,"general";"via2",#N/A,TRUE,"general";"via3",#N/A,TRUE,"general"}</definedName>
    <definedName name="ertret" localSheetId="10"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hidden="1">{"TAB1",#N/A,TRUE,"GENERAL";"TAB2",#N/A,TRUE,"GENERAL";"TAB3",#N/A,TRUE,"GENERAL";"TAB4",#N/A,TRUE,"GENERAL";"TAB5",#N/A,TRUE,"GENERAL"}</definedName>
    <definedName name="erttret" localSheetId="10" hidden="1">{"via1",#N/A,TRUE,"general";"via2",#N/A,TRUE,"general";"via3",#N/A,TRUE,"general"}</definedName>
    <definedName name="erttret" localSheetId="4"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hidden="1">{"via1",#N/A,TRUE,"general";"via2",#N/A,TRUE,"general";"via3",#N/A,TRUE,"general"}</definedName>
    <definedName name="ertuiy" localSheetId="10" hidden="1">{"via1",#N/A,TRUE,"general";"via2",#N/A,TRUE,"general";"via3",#N/A,TRUE,"general"}</definedName>
    <definedName name="ertuiy" localSheetId="4"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hidden="1">{"via1",#N/A,TRUE,"general";"via2",#N/A,TRUE,"general";"via3",#N/A,TRUE,"general"}</definedName>
    <definedName name="ertwert" localSheetId="10"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hidden="1">{"TAB1",#N/A,TRUE,"GENERAL";"TAB2",#N/A,TRUE,"GENERAL";"TAB3",#N/A,TRUE,"GENERAL";"TAB4",#N/A,TRUE,"GENERAL";"TAB5",#N/A,TRUE,"GENERAL"}</definedName>
    <definedName name="eru" localSheetId="10" hidden="1">{"TAB1",#N/A,TRUE,"GENERAL";"TAB2",#N/A,TRUE,"GENERAL";"TAB3",#N/A,TRUE,"GENERAL";"TAB4",#N/A,TRUE,"GENERAL";"TAB5",#N/A,TRUE,"GENERAL"}</definedName>
    <definedName name="eru" localSheetId="4"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hidden="1">{"TAB1",#N/A,TRUE,"GENERAL";"TAB2",#N/A,TRUE,"GENERAL";"TAB3",#N/A,TRUE,"GENERAL";"TAB4",#N/A,TRUE,"GENERAL";"TAB5",#N/A,TRUE,"GENERAL"}</definedName>
    <definedName name="ERV" localSheetId="10" hidden="1">{"via1",#N/A,TRUE,"general";"via2",#N/A,TRUE,"general";"via3",#N/A,TRUE,"general"}</definedName>
    <definedName name="ERV" localSheetId="4"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hidden="1">{"via1",#N/A,TRUE,"general";"via2",#N/A,TRUE,"general";"via3",#N/A,TRUE,"general"}</definedName>
    <definedName name="erware" localSheetId="10" hidden="1">{"via1",#N/A,TRUE,"general";"via2",#N/A,TRUE,"general";"via3",#N/A,TRUE,"general"}</definedName>
    <definedName name="erware" localSheetId="4"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hidden="1">{"via1",#N/A,TRUE,"general";"via2",#N/A,TRUE,"general";"via3",#N/A,TRUE,"general"}</definedName>
    <definedName name="ERWER" localSheetId="10" hidden="1">{"via1",#N/A,TRUE,"general";"via2",#N/A,TRUE,"general";"via3",#N/A,TRUE,"general"}</definedName>
    <definedName name="ERWER" localSheetId="4"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hidden="1">{"via1",#N/A,TRUE,"general";"via2",#N/A,TRUE,"general";"via3",#N/A,TRUE,"general"}</definedName>
    <definedName name="erwertd" localSheetId="10"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hidden="1">{"TAB1",#N/A,TRUE,"GENERAL";"TAB2",#N/A,TRUE,"GENERAL";"TAB3",#N/A,TRUE,"GENERAL";"TAB4",#N/A,TRUE,"GENERAL";"TAB5",#N/A,TRUE,"GENERAL"}</definedName>
    <definedName name="erwr" localSheetId="10" hidden="1">{"TAB1",#N/A,TRUE,"GENERAL";"TAB2",#N/A,TRUE,"GENERAL";"TAB3",#N/A,TRUE,"GENERAL";"TAB4",#N/A,TRUE,"GENERAL";"TAB5",#N/A,TRUE,"GENERAL"}</definedName>
    <definedName name="erwr" localSheetId="4"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hidden="1">{"TAB1",#N/A,TRUE,"GENERAL";"TAB2",#N/A,TRUE,"GENERAL";"TAB3",#N/A,TRUE,"GENERAL";"TAB4",#N/A,TRUE,"GENERAL";"TAB5",#N/A,TRUE,"GENERAL"}</definedName>
    <definedName name="ERWRL" localSheetId="10" hidden="1">{"via1",#N/A,TRUE,"general";"via2",#N/A,TRUE,"general";"via3",#N/A,TRUE,"general"}</definedName>
    <definedName name="ERWRL" localSheetId="4"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hidden="1">{"via1",#N/A,TRUE,"general";"via2",#N/A,TRUE,"general";"via3",#N/A,TRUE,"general"}</definedName>
    <definedName name="ery" localSheetId="10" hidden="1">{"via1",#N/A,TRUE,"general";"via2",#N/A,TRUE,"general";"via3",#N/A,TRUE,"general"}</definedName>
    <definedName name="ery" localSheetId="4"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hidden="1">{"via1",#N/A,TRUE,"general";"via2",#N/A,TRUE,"general";"via3",#N/A,TRUE,"general"}</definedName>
    <definedName name="eryhd" localSheetId="10" hidden="1">{"via1",#N/A,TRUE,"general";"via2",#N/A,TRUE,"general";"via3",#N/A,TRUE,"general"}</definedName>
    <definedName name="eryhd" localSheetId="4"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hidden="1">{"via1",#N/A,TRUE,"general";"via2",#N/A,TRUE,"general";"via3",#N/A,TRUE,"general"}</definedName>
    <definedName name="eryhdf" localSheetId="10"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4"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4"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hidden="1">{"TAB1",#N/A,TRUE,"GENERAL";"TAB2",#N/A,TRUE,"GENERAL";"TAB3",#N/A,TRUE,"GENERAL";"TAB4",#N/A,TRUE,"GENERAL";"TAB5",#N/A,TRUE,"GENERAL"}</definedName>
    <definedName name="erytd" localSheetId="10" hidden="1">{"via1",#N/A,TRUE,"general";"via2",#N/A,TRUE,"general";"via3",#N/A,TRUE,"general"}</definedName>
    <definedName name="erytd" localSheetId="4"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hidden="1">{"via1",#N/A,TRUE,"general";"via2",#N/A,TRUE,"general";"via3",#N/A,TRUE,"general"}</definedName>
    <definedName name="eryty" localSheetId="10" hidden="1">{"via1",#N/A,TRUE,"general";"via2",#N/A,TRUE,"general";"via3",#N/A,TRUE,"general"}</definedName>
    <definedName name="eryty" localSheetId="4"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hidden="1">{"via1",#N/A,TRUE,"general";"via2",#N/A,TRUE,"general";"via3",#N/A,TRUE,"general"}</definedName>
    <definedName name="eryy" localSheetId="10" hidden="1">{"via1",#N/A,TRUE,"general";"via2",#N/A,TRUE,"general";"via3",#N/A,TRUE,"general"}</definedName>
    <definedName name="eryy" localSheetId="4"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hidden="1">{"via1",#N/A,TRUE,"general";"via2",#N/A,TRUE,"general";"via3",#N/A,TRUE,"general"}</definedName>
    <definedName name="ES" localSheetId="10">CANTIDADES!ERR</definedName>
    <definedName name="ES" localSheetId="4">'GRUPO MGA'!ERR</definedName>
    <definedName name="esp" localSheetId="10">#REF!</definedName>
    <definedName name="esp" localSheetId="11">#REF!</definedName>
    <definedName name="esp" localSheetId="4">#REF!</definedName>
    <definedName name="esp" localSheetId="3">#REF!</definedName>
    <definedName name="esp" localSheetId="1">#REF!</definedName>
    <definedName name="esp" localSheetId="2">#REF!</definedName>
    <definedName name="ESPECIFICACION" localSheetId="10">#REF!</definedName>
    <definedName name="ESPECIFICACION" localSheetId="11">#REF!</definedName>
    <definedName name="ESPECIFICACION" localSheetId="4">#REF!</definedName>
    <definedName name="ESPECIFICACION" localSheetId="3">#REF!</definedName>
    <definedName name="ESPECIFICACION" localSheetId="1">#REF!</definedName>
    <definedName name="ESPECIFICACION" localSheetId="2">#REF!</definedName>
    <definedName name="Especificación" localSheetId="10">#REF!</definedName>
    <definedName name="Especificación" localSheetId="11">#REF!</definedName>
    <definedName name="Especificación" localSheetId="4">#REF!</definedName>
    <definedName name="Especificación" localSheetId="3">#REF!</definedName>
    <definedName name="Especificación" localSheetId="1">#REF!</definedName>
    <definedName name="Especificación" localSheetId="2">#REF!</definedName>
    <definedName name="ESPECIFICACION2" localSheetId="10">#REF!</definedName>
    <definedName name="ESPECIFICACION2" localSheetId="11">#REF!</definedName>
    <definedName name="ESPECIFICACION2" localSheetId="4">#REF!</definedName>
    <definedName name="ESPECIFICACION2" localSheetId="3">#REF!</definedName>
    <definedName name="ESPECIFICACION2" localSheetId="1">#REF!</definedName>
    <definedName name="ESPECIFICACION2" localSheetId="2">#REF!</definedName>
    <definedName name="ESPECIFICACIOON" localSheetId="10">#REF!</definedName>
    <definedName name="ESPECIFICACIOON" localSheetId="11">#REF!</definedName>
    <definedName name="ESPECIFICACIOON" localSheetId="4">#REF!</definedName>
    <definedName name="ESPECIFICACIOON" localSheetId="3">#REF!</definedName>
    <definedName name="ESPECIFICACIOON" localSheetId="1">#REF!</definedName>
    <definedName name="ESPECIFICACIOON" localSheetId="2">#REF!</definedName>
    <definedName name="ESPYUU" localSheetId="10">#REF!</definedName>
    <definedName name="ESPYUU" localSheetId="11">#REF!</definedName>
    <definedName name="ESPYUU" localSheetId="4">#REF!</definedName>
    <definedName name="ESPYUU" localSheetId="3">#REF!</definedName>
    <definedName name="ESPYUU" localSheetId="1">#REF!</definedName>
    <definedName name="ESPYUU" localSheetId="2">#REF!</definedName>
    <definedName name="Estuco_gl" localSheetId="10">'[10]LISTADO DE MATERIALES Y EQUIPOS'!$B$64</definedName>
    <definedName name="Eternit__8" localSheetId="10">'[10]LISTADO DE MATERIALES Y EQUIPOS'!$B$56</definedName>
    <definedName name="etertgg" localSheetId="10" hidden="1">{"via1",#N/A,TRUE,"general";"via2",#N/A,TRUE,"general";"via3",#N/A,TRUE,"general"}</definedName>
    <definedName name="etertgg" localSheetId="4"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hidden="1">{"via1",#N/A,TRUE,"general";"via2",#N/A,TRUE,"general";"via3",#N/A,TRUE,"general"}</definedName>
    <definedName name="etewt" localSheetId="10" hidden="1">{"TAB1",#N/A,TRUE,"GENERAL";"TAB2",#N/A,TRUE,"GENERAL";"TAB3",#N/A,TRUE,"GENERAL";"TAB4",#N/A,TRUE,"GENERAL";"TAB5",#N/A,TRUE,"GENERAL"}</definedName>
    <definedName name="etewt" localSheetId="4"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hidden="1">{"TAB1",#N/A,TRUE,"GENERAL";"TAB2",#N/A,TRUE,"GENERAL";"TAB3",#N/A,TRUE,"GENERAL";"TAB4",#N/A,TRUE,"GENERAL";"TAB5",#N/A,TRUE,"GENERAL"}</definedName>
    <definedName name="etu" localSheetId="10" hidden="1">{"via1",#N/A,TRUE,"general";"via2",#N/A,TRUE,"general";"via3",#N/A,TRUE,"general"}</definedName>
    <definedName name="etu" localSheetId="4"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hidden="1">{"via1",#N/A,TRUE,"general";"via2",#N/A,TRUE,"general";"via3",#N/A,TRUE,"general"}</definedName>
    <definedName name="etueh" localSheetId="10" hidden="1">{"via1",#N/A,TRUE,"general";"via2",#N/A,TRUE,"general";"via3",#N/A,TRUE,"general"}</definedName>
    <definedName name="etueh" localSheetId="4"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hidden="1">{"via1",#N/A,TRUE,"general";"via2",#N/A,TRUE,"general";"via3",#N/A,TRUE,"general"}</definedName>
    <definedName name="etyty" localSheetId="10" hidden="1">{"via1",#N/A,TRUE,"general";"via2",#N/A,TRUE,"general";"via3",#N/A,TRUE,"general"}</definedName>
    <definedName name="etyty" localSheetId="4"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hidden="1">{"via1",#N/A,TRUE,"general";"via2",#N/A,TRUE,"general";"via3",#N/A,TRUE,"general"}</definedName>
    <definedName name="etyu" localSheetId="10" hidden="1">{"TAB1",#N/A,TRUE,"GENERAL";"TAB2",#N/A,TRUE,"GENERAL";"TAB3",#N/A,TRUE,"GENERAL";"TAB4",#N/A,TRUE,"GENERAL";"TAB5",#N/A,TRUE,"GENERAL"}</definedName>
    <definedName name="etyu" localSheetId="4"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hidden="1">{"TAB1",#N/A,TRUE,"GENERAL";"TAB2",#N/A,TRUE,"GENERAL";"TAB3",#N/A,TRUE,"GENERAL";"TAB4",#N/A,TRUE,"GENERAL";"TAB5",#N/A,TRUE,"GENERAL"}</definedName>
    <definedName name="eu" localSheetId="10" hidden="1">{"via1",#N/A,TRUE,"general";"via2",#N/A,TRUE,"general";"via3",#N/A,TRUE,"general"}</definedName>
    <definedName name="eu" localSheetId="4"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hidden="1">{"via1",#N/A,TRUE,"general";"via2",#N/A,TRUE,"general";"via3",#N/A,TRUE,"general"}</definedName>
    <definedName name="eut" localSheetId="10" hidden="1">{"via1",#N/A,TRUE,"general";"via2",#N/A,TRUE,"general";"via3",#N/A,TRUE,"general"}</definedName>
    <definedName name="eut" localSheetId="4"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hidden="1">{"via1",#N/A,TRUE,"general";"via2",#N/A,TRUE,"general";"via3",#N/A,TRUE,"general"}</definedName>
    <definedName name="euyt" localSheetId="10" hidden="1">{"TAB1",#N/A,TRUE,"GENERAL";"TAB2",#N/A,TRUE,"GENERAL";"TAB3",#N/A,TRUE,"GENERAL";"TAB4",#N/A,TRUE,"GENERAL";"TAB5",#N/A,TRUE,"GENERAL"}</definedName>
    <definedName name="euyt" localSheetId="4"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4"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hidden="1">{"TAB1",#N/A,TRUE,"GENERAL";"TAB2",#N/A,TRUE,"GENERAL";"TAB3",#N/A,TRUE,"GENERAL";"TAB4",#N/A,TRUE,"GENERAL";"TAB5",#N/A,TRUE,"GENERAL"}</definedName>
    <definedName name="ewre" localSheetId="10" hidden="1">{"TAB1",#N/A,TRUE,"GENERAL";"TAB2",#N/A,TRUE,"GENERAL";"TAB3",#N/A,TRUE,"GENERAL";"TAB4",#N/A,TRUE,"GENERAL";"TAB5",#N/A,TRUE,"GENERAL"}</definedName>
    <definedName name="ewre" localSheetId="4"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hidden="1">{"TAB1",#N/A,TRUE,"GENERAL";"TAB2",#N/A,TRUE,"GENERAL";"TAB3",#N/A,TRUE,"GENERAL";"TAB4",#N/A,TRUE,"GENERAL";"TAB5",#N/A,TRUE,"GENERAL"}</definedName>
    <definedName name="ewrr" localSheetId="10" hidden="1">{"TAB1",#N/A,TRUE,"GENERAL";"TAB2",#N/A,TRUE,"GENERAL";"TAB3",#N/A,TRUE,"GENERAL";"TAB4",#N/A,TRUE,"GENERAL";"TAB5",#N/A,TRUE,"GENERAL"}</definedName>
    <definedName name="ewrr" localSheetId="4"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hidden="1">{"TAB1",#N/A,TRUE,"GENERAL";"TAB2",#N/A,TRUE,"GENERAL";"TAB3",#N/A,TRUE,"GENERAL";"TAB4",#N/A,TRUE,"GENERAL";"TAB5",#N/A,TRUE,"GENERAL"}</definedName>
    <definedName name="ewrt" localSheetId="10" hidden="1">{"TAB1",#N/A,TRUE,"GENERAL";"TAB2",#N/A,TRUE,"GENERAL";"TAB3",#N/A,TRUE,"GENERAL";"TAB4",#N/A,TRUE,"GENERAL";"TAB5",#N/A,TRUE,"GENERAL"}</definedName>
    <definedName name="ewrt" localSheetId="4"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hidden="1">{"TAB1",#N/A,TRUE,"GENERAL";"TAB2",#N/A,TRUE,"GENERAL";"TAB3",#N/A,TRUE,"GENERAL";"TAB4",#N/A,TRUE,"GENERAL";"TAB5",#N/A,TRUE,"GENERAL"}</definedName>
    <definedName name="EXC" localSheetId="10">#REF!</definedName>
    <definedName name="EXC" localSheetId="4">#REF!</definedName>
    <definedName name="EXC" localSheetId="3">#REF!</definedName>
    <definedName name="EXC" localSheetId="1">#REF!</definedName>
    <definedName name="EXC" localSheetId="2">#REF!</definedName>
    <definedName name="exCEL" localSheetId="10">#REF!</definedName>
    <definedName name="exCEL" localSheetId="4">#REF!</definedName>
    <definedName name="exCEL" localSheetId="3">#REF!</definedName>
    <definedName name="exCEL" localSheetId="1">#REF!</definedName>
    <definedName name="exCEL" localSheetId="2">#REF!</definedName>
    <definedName name="Excel_BuiltIn_Print_Area_1" localSheetId="10">#REF!</definedName>
    <definedName name="Excel_BuiltIn_Print_Area_1" localSheetId="4">#REF!</definedName>
    <definedName name="Excel_BuiltIn_Print_Area_1" localSheetId="3">#REF!</definedName>
    <definedName name="Excel_BuiltIn_Print_Area_1" localSheetId="1">#REF!</definedName>
    <definedName name="Excel_BuiltIn_Print_Area_1" localSheetId="2">#REF!</definedName>
    <definedName name="Excel_BuiltIn_Print_Area_1_1" localSheetId="10">#REF!</definedName>
    <definedName name="Excel_BuiltIn_Print_Area_1_1" localSheetId="4">#REF!</definedName>
    <definedName name="Excel_BuiltIn_Print_Area_1_1" localSheetId="3">#REF!</definedName>
    <definedName name="Excel_BuiltIn_Print_Area_1_1" localSheetId="1">#REF!</definedName>
    <definedName name="Excel_BuiltIn_Print_Area_1_1" localSheetId="2">#REF!</definedName>
    <definedName name="Excel_BuiltIn_Print_Area_1_1_1" localSheetId="10">#REF!</definedName>
    <definedName name="Excel_BuiltIn_Print_Area_1_1_1" localSheetId="4">#REF!</definedName>
    <definedName name="Excel_BuiltIn_Print_Area_1_1_1" localSheetId="3">#REF!</definedName>
    <definedName name="Excel_BuiltIn_Print_Area_1_1_1" localSheetId="1">#REF!</definedName>
    <definedName name="Excel_BuiltIn_Print_Area_1_1_1" localSheetId="2">#REF!</definedName>
    <definedName name="Excel_BuiltIn_Print_Area_1_1_1_1" localSheetId="10">#REF!</definedName>
    <definedName name="Excel_BuiltIn_Print_Area_1_1_1_1" localSheetId="4">#REF!</definedName>
    <definedName name="Excel_BuiltIn_Print_Area_1_1_1_1" localSheetId="3">#REF!</definedName>
    <definedName name="Excel_BuiltIn_Print_Area_1_1_1_1" localSheetId="1">#REF!</definedName>
    <definedName name="Excel_BuiltIn_Print_Area_1_1_1_1" localSheetId="2">#REF!</definedName>
    <definedName name="Excel_BuiltIn_Print_Area_3" localSheetId="10">#REF!</definedName>
    <definedName name="Excel_BuiltIn_Print_Area_3" localSheetId="4">#REF!</definedName>
    <definedName name="Excel_BuiltIn_Print_Area_3" localSheetId="3">#REF!</definedName>
    <definedName name="Excel_BuiltIn_Print_Area_3" localSheetId="1">#REF!</definedName>
    <definedName name="Excel_BuiltIn_Print_Area_3" localSheetId="2">#REF!</definedName>
    <definedName name="Excel_BuiltIn_Print_Area_3_X" localSheetId="10">#REF!</definedName>
    <definedName name="Excel_BuiltIn_Print_Area_3_X" localSheetId="4">#REF!</definedName>
    <definedName name="Excel_BuiltIn_Print_Area_3_X" localSheetId="3">#REF!</definedName>
    <definedName name="Excel_BuiltIn_Print_Area_3_X" localSheetId="1">#REF!</definedName>
    <definedName name="Excel_BuiltIn_Print_Area_3_X" localSheetId="2">#REF!</definedName>
    <definedName name="Excel_BuiltIn_Print_Area_7" localSheetId="10">#REF!</definedName>
    <definedName name="Excel_BuiltIn_Print_Area_7" localSheetId="4">#REF!</definedName>
    <definedName name="Excel_BuiltIn_Print_Area_7" localSheetId="3">#REF!</definedName>
    <definedName name="Excel_BuiltIn_Print_Area_7" localSheetId="1">#REF!</definedName>
    <definedName name="Excel_BuiltIn_Print_Area_7" localSheetId="2">#REF!</definedName>
    <definedName name="Excel_BuiltIn_Print_Titles_1" localSheetId="10">#REF!</definedName>
    <definedName name="Excel_BuiltIn_Print_Titles_1" localSheetId="4">#REF!</definedName>
    <definedName name="Excel_BuiltIn_Print_Titles_1" localSheetId="3">#REF!</definedName>
    <definedName name="Excel_BuiltIn_Print_Titles_1" localSheetId="1">#REF!</definedName>
    <definedName name="Excel_BuiltIn_Print_Titles_1" localSheetId="2">#REF!</definedName>
    <definedName name="Excel_BuiltIn_Print_Titles_1_1" localSheetId="10">#REF!</definedName>
    <definedName name="Excel_BuiltIn_Print_Titles_1_1" localSheetId="4">#REF!</definedName>
    <definedName name="Excel_BuiltIn_Print_Titles_1_1" localSheetId="3">#REF!</definedName>
    <definedName name="Excel_BuiltIn_Print_Titles_1_1" localSheetId="1">#REF!</definedName>
    <definedName name="Excel_BuiltIn_Print_Titles_1_1" localSheetId="2">#REF!</definedName>
    <definedName name="Excel_BuiltIn_Print_Titles_1_1_1" localSheetId="10">#REF!</definedName>
    <definedName name="Excel_BuiltIn_Print_Titles_1_1_1" localSheetId="4">#REF!</definedName>
    <definedName name="Excel_BuiltIn_Print_Titles_1_1_1" localSheetId="3">#REF!</definedName>
    <definedName name="Excel_BuiltIn_Print_Titles_1_1_1" localSheetId="1">#REF!</definedName>
    <definedName name="Excel_BuiltIn_Print_Titles_1_1_1" localSheetId="2">#REF!</definedName>
    <definedName name="Excel_BuiltIn_Print_Titles_10" localSheetId="10">[21]SKJ452!#REF!</definedName>
    <definedName name="Excel_BuiltIn_Print_Titles_10" localSheetId="4">[6]SKJ452!#REF!</definedName>
    <definedName name="Excel_BuiltIn_Print_Titles_10" localSheetId="3">[6]SKJ452!#REF!</definedName>
    <definedName name="Excel_BuiltIn_Print_Titles_10" localSheetId="1">[6]SKJ452!#REF!</definedName>
    <definedName name="Excel_BuiltIn_Print_Titles_10" localSheetId="2">[6]SKJ452!#REF!</definedName>
    <definedName name="Excel_BuiltIn_Print_Titles_11" localSheetId="10">[21]ITA878!#REF!</definedName>
    <definedName name="Excel_BuiltIn_Print_Titles_11" localSheetId="4">[6]ITA878!#REF!</definedName>
    <definedName name="Excel_BuiltIn_Print_Titles_11" localSheetId="3">[6]ITA878!#REF!</definedName>
    <definedName name="Excel_BuiltIn_Print_Titles_11" localSheetId="1">[6]ITA878!#REF!</definedName>
    <definedName name="Excel_BuiltIn_Print_Titles_11" localSheetId="2">[6]ITA878!#REF!</definedName>
    <definedName name="Excel_BuiltIn_Print_Titles_12" localSheetId="10">'[21]AEA-944'!#REF!</definedName>
    <definedName name="Excel_BuiltIn_Print_Titles_12" localSheetId="4">'[6]AEA-944'!#REF!</definedName>
    <definedName name="Excel_BuiltIn_Print_Titles_12" localSheetId="3">'[6]AEA-944'!#REF!</definedName>
    <definedName name="Excel_BuiltIn_Print_Titles_12" localSheetId="1">'[6]AEA-944'!#REF!</definedName>
    <definedName name="Excel_BuiltIn_Print_Titles_12" localSheetId="2">'[6]AEA-944'!#REF!</definedName>
    <definedName name="Excel_BuiltIn_Print_Titles_13" localSheetId="10">'[21]DUB-823'!#REF!</definedName>
    <definedName name="Excel_BuiltIn_Print_Titles_13" localSheetId="4">'[6]DUB-823'!#REF!</definedName>
    <definedName name="Excel_BuiltIn_Print_Titles_13" localSheetId="3">'[6]DUB-823'!#REF!</definedName>
    <definedName name="Excel_BuiltIn_Print_Titles_13" localSheetId="1">'[6]DUB-823'!#REF!</definedName>
    <definedName name="Excel_BuiltIn_Print_Titles_13" localSheetId="2">'[6]DUB-823'!#REF!</definedName>
    <definedName name="Excel_BuiltIn_Print_Titles_14" localSheetId="10">'[21]GPI 526'!#REF!</definedName>
    <definedName name="Excel_BuiltIn_Print_Titles_14" localSheetId="4">'[6]GPI 526'!#REF!</definedName>
    <definedName name="Excel_BuiltIn_Print_Titles_14" localSheetId="3">'[6]GPI 526'!#REF!</definedName>
    <definedName name="Excel_BuiltIn_Print_Titles_14" localSheetId="1">'[6]GPI 526'!#REF!</definedName>
    <definedName name="Excel_BuiltIn_Print_Titles_14" localSheetId="2">'[6]GPI 526'!#REF!</definedName>
    <definedName name="Excel_BuiltIn_Print_Titles_15" localSheetId="10">#REF!</definedName>
    <definedName name="Excel_BuiltIn_Print_Titles_15" localSheetId="4">#REF!</definedName>
    <definedName name="Excel_BuiltIn_Print_Titles_15" localSheetId="3">#REF!</definedName>
    <definedName name="Excel_BuiltIn_Print_Titles_15" localSheetId="1">#REF!</definedName>
    <definedName name="Excel_BuiltIn_Print_Titles_15" localSheetId="2">#REF!</definedName>
    <definedName name="Excel_BuiltIn_Print_Titles_16" localSheetId="10">#REF!</definedName>
    <definedName name="Excel_BuiltIn_Print_Titles_16" localSheetId="4">#REF!</definedName>
    <definedName name="Excel_BuiltIn_Print_Titles_16" localSheetId="3">#REF!</definedName>
    <definedName name="Excel_BuiltIn_Print_Titles_16" localSheetId="1">#REF!</definedName>
    <definedName name="Excel_BuiltIn_Print_Titles_16" localSheetId="2">#REF!</definedName>
    <definedName name="Excel_BuiltIn_Print_Titles_17" localSheetId="10">#REF!</definedName>
    <definedName name="Excel_BuiltIn_Print_Titles_17" localSheetId="4">#REF!</definedName>
    <definedName name="Excel_BuiltIn_Print_Titles_17" localSheetId="3">#REF!</definedName>
    <definedName name="Excel_BuiltIn_Print_Titles_17" localSheetId="1">#REF!</definedName>
    <definedName name="Excel_BuiltIn_Print_Titles_17" localSheetId="2">#REF!</definedName>
    <definedName name="Excel_BuiltIn_Print_Titles_18" localSheetId="10">#REF!</definedName>
    <definedName name="Excel_BuiltIn_Print_Titles_18" localSheetId="4">#REF!</definedName>
    <definedName name="Excel_BuiltIn_Print_Titles_18" localSheetId="3">#REF!</definedName>
    <definedName name="Excel_BuiltIn_Print_Titles_18" localSheetId="1">#REF!</definedName>
    <definedName name="Excel_BuiltIn_Print_Titles_18" localSheetId="2">#REF!</definedName>
    <definedName name="Excel_BuiltIn_Print_Titles_19" localSheetId="10">[21]XXJ617!#REF!</definedName>
    <definedName name="Excel_BuiltIn_Print_Titles_19" localSheetId="4">[6]XXJ617!#REF!</definedName>
    <definedName name="Excel_BuiltIn_Print_Titles_19" localSheetId="3">[6]XXJ617!#REF!</definedName>
    <definedName name="Excel_BuiltIn_Print_Titles_19" localSheetId="1">[6]XXJ617!#REF!</definedName>
    <definedName name="Excel_BuiltIn_Print_Titles_19" localSheetId="2">[6]XXJ617!#REF!</definedName>
    <definedName name="Excel_BuiltIn_Print_Titles_20" localSheetId="10">#REF!</definedName>
    <definedName name="Excel_BuiltIn_Print_Titles_20" localSheetId="4">#REF!</definedName>
    <definedName name="Excel_BuiltIn_Print_Titles_20" localSheetId="3">#REF!</definedName>
    <definedName name="Excel_BuiltIn_Print_Titles_20" localSheetId="1">#REF!</definedName>
    <definedName name="Excel_BuiltIn_Print_Titles_20" localSheetId="2">#REF!</definedName>
    <definedName name="Excel_BuiltIn_Print_Titles_21" localSheetId="10">[21]SNG_855!#REF!</definedName>
    <definedName name="Excel_BuiltIn_Print_Titles_21" localSheetId="4">[6]SNG_855!#REF!</definedName>
    <definedName name="Excel_BuiltIn_Print_Titles_21" localSheetId="3">[6]SNG_855!#REF!</definedName>
    <definedName name="Excel_BuiltIn_Print_Titles_21" localSheetId="1">[6]SNG_855!#REF!</definedName>
    <definedName name="Excel_BuiltIn_Print_Titles_21" localSheetId="2">[6]SNG_855!#REF!</definedName>
    <definedName name="Excel_BuiltIn_Print_Titles_23" localSheetId="10">#REF!</definedName>
    <definedName name="Excel_BuiltIn_Print_Titles_23" localSheetId="4">#REF!</definedName>
    <definedName name="Excel_BuiltIn_Print_Titles_23" localSheetId="3">#REF!</definedName>
    <definedName name="Excel_BuiltIn_Print_Titles_23" localSheetId="1">#REF!</definedName>
    <definedName name="Excel_BuiltIn_Print_Titles_23" localSheetId="2">#REF!</definedName>
    <definedName name="Excel_BuiltIn_Print_Titles_3" localSheetId="10">'[23]COSTOS OFICINA'!#REF!</definedName>
    <definedName name="Excel_BuiltIn_Print_Titles_3" localSheetId="4">#REF!</definedName>
    <definedName name="Excel_BuiltIn_Print_Titles_3" localSheetId="3">#REF!</definedName>
    <definedName name="Excel_BuiltIn_Print_Titles_3" localSheetId="1">#REF!</definedName>
    <definedName name="Excel_BuiltIn_Print_Titles_3" localSheetId="2">#REF!</definedName>
    <definedName name="Excel_BuiltIn_Print_Titles_4" localSheetId="10">'[23]COSTOS CAMPAMENTO'!#REF!</definedName>
    <definedName name="Excel_BuiltIn_Print_Titles_4" localSheetId="4">'[23]COSTOS CAMPAMENTO'!#REF!</definedName>
    <definedName name="Excel_BuiltIn_Print_Titles_4" localSheetId="3">'[23]COSTOS CAMPAMENTO'!#REF!</definedName>
    <definedName name="Excel_BuiltIn_Print_Titles_4" localSheetId="1">'[23]COSTOS CAMPAMENTO'!#REF!</definedName>
    <definedName name="Excel_BuiltIn_Print_Titles_4" localSheetId="2">'[23]COSTOS CAMPAMENTO'!#REF!</definedName>
    <definedName name="Excel_BuiltIn_Print_Titles_5" localSheetId="10">'[21]VEA 374'!#REF!</definedName>
    <definedName name="Excel_BuiltIn_Print_Titles_5" localSheetId="4">'[6]VEA 374'!#REF!</definedName>
    <definedName name="Excel_BuiltIn_Print_Titles_5" localSheetId="3">'[6]VEA 374'!#REF!</definedName>
    <definedName name="Excel_BuiltIn_Print_Titles_5" localSheetId="1">'[6]VEA 374'!#REF!</definedName>
    <definedName name="Excel_BuiltIn_Print_Titles_5" localSheetId="2">'[6]VEA 374'!#REF!</definedName>
    <definedName name="Excel_BuiltIn_Print_Titles_5_XX" localSheetId="10">'[21]VEA 374'!#REF!</definedName>
    <definedName name="Excel_BuiltIn_Print_Titles_5_XX" localSheetId="4">'[6]VEA 374'!#REF!</definedName>
    <definedName name="Excel_BuiltIn_Print_Titles_5_XX" localSheetId="3">'[6]VEA 374'!#REF!</definedName>
    <definedName name="Excel_BuiltIn_Print_Titles_5_XX" localSheetId="1">'[6]VEA 374'!#REF!</definedName>
    <definedName name="Excel_BuiltIn_Print_Titles_5_XX" localSheetId="2">'[6]VEA 374'!#REF!</definedName>
    <definedName name="Excel_BuiltIn_Print_Titles_6" localSheetId="10">#REF!</definedName>
    <definedName name="Excel_BuiltIn_Print_Titles_6" localSheetId="4">#REF!</definedName>
    <definedName name="Excel_BuiltIn_Print_Titles_6" localSheetId="3">#REF!</definedName>
    <definedName name="Excel_BuiltIn_Print_Titles_6" localSheetId="1">#REF!</definedName>
    <definedName name="Excel_BuiltIn_Print_Titles_6" localSheetId="2">#REF!</definedName>
    <definedName name="Excel_BuiltIn_Print_Titles_7" localSheetId="10">[21]HFB024!#REF!</definedName>
    <definedName name="Excel_BuiltIn_Print_Titles_7" localSheetId="4">[6]HFB024!#REF!</definedName>
    <definedName name="Excel_BuiltIn_Print_Titles_7" localSheetId="3">[6]HFB024!#REF!</definedName>
    <definedName name="Excel_BuiltIn_Print_Titles_7" localSheetId="1">[6]HFB024!#REF!</definedName>
    <definedName name="Excel_BuiltIn_Print_Titles_7" localSheetId="2">[6]HFB024!#REF!</definedName>
    <definedName name="Excel_BuiltIn_Print_Titles_8" localSheetId="10">#REF!</definedName>
    <definedName name="Excel_BuiltIn_Print_Titles_8" localSheetId="4">#REF!</definedName>
    <definedName name="Excel_BuiltIn_Print_Titles_8" localSheetId="3">#REF!</definedName>
    <definedName name="Excel_BuiltIn_Print_Titles_8" localSheetId="1">#REF!</definedName>
    <definedName name="Excel_BuiltIn_Print_Titles_8" localSheetId="2">#REF!</definedName>
    <definedName name="Excel_BuiltIn_Print_Titles_9" localSheetId="10">[21]PAJ825!#REF!</definedName>
    <definedName name="Excel_BuiltIn_Print_Titles_9" localSheetId="4">[6]PAJ825!#REF!</definedName>
    <definedName name="Excel_BuiltIn_Print_Titles_9" localSheetId="3">[6]PAJ825!#REF!</definedName>
    <definedName name="Excel_BuiltIn_Print_Titles_9" localSheetId="1">[6]PAJ825!#REF!</definedName>
    <definedName name="Excel_BuiltIn_Print_Titles_9" localSheetId="2">[6]PAJ825!#REF!</definedName>
    <definedName name="FAC" localSheetId="8" hidden="1">#REF!</definedName>
    <definedName name="FAC" hidden="1">#REF!</definedName>
    <definedName name="FD" localSheetId="10">CANTIDADES!ERR</definedName>
    <definedName name="FD" localSheetId="4">'GRUPO MGA'!ERR</definedName>
    <definedName name="fda" localSheetId="10" hidden="1">{"TAB1",#N/A,TRUE,"GENERAL";"TAB2",#N/A,TRUE,"GENERAL";"TAB3",#N/A,TRUE,"GENERAL";"TAB4",#N/A,TRUE,"GENERAL";"TAB5",#N/A,TRUE,"GENERAL"}</definedName>
    <definedName name="fda" localSheetId="4"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10" hidden="1">{"TAB1",#N/A,TRUE,"GENERAL";"TAB2",#N/A,TRUE,"GENERAL";"TAB3",#N/A,TRUE,"GENERAL";"TAB4",#N/A,TRUE,"GENERAL";"TAB5",#N/A,TRUE,"GENERAL"}</definedName>
    <definedName name="fdbjp" localSheetId="4"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hidden="1">{"TAB1",#N/A,TRUE,"GENERAL";"TAB2",#N/A,TRUE,"GENERAL";"TAB3",#N/A,TRUE,"GENERAL";"TAB4",#N/A,TRUE,"GENERAL";"TAB5",#N/A,TRUE,"GENERAL"}</definedName>
    <definedName name="fdf" localSheetId="10" hidden="1">{"TAB1",#N/A,TRUE,"GENERAL";"TAB2",#N/A,TRUE,"GENERAL";"TAB3",#N/A,TRUE,"GENERAL";"TAB4",#N/A,TRUE,"GENERAL";"TAB5",#N/A,TRUE,"GENERAL"}</definedName>
    <definedName name="fdf" localSheetId="4"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hidden="1">{"TAB1",#N/A,TRUE,"GENERAL";"TAB2",#N/A,TRUE,"GENERAL";"TAB3",#N/A,TRUE,"GENERAL";"TAB4",#N/A,TRUE,"GENERAL";"TAB5",#N/A,TRUE,"GENERAL"}</definedName>
    <definedName name="fdg" localSheetId="10" hidden="1">{"via1",#N/A,TRUE,"general";"via2",#N/A,TRUE,"general";"via3",#N/A,TRUE,"general"}</definedName>
    <definedName name="fdg" localSheetId="4"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hidden="1">{"via1",#N/A,TRUE,"general";"via2",#N/A,TRUE,"general";"via3",#N/A,TRUE,"general"}</definedName>
    <definedName name="FDGD" localSheetId="10" hidden="1">{"TAB1",#N/A,TRUE,"GENERAL";"TAB2",#N/A,TRUE,"GENERAL";"TAB3",#N/A,TRUE,"GENERAL";"TAB4",#N/A,TRUE,"GENERAL";"TAB5",#N/A,TRUE,"GENERAL"}</definedName>
    <definedName name="FDGD" localSheetId="4"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hidden="1">{"TAB1",#N/A,TRUE,"GENERAL";"TAB2",#N/A,TRUE,"GENERAL";"TAB3",#N/A,TRUE,"GENERAL";"TAB4",#N/A,TRUE,"GENERAL";"TAB5",#N/A,TRUE,"GENERAL"}</definedName>
    <definedName name="fdh" localSheetId="10" hidden="1">{"TAB1",#N/A,TRUE,"GENERAL";"TAB2",#N/A,TRUE,"GENERAL";"TAB3",#N/A,TRUE,"GENERAL";"TAB4",#N/A,TRUE,"GENERAL";"TAB5",#N/A,TRUE,"GENERAL"}</definedName>
    <definedName name="fdh" localSheetId="4"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hidden="1">{"TAB1",#N/A,TRUE,"GENERAL";"TAB2",#N/A,TRUE,"GENERAL";"TAB3",#N/A,TRUE,"GENERAL";"TAB4",#N/A,TRUE,"GENERAL";"TAB5",#N/A,TRUE,"GENERAL"}</definedName>
    <definedName name="fdsf" localSheetId="10" hidden="1">{"TAB1",#N/A,TRUE,"GENERAL";"TAB2",#N/A,TRUE,"GENERAL";"TAB3",#N/A,TRUE,"GENERAL";"TAB4",#N/A,TRUE,"GENERAL";"TAB5",#N/A,TRUE,"GENERAL"}</definedName>
    <definedName name="fdsf" localSheetId="4"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hidden="1">{"TAB1",#N/A,TRUE,"GENERAL";"TAB2",#N/A,TRUE,"GENERAL";"TAB3",#N/A,TRUE,"GENERAL";"TAB4",#N/A,TRUE,"GENERAL";"TAB5",#N/A,TRUE,"GENERAL"}</definedName>
    <definedName name="fdsfdsf" localSheetId="10" hidden="1">{"via1",#N/A,TRUE,"general";"via2",#N/A,TRUE,"general";"via3",#N/A,TRUE,"general"}</definedName>
    <definedName name="fdsfdsf" localSheetId="4"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hidden="1">{"via1",#N/A,TRUE,"general";"via2",#N/A,TRUE,"general";"via3",#N/A,TRUE,"general"}</definedName>
    <definedName name="fdsgfds" localSheetId="10" hidden="1">{"via1",#N/A,TRUE,"general";"via2",#N/A,TRUE,"general";"via3",#N/A,TRUE,"general"}</definedName>
    <definedName name="fdsgfds" localSheetId="4"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hidden="1">{"via1",#N/A,TRUE,"general";"via2",#N/A,TRUE,"general";"via3",#N/A,TRUE,"general"}</definedName>
    <definedName name="fdsgsdfu" localSheetId="10"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4"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hidden="1">{"TAB1",#N/A,TRUE,"GENERAL";"TAB2",#N/A,TRUE,"GENERAL";"TAB3",#N/A,TRUE,"GENERAL";"TAB4",#N/A,TRUE,"GENERAL";"TAB5",#N/A,TRUE,"GENERAL"}</definedName>
    <definedName name="fdwssf" localSheetId="10">#REF!</definedName>
    <definedName name="fdwssf" localSheetId="4">#REF!</definedName>
    <definedName name="fdwssf" localSheetId="3">#REF!</definedName>
    <definedName name="fdwssf" localSheetId="1">#REF!</definedName>
    <definedName name="fdwssf" localSheetId="2">#REF!</definedName>
    <definedName name="fer" localSheetId="10">'[17]Res-Accide-10'!#REF!</definedName>
    <definedName name="fer" localSheetId="4">'[24]Res-Accide-10'!#REF!</definedName>
    <definedName name="fer" localSheetId="3">'[24]Res-Accide-10'!#REF!</definedName>
    <definedName name="fer" localSheetId="1">'[24]Res-Accide-10'!#REF!</definedName>
    <definedName name="fer" localSheetId="2">'[24]Res-Accide-10'!#REF!</definedName>
    <definedName name="ferfer" localSheetId="10" hidden="1">{"via1",#N/A,TRUE,"general";"via2",#N/A,TRUE,"general";"via3",#N/A,TRUE,"general"}</definedName>
    <definedName name="ferfer" localSheetId="4"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hidden="1">{"via1",#N/A,TRUE,"general";"via2",#N/A,TRUE,"general";"via3",#N/A,TRUE,"general"}</definedName>
    <definedName name="ff" localSheetId="10">CANTIDADES!ERR</definedName>
    <definedName name="ff" localSheetId="4">'GRUPO MGA'!ERR</definedName>
    <definedName name="fff" localSheetId="10" hidden="1">{"via1",#N/A,TRUE,"general";"via2",#N/A,TRUE,"general";"via3",#N/A,TRUE,"general"}</definedName>
    <definedName name="fff" localSheetId="4"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hidden="1">{"via1",#N/A,TRUE,"general";"via2",#N/A,TRUE,"general";"via3",#N/A,TRUE,"general"}</definedName>
    <definedName name="ffffd" localSheetId="10" hidden="1">{"via1",#N/A,TRUE,"general";"via2",#N/A,TRUE,"general";"via3",#N/A,TRUE,"general"}</definedName>
    <definedName name="ffffd" localSheetId="4"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hidden="1">{"via1",#N/A,TRUE,"general";"via2",#N/A,TRUE,"general";"via3",#N/A,TRUE,"general"}</definedName>
    <definedName name="fffffft" localSheetId="10"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hidden="1">{"TAB1",#N/A,TRUE,"GENERAL";"TAB2",#N/A,TRUE,"GENERAL";"TAB3",#N/A,TRUE,"GENERAL";"TAB4",#N/A,TRUE,"GENERAL";"TAB5",#N/A,TRUE,"GENERAL"}</definedName>
    <definedName name="ffffrd" localSheetId="10" hidden="1">{"via1",#N/A,TRUE,"general";"via2",#N/A,TRUE,"general";"via3",#N/A,TRUE,"general"}</definedName>
    <definedName name="ffffrd" localSheetId="4"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hidden="1">{"via1",#N/A,TRUE,"general";"via2",#N/A,TRUE,"general";"via3",#N/A,TRUE,"general"}</definedName>
    <definedName name="ffffy" localSheetId="10" hidden="1">{"TAB1",#N/A,TRUE,"GENERAL";"TAB2",#N/A,TRUE,"GENERAL";"TAB3",#N/A,TRUE,"GENERAL";"TAB4",#N/A,TRUE,"GENERAL";"TAB5",#N/A,TRUE,"GENERAL"}</definedName>
    <definedName name="ffffy" localSheetId="4"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hidden="1">{"TAB1",#N/A,TRUE,"GENERAL";"TAB2",#N/A,TRUE,"GENERAL";"TAB3",#N/A,TRUE,"GENERAL";"TAB4",#N/A,TRUE,"GENERAL";"TAB5",#N/A,TRUE,"GENERAL"}</definedName>
    <definedName name="fffs" localSheetId="10" hidden="1">{"TAB1",#N/A,TRUE,"GENERAL";"TAB2",#N/A,TRUE,"GENERAL";"TAB3",#N/A,TRUE,"GENERAL";"TAB4",#N/A,TRUE,"GENERAL";"TAB5",#N/A,TRUE,"GENERAL"}</definedName>
    <definedName name="fffs" localSheetId="4"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hidden="1">{"TAB1",#N/A,TRUE,"GENERAL";"TAB2",#N/A,TRUE,"GENERAL";"TAB3",#N/A,TRUE,"GENERAL";"TAB4",#N/A,TRUE,"GENERAL";"TAB5",#N/A,TRUE,"GENERAL"}</definedName>
    <definedName name="fg" localSheetId="10">CANTIDADES!ERR</definedName>
    <definedName name="fg" localSheetId="4">'GRUPO MGA'!ERR</definedName>
    <definedName name="fgdfg" localSheetId="10" hidden="1">{"TAB1",#N/A,TRUE,"GENERAL";"TAB2",#N/A,TRUE,"GENERAL";"TAB3",#N/A,TRUE,"GENERAL";"TAB4",#N/A,TRUE,"GENERAL";"TAB5",#N/A,TRUE,"GENERAL"}</definedName>
    <definedName name="fgdfg" localSheetId="4"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hidden="1">{"TAB1",#N/A,TRUE,"GENERAL";"TAB2",#N/A,TRUE,"GENERAL";"TAB3",#N/A,TRUE,"GENERAL";"TAB4",#N/A,TRUE,"GENERAL";"TAB5",#N/A,TRUE,"GENERAL"}</definedName>
    <definedName name="fgdfsgr" localSheetId="10" hidden="1">{"via1",#N/A,TRUE,"general";"via2",#N/A,TRUE,"general";"via3",#N/A,TRUE,"general"}</definedName>
    <definedName name="fgdfsgr" localSheetId="4"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hidden="1">{"via1",#N/A,TRUE,"general";"via2",#N/A,TRUE,"general";"via3",#N/A,TRUE,"general"}</definedName>
    <definedName name="fgdsfg" localSheetId="10"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hidden="1">{"TAB1",#N/A,TRUE,"GENERAL";"TAB2",#N/A,TRUE,"GENERAL";"TAB3",#N/A,TRUE,"GENERAL";"TAB4",#N/A,TRUE,"GENERAL";"TAB5",#N/A,TRUE,"GENERAL"}</definedName>
    <definedName name="FGFDH" localSheetId="10" hidden="1">{"via1",#N/A,TRUE,"general";"via2",#N/A,TRUE,"general";"via3",#N/A,TRUE,"general"}</definedName>
    <definedName name="FGFDH" localSheetId="4"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hidden="1">{"via1",#N/A,TRUE,"general";"via2",#N/A,TRUE,"general";"via3",#N/A,TRUE,"general"}</definedName>
    <definedName name="fgghhj" localSheetId="10" hidden="1">{"via1",#N/A,TRUE,"general";"via2",#N/A,TRUE,"general";"via3",#N/A,TRUE,"general"}</definedName>
    <definedName name="fgghhj" localSheetId="4"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hidden="1">{"via1",#N/A,TRUE,"general";"via2",#N/A,TRUE,"general";"via3",#N/A,TRUE,"general"}</definedName>
    <definedName name="FGHFBC" localSheetId="10" hidden="1">{"via1",#N/A,TRUE,"general";"via2",#N/A,TRUE,"general";"via3",#N/A,TRUE,"general"}</definedName>
    <definedName name="FGHFBC" localSheetId="4"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hidden="1">{"via1",#N/A,TRUE,"general";"via2",#N/A,TRUE,"general";"via3",#N/A,TRUE,"general"}</definedName>
    <definedName name="fghfg" localSheetId="10" hidden="1">{"TAB1",#N/A,TRUE,"GENERAL";"TAB2",#N/A,TRUE,"GENERAL";"TAB3",#N/A,TRUE,"GENERAL";"TAB4",#N/A,TRUE,"GENERAL";"TAB5",#N/A,TRUE,"GENERAL"}</definedName>
    <definedName name="fghfg" localSheetId="4"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hidden="1">{"TAB1",#N/A,TRUE,"GENERAL";"TAB2",#N/A,TRUE,"GENERAL";"TAB3",#N/A,TRUE,"GENERAL";"TAB4",#N/A,TRUE,"GENERAL";"TAB5",#N/A,TRUE,"GENERAL"}</definedName>
    <definedName name="fghfgh" localSheetId="10" hidden="1">{"via1",#N/A,TRUE,"general";"via2",#N/A,TRUE,"general";"via3",#N/A,TRUE,"general"}</definedName>
    <definedName name="fghfgh" localSheetId="4"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hidden="1">{"via1",#N/A,TRUE,"general";"via2",#N/A,TRUE,"general";"via3",#N/A,TRUE,"general"}</definedName>
    <definedName name="FGHFW" localSheetId="10" hidden="1">{"via1",#N/A,TRUE,"general";"via2",#N/A,TRUE,"general";"via3",#N/A,TRUE,"general"}</definedName>
    <definedName name="FGHFW" localSheetId="4"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hidden="1">{"via1",#N/A,TRUE,"general";"via2",#N/A,TRUE,"general";"via3",#N/A,TRUE,"general"}</definedName>
    <definedName name="fghhh" localSheetId="10" hidden="1">{"TAB1",#N/A,TRUE,"GENERAL";"TAB2",#N/A,TRUE,"GENERAL";"TAB3",#N/A,TRUE,"GENERAL";"TAB4",#N/A,TRUE,"GENERAL";"TAB5",#N/A,TRUE,"GENERAL"}</definedName>
    <definedName name="fghhh" localSheetId="4"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hidden="1">{"TAB1",#N/A,TRUE,"GENERAL";"TAB2",#N/A,TRUE,"GENERAL";"TAB3",#N/A,TRUE,"GENERAL";"TAB4",#N/A,TRUE,"GENERAL";"TAB5",#N/A,TRUE,"GENERAL"}</definedName>
    <definedName name="fghsfgh" localSheetId="10" hidden="1">{"via1",#N/A,TRUE,"general";"via2",#N/A,TRUE,"general";"via3",#N/A,TRUE,"general"}</definedName>
    <definedName name="fghsfgh" localSheetId="4"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hidden="1">{"via1",#N/A,TRUE,"general";"via2",#N/A,TRUE,"general";"via3",#N/A,TRUE,"general"}</definedName>
    <definedName name="fght" localSheetId="10" hidden="1">{"TAB1",#N/A,TRUE,"GENERAL";"TAB2",#N/A,TRUE,"GENERAL";"TAB3",#N/A,TRUE,"GENERAL";"TAB4",#N/A,TRUE,"GENERAL";"TAB5",#N/A,TRUE,"GENERAL"}</definedName>
    <definedName name="fght" localSheetId="4"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hidden="1">{"TAB1",#N/A,TRUE,"GENERAL";"TAB2",#N/A,TRUE,"GENERAL";"TAB3",#N/A,TRUE,"GENERAL";"TAB4",#N/A,TRUE,"GENERAL";"TAB5",#N/A,TRUE,"GENERAL"}</definedName>
    <definedName name="fhfg" localSheetId="10" hidden="1">{"TAB1",#N/A,TRUE,"GENERAL";"TAB2",#N/A,TRUE,"GENERAL";"TAB3",#N/A,TRUE,"GENERAL";"TAB4",#N/A,TRUE,"GENERAL";"TAB5",#N/A,TRUE,"GENERAL"}</definedName>
    <definedName name="fhfg" localSheetId="4"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hidden="1">{"TAB1",#N/A,TRUE,"GENERAL";"TAB2",#N/A,TRUE,"GENERAL";"TAB3",#N/A,TRUE,"GENERAL";"TAB4",#N/A,TRUE,"GENERAL";"TAB5",#N/A,TRUE,"GENERAL"}</definedName>
    <definedName name="fhfgh" localSheetId="10" hidden="1">{"via1",#N/A,TRUE,"general";"via2",#N/A,TRUE,"general";"via3",#N/A,TRUE,"general"}</definedName>
    <definedName name="fhfgh" localSheetId="4"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hidden="1">{"via1",#N/A,TRUE,"general";"via2",#N/A,TRUE,"general";"via3",#N/A,TRUE,"general"}</definedName>
    <definedName name="fhgh" localSheetId="10" hidden="1">{"via1",#N/A,TRUE,"general";"via2",#N/A,TRUE,"general";"via3",#N/A,TRUE,"general"}</definedName>
    <definedName name="fhgh" localSheetId="4"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hidden="1">{"via1",#N/A,TRUE,"general";"via2",#N/A,TRUE,"general";"via3",#N/A,TRUE,"general"}</definedName>
    <definedName name="fhpltyunh" localSheetId="10" hidden="1">{"via1",#N/A,TRUE,"general";"via2",#N/A,TRUE,"general";"via3",#N/A,TRUE,"general"}</definedName>
    <definedName name="fhpltyunh" localSheetId="4"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hidden="1">{"via1",#N/A,TRUE,"general";"via2",#N/A,TRUE,"general";"via3",#N/A,TRUE,"general"}</definedName>
    <definedName name="FINANCIACION" localSheetId="10">CANTIDADES!ERR</definedName>
    <definedName name="FINANCIACION" localSheetId="4">'GRUPO MGA'!ERR</definedName>
    <definedName name="fomulario3" localSheetId="3">#REF!</definedName>
    <definedName name="fomulario3" localSheetId="1">#REF!</definedName>
    <definedName name="fomulario3" localSheetId="2">#REF!</definedName>
    <definedName name="Formaleta" localSheetId="10">'[10]LISTADO DE MATERIALES Y EQUIPOS'!$B$45</definedName>
    <definedName name="formularioCantidades" localSheetId="10">#REF!</definedName>
    <definedName name="formularioCantidades" localSheetId="4">#REF!</definedName>
    <definedName name="formularioCantidades" localSheetId="3">#REF!</definedName>
    <definedName name="formularioCantidades" localSheetId="1">#REF!</definedName>
    <definedName name="formularioCantidades" localSheetId="2">#REF!</definedName>
    <definedName name="frbgsd" localSheetId="10"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hidden="1">{"TAB1",#N/A,TRUE,"GENERAL";"TAB2",#N/A,TRUE,"GENERAL";"TAB3",#N/A,TRUE,"GENERAL";"TAB4",#N/A,TRUE,"GENERAL";"TAB5",#N/A,TRUE,"GENERAL"}</definedName>
    <definedName name="frefr" localSheetId="10" hidden="1">{"via1",#N/A,TRUE,"general";"via2",#N/A,TRUE,"general";"via3",#N/A,TRUE,"general"}</definedName>
    <definedName name="frefr" localSheetId="4"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hidden="1">{"via1",#N/A,TRUE,"general";"via2",#N/A,TRUE,"general";"via3",#N/A,TRUE,"general"}</definedName>
    <definedName name="frfa" localSheetId="10" hidden="1">{"via1",#N/A,TRUE,"general";"via2",#N/A,TRUE,"general";"via3",#N/A,TRUE,"general"}</definedName>
    <definedName name="frfa" localSheetId="4"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hidden="1">{"via1",#N/A,TRUE,"general";"via2",#N/A,TRUE,"general";"via3",#N/A,TRUE,"general"}</definedName>
    <definedName name="frfr" localSheetId="10" hidden="1">{"TAB1",#N/A,TRUE,"GENERAL";"TAB2",#N/A,TRUE,"GENERAL";"TAB3",#N/A,TRUE,"GENERAL";"TAB4",#N/A,TRUE,"GENERAL";"TAB5",#N/A,TRUE,"GENERAL"}</definedName>
    <definedName name="frfr" localSheetId="4"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hidden="1">{"TAB1",#N/A,TRUE,"GENERAL";"TAB2",#N/A,TRUE,"GENERAL";"TAB3",#N/A,TRUE,"GENERAL";"TAB4",#N/A,TRUE,"GENERAL";"TAB5",#N/A,TRUE,"GENERAL"}</definedName>
    <definedName name="fu" localSheetId="10">CANTIDADES!ERR</definedName>
    <definedName name="fu" localSheetId="4">'GRUPO MGA'!ERR</definedName>
    <definedName name="fwff" localSheetId="10" hidden="1">{"via1",#N/A,TRUE,"general";"via2",#N/A,TRUE,"general";"via3",#N/A,TRUE,"general"}</definedName>
    <definedName name="fwff" localSheetId="4"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hidden="1">{"via1",#N/A,TRUE,"general";"via2",#N/A,TRUE,"general";"via3",#N/A,TRUE,"general"}</definedName>
    <definedName name="fwwe" localSheetId="10" hidden="1">{"via1",#N/A,TRUE,"general";"via2",#N/A,TRUE,"general";"via3",#N/A,TRUE,"general"}</definedName>
    <definedName name="fwwe" localSheetId="4"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hidden="1">{"via1",#N/A,TRUE,"general";"via2",#N/A,TRUE,"general";"via3",#N/A,TRUE,"general"}</definedName>
    <definedName name="GAJ" localSheetId="10">#REF!</definedName>
    <definedName name="GAJ" localSheetId="4">#REF!</definedName>
    <definedName name="GAJ" localSheetId="3">#REF!</definedName>
    <definedName name="GAJ" localSheetId="1">#REF!</definedName>
    <definedName name="GAJ" localSheetId="2">#REF!</definedName>
    <definedName name="gbbfghghj" localSheetId="10"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hidden="1">{"TAB1",#N/A,TRUE,"GENERAL";"TAB2",#N/A,TRUE,"GENERAL";"TAB3",#N/A,TRUE,"GENERAL";"TAB4",#N/A,TRUE,"GENERAL";"TAB5",#N/A,TRUE,"GENERAL"}</definedName>
    <definedName name="GDG56_" localSheetId="10">#REF!</definedName>
    <definedName name="GDG56_" localSheetId="11">#REF!</definedName>
    <definedName name="GDG56_" localSheetId="4">#REF!</definedName>
    <definedName name="GDG56_" localSheetId="3">#REF!</definedName>
    <definedName name="GDG56_" localSheetId="1">#REF!</definedName>
    <definedName name="GDG56_" localSheetId="2">#REF!</definedName>
    <definedName name="gdt" localSheetId="10" hidden="1">{"TAB1",#N/A,TRUE,"GENERAL";"TAB2",#N/A,TRUE,"GENERAL";"TAB3",#N/A,TRUE,"GENERAL";"TAB4",#N/A,TRUE,"GENERAL";"TAB5",#N/A,TRUE,"GENERAL"}</definedName>
    <definedName name="gdt" localSheetId="4"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hidden="1">{"TAB1",#N/A,TRUE,"GENERAL";"TAB2",#N/A,TRUE,"GENERAL";"TAB3",#N/A,TRUE,"GENERAL";"TAB4",#N/A,TRUE,"GENERAL";"TAB5",#N/A,TRUE,"GENERAL"}</definedName>
    <definedName name="geg" localSheetId="10" hidden="1">{"via1",#N/A,TRUE,"general";"via2",#N/A,TRUE,"general";"via3",#N/A,TRUE,"general"}</definedName>
    <definedName name="geg" localSheetId="4"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hidden="1">{"via1",#N/A,TRUE,"general";"via2",#N/A,TRUE,"general";"via3",#N/A,TRUE,"general"}</definedName>
    <definedName name="Geotex" localSheetId="10">#REF!</definedName>
    <definedName name="Geotex" localSheetId="4">#REF!</definedName>
    <definedName name="Geotex" localSheetId="3">#REF!</definedName>
    <definedName name="Geotex" localSheetId="1">#REF!</definedName>
    <definedName name="Geotex" localSheetId="2">#REF!</definedName>
    <definedName name="gerg" localSheetId="10" hidden="1">{"TAB1",#N/A,TRUE,"GENERAL";"TAB2",#N/A,TRUE,"GENERAL";"TAB3",#N/A,TRUE,"GENERAL";"TAB4",#N/A,TRUE,"GENERAL";"TAB5",#N/A,TRUE,"GENERAL"}</definedName>
    <definedName name="gerg" localSheetId="4"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hidden="1">{"TAB1",#N/A,TRUE,"GENERAL";"TAB2",#N/A,TRUE,"GENERAL";"TAB3",#N/A,TRUE,"GENERAL";"TAB4",#N/A,TRUE,"GENERAL";"TAB5",#N/A,TRUE,"GENERAL"}</definedName>
    <definedName name="gerg54" localSheetId="10" hidden="1">{"via1",#N/A,TRUE,"general";"via2",#N/A,TRUE,"general";"via3",#N/A,TRUE,"general"}</definedName>
    <definedName name="gerg54" localSheetId="4"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hidden="1">{"via1",#N/A,TRUE,"general";"via2",#N/A,TRUE,"general";"via3",#N/A,TRUE,"general"}</definedName>
    <definedName name="gergew" localSheetId="10"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4"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hidden="1">{"TAB1",#N/A,TRUE,"GENERAL";"TAB2",#N/A,TRUE,"GENERAL";"TAB3",#N/A,TRUE,"GENERAL";"TAB4",#N/A,TRUE,"GENERAL";"TAB5",#N/A,TRUE,"GENERAL"}</definedName>
    <definedName name="gfd" localSheetId="10" hidden="1">{"TAB1",#N/A,TRUE,"GENERAL";"TAB2",#N/A,TRUE,"GENERAL";"TAB3",#N/A,TRUE,"GENERAL";"TAB4",#N/A,TRUE,"GENERAL";"TAB5",#N/A,TRUE,"GENERAL"}</definedName>
    <definedName name="gfd" localSheetId="4"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hidden="1">{"TAB1",#N/A,TRUE,"GENERAL";"TAB2",#N/A,TRUE,"GENERAL";"TAB3",#N/A,TRUE,"GENERAL";"TAB4",#N/A,TRUE,"GENERAL";"TAB5",#N/A,TRUE,"GENERAL"}</definedName>
    <definedName name="gfdg" localSheetId="10" hidden="1">{"via1",#N/A,TRUE,"general";"via2",#N/A,TRUE,"general";"via3",#N/A,TRUE,"general"}</definedName>
    <definedName name="gfdg" localSheetId="4"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hidden="1">{"via1",#N/A,TRUE,"general";"via2",#N/A,TRUE,"general";"via3",#N/A,TRUE,"general"}</definedName>
    <definedName name="gfgfgr" localSheetId="10" hidden="1">{"via1",#N/A,TRUE,"general";"via2",#N/A,TRUE,"general";"via3",#N/A,TRUE,"general"}</definedName>
    <definedName name="gfgfgr" localSheetId="4"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hidden="1">{"via1",#N/A,TRUE,"general";"via2",#N/A,TRUE,"general";"via3",#N/A,TRUE,"general"}</definedName>
    <definedName name="gfhf" localSheetId="10" hidden="1">{"via1",#N/A,TRUE,"general";"via2",#N/A,TRUE,"general";"via3",#N/A,TRUE,"general"}</definedName>
    <definedName name="gfhf" localSheetId="4"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hidden="1">{"via1",#N/A,TRUE,"general";"via2",#N/A,TRUE,"general";"via3",#N/A,TRUE,"general"}</definedName>
    <definedName name="gfhfdh" localSheetId="10"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hidden="1">{"TAB1",#N/A,TRUE,"GENERAL";"TAB2",#N/A,TRUE,"GENERAL";"TAB3",#N/A,TRUE,"GENERAL";"TAB4",#N/A,TRUE,"GENERAL";"TAB5",#N/A,TRUE,"GENERAL"}</definedName>
    <definedName name="gfjjh" localSheetId="10" hidden="1">{"via1",#N/A,TRUE,"general";"via2",#N/A,TRUE,"general";"via3",#N/A,TRUE,"general"}</definedName>
    <definedName name="gfjjh" localSheetId="4"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hidden="1">{"via1",#N/A,TRUE,"general";"via2",#N/A,TRUE,"general";"via3",#N/A,TRUE,"general"}</definedName>
    <definedName name="gfutyj6" localSheetId="10" hidden="1">{"via1",#N/A,TRUE,"general";"via2",#N/A,TRUE,"general";"via3",#N/A,TRUE,"general"}</definedName>
    <definedName name="gfutyj6" localSheetId="4"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hidden="1">{"via1",#N/A,TRUE,"general";"via2",#N/A,TRUE,"general";"via3",#N/A,TRUE,"general"}</definedName>
    <definedName name="gg" localSheetId="10" hidden="1">{"TAB1",#N/A,TRUE,"GENERAL";"TAB2",#N/A,TRUE,"GENERAL";"TAB3",#N/A,TRUE,"GENERAL";"TAB4",#N/A,TRUE,"GENERAL";"TAB5",#N/A,TRUE,"GENERAL"}</definedName>
    <definedName name="gg" localSheetId="4"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hidden="1">{"TAB1",#N/A,TRUE,"GENERAL";"TAB2",#N/A,TRUE,"GENERAL";"TAB3",#N/A,TRUE,"GENERAL";"TAB4",#N/A,TRUE,"GENERAL";"TAB5",#N/A,TRUE,"GENERAL"}</definedName>
    <definedName name="ggdr" localSheetId="10" hidden="1">{"via1",#N/A,TRUE,"general";"via2",#N/A,TRUE,"general";"via3",#N/A,TRUE,"general"}</definedName>
    <definedName name="ggdr" localSheetId="4"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hidden="1">{"via1",#N/A,TRUE,"general";"via2",#N/A,TRUE,"general";"via3",#N/A,TRUE,"general"}</definedName>
    <definedName name="ggerg" localSheetId="10" hidden="1">{"TAB1",#N/A,TRUE,"GENERAL";"TAB2",#N/A,TRUE,"GENERAL";"TAB3",#N/A,TRUE,"GENERAL";"TAB4",#N/A,TRUE,"GENERAL";"TAB5",#N/A,TRUE,"GENERAL"}</definedName>
    <definedName name="ggerg" localSheetId="4"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hidden="1">{"TAB1",#N/A,TRUE,"GENERAL";"TAB2",#N/A,TRUE,"GENERAL";"TAB3",#N/A,TRUE,"GENERAL";"TAB4",#N/A,TRUE,"GENERAL";"TAB5",#N/A,TRUE,"GENERAL"}</definedName>
    <definedName name="GGG" localSheetId="10">CANTIDADES!ERR</definedName>
    <definedName name="GGG" localSheetId="4">'GRUPO MGA'!ERR</definedName>
    <definedName name="gggb" localSheetId="10" hidden="1">{"TAB1",#N/A,TRUE,"GENERAL";"TAB2",#N/A,TRUE,"GENERAL";"TAB3",#N/A,TRUE,"GENERAL";"TAB4",#N/A,TRUE,"GENERAL";"TAB5",#N/A,TRUE,"GENERAL"}</definedName>
    <definedName name="gggb" localSheetId="4"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hidden="1">{"TAB1",#N/A,TRUE,"GENERAL";"TAB2",#N/A,TRUE,"GENERAL";"TAB3",#N/A,TRUE,"GENERAL";"TAB4",#N/A,TRUE,"GENERAL";"TAB5",#N/A,TRUE,"GENERAL"}</definedName>
    <definedName name="gggg" localSheetId="10" hidden="1">{"via1",#N/A,TRUE,"general";"via2",#N/A,TRUE,"general";"via3",#N/A,TRUE,"general"}</definedName>
    <definedName name="gggg" localSheetId="4"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hidden="1">{"via1",#N/A,TRUE,"general";"via2",#N/A,TRUE,"general";"via3",#N/A,TRUE,"general"}</definedName>
    <definedName name="ggggd" localSheetId="10" hidden="1">{"TAB1",#N/A,TRUE,"GENERAL";"TAB2",#N/A,TRUE,"GENERAL";"TAB3",#N/A,TRUE,"GENERAL";"TAB4",#N/A,TRUE,"GENERAL";"TAB5",#N/A,TRUE,"GENERAL"}</definedName>
    <definedName name="ggggd" localSheetId="4"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hidden="1">{"TAB1",#N/A,TRUE,"GENERAL";"TAB2",#N/A,TRUE,"GENERAL";"TAB3",#N/A,TRUE,"GENERAL";"TAB4",#N/A,TRUE,"GENERAL";"TAB5",#N/A,TRUE,"GENERAL"}</definedName>
    <definedName name="gggggt" localSheetId="10" hidden="1">{"via1",#N/A,TRUE,"general";"via2",#N/A,TRUE,"general";"via3",#N/A,TRUE,"general"}</definedName>
    <definedName name="gggggt" localSheetId="4"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hidden="1">{"via1",#N/A,TRUE,"general";"via2",#N/A,TRUE,"general";"via3",#N/A,TRUE,"general"}</definedName>
    <definedName name="gggghn" localSheetId="10"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4"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4"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hidden="1">{"TAB1",#N/A,TRUE,"GENERAL";"TAB2",#N/A,TRUE,"GENERAL";"TAB3",#N/A,TRUE,"GENERAL";"TAB4",#N/A,TRUE,"GENERAL";"TAB5",#N/A,TRUE,"GENERAL"}</definedName>
    <definedName name="gggtgd" localSheetId="10" hidden="1">{"via1",#N/A,TRUE,"general";"via2",#N/A,TRUE,"general";"via3",#N/A,TRUE,"general"}</definedName>
    <definedName name="gggtgd" localSheetId="4"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hidden="1">{"via1",#N/A,TRUE,"general";"via2",#N/A,TRUE,"general";"via3",#N/A,TRUE,"general"}</definedName>
    <definedName name="ggtgt" localSheetId="10" hidden="1">{"via1",#N/A,TRUE,"general";"via2",#N/A,TRUE,"general";"via3",#N/A,TRUE,"general"}</definedName>
    <definedName name="ggtgt" localSheetId="4"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hidden="1">{"via1",#N/A,TRUE,"general";"via2",#N/A,TRUE,"general";"via3",#N/A,TRUE,"general"}</definedName>
    <definedName name="ghdghuy" localSheetId="10" hidden="1">{"via1",#N/A,TRUE,"general";"via2",#N/A,TRUE,"general";"via3",#N/A,TRUE,"general"}</definedName>
    <definedName name="ghdghuy" localSheetId="4"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hidden="1">{"via1",#N/A,TRUE,"general";"via2",#N/A,TRUE,"general";"via3",#N/A,TRUE,"general"}</definedName>
    <definedName name="GHDP" localSheetId="10" hidden="1">{"via1",#N/A,TRUE,"general";"via2",#N/A,TRUE,"general";"via3",#N/A,TRUE,"general"}</definedName>
    <definedName name="GHDP" localSheetId="4"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hidden="1">{"via1",#N/A,TRUE,"general";"via2",#N/A,TRUE,"general";"via3",#N/A,TRUE,"general"}</definedName>
    <definedName name="ghfg" localSheetId="10" hidden="1">{"via1",#N/A,TRUE,"general";"via2",#N/A,TRUE,"general";"via3",#N/A,TRUE,"general"}</definedName>
    <definedName name="ghfg" localSheetId="4"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hidden="1">{"via1",#N/A,TRUE,"general";"via2",#N/A,TRUE,"general";"via3",#N/A,TRUE,"general"}</definedName>
    <definedName name="ghjghj" localSheetId="10"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hidden="1">{"TAB1",#N/A,TRUE,"GENERAL";"TAB2",#N/A,TRUE,"GENERAL";"TAB3",#N/A,TRUE,"GENERAL";"TAB4",#N/A,TRUE,"GENERAL";"TAB5",#N/A,TRUE,"GENERAL"}</definedName>
    <definedName name="gk" localSheetId="10" hidden="1">{"via1",#N/A,TRUE,"general";"via2",#N/A,TRUE,"general";"via3",#N/A,TRUE,"general"}</definedName>
    <definedName name="gk" localSheetId="4"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hidden="1">{"via1",#N/A,TRUE,"general";"via2",#N/A,TRUE,"general";"via3",#N/A,TRUE,"general"}</definedName>
    <definedName name="GRAF1ANO" localSheetId="10" hidden="1">{"via1",#N/A,TRUE,"general";"via2",#N/A,TRUE,"general";"via3",#N/A,TRUE,"general"}</definedName>
    <definedName name="GRAF1ANO" localSheetId="4"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hidden="1">{"via1",#N/A,TRUE,"general";"via2",#N/A,TRUE,"general";"via3",#N/A,TRUE,"general"}</definedName>
    <definedName name="GRAF1AÑO" localSheetId="10"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hidden="1">{"TAB1",#N/A,TRUE,"GENERAL";"TAB2",#N/A,TRUE,"GENERAL";"TAB3",#N/A,TRUE,"GENERAL";"TAB4",#N/A,TRUE,"GENERAL";"TAB5",#N/A,TRUE,"GENERAL"}</definedName>
    <definedName name="GRAF2" localSheetId="10">#REF!</definedName>
    <definedName name="GRAF2" localSheetId="4">#REF!</definedName>
    <definedName name="GRAF2" localSheetId="3">#REF!</definedName>
    <definedName name="GRAF2" localSheetId="1">#REF!</definedName>
    <definedName name="GRAF2" localSheetId="2">#REF!</definedName>
    <definedName name="GRAF3" localSheetId="10">#REF!</definedName>
    <definedName name="GRAF3" localSheetId="4">#REF!</definedName>
    <definedName name="GRAF3" localSheetId="3">#REF!</definedName>
    <definedName name="GRAF3" localSheetId="1">#REF!</definedName>
    <definedName name="GRAF3" localSheetId="2">#REF!</definedName>
    <definedName name="Grama_verde" localSheetId="10">'[10]LISTADO DE MATERIALES Y EQUIPOS'!$B$128</definedName>
    <definedName name="gregds" localSheetId="10"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hidden="1">{"TAB1",#N/A,TRUE,"GENERAL";"TAB2",#N/A,TRUE,"GENERAL";"TAB3",#N/A,TRUE,"GENERAL";"TAB4",#N/A,TRUE,"GENERAL";"TAB5",#N/A,TRUE,"GENERAL"}</definedName>
    <definedName name="grggwero" localSheetId="10" hidden="1">{"via1",#N/A,TRUE,"general";"via2",#N/A,TRUE,"general";"via3",#N/A,TRUE,"general"}</definedName>
    <definedName name="grggwero" localSheetId="4"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hidden="1">{"via1",#N/A,TRUE,"general";"via2",#N/A,TRUE,"general";"via3",#N/A,TRUE,"general"}</definedName>
    <definedName name="grtyerh" localSheetId="10"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hidden="1">{"TAB1",#N/A,TRUE,"GENERAL";"TAB2",#N/A,TRUE,"GENERAL";"TAB3",#N/A,TRUE,"GENERAL";"TAB4",#N/A,TRUE,"GENERAL";"TAB5",#N/A,TRUE,"GENERAL"}</definedName>
    <definedName name="GRUPO1" localSheetId="10">#REF!</definedName>
    <definedName name="GRUPO1" localSheetId="4">#REF!</definedName>
    <definedName name="GRUPO1" localSheetId="3">#REF!</definedName>
    <definedName name="GRUPO1" localSheetId="1">#REF!</definedName>
    <definedName name="GRUPO1" localSheetId="2">#REF!</definedName>
    <definedName name="GRUPO123" localSheetId="10">#REF!</definedName>
    <definedName name="GRUPO123" localSheetId="4">#REF!</definedName>
    <definedName name="GRUPO123" localSheetId="3">#REF!</definedName>
    <definedName name="GRUPO123" localSheetId="1">#REF!</definedName>
    <definedName name="GRUPO123" localSheetId="2">#REF!</definedName>
    <definedName name="GRUPO13" localSheetId="10">#REF!</definedName>
    <definedName name="GRUPO13" localSheetId="4">#REF!</definedName>
    <definedName name="GRUPO13" localSheetId="3">#REF!</definedName>
    <definedName name="GRUPO13" localSheetId="1">#REF!</definedName>
    <definedName name="GRUPO13" localSheetId="2">#REF!</definedName>
    <definedName name="GRUPO2" localSheetId="10">#REF!</definedName>
    <definedName name="GRUPO2" localSheetId="4">#REF!</definedName>
    <definedName name="GRUPO2" localSheetId="3">#REF!</definedName>
    <definedName name="GRUPO2" localSheetId="1">#REF!</definedName>
    <definedName name="GRUPO2" localSheetId="2">#REF!</definedName>
    <definedName name="GSDG" localSheetId="10" hidden="1">{"TAB1",#N/A,TRUE,"GENERAL";"TAB2",#N/A,TRUE,"GENERAL";"TAB3",#N/A,TRUE,"GENERAL";"TAB4",#N/A,TRUE,"GENERAL";"TAB5",#N/A,TRUE,"GENERAL"}</definedName>
    <definedName name="GSDG" localSheetId="4"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hidden="1">{"TAB1",#N/A,TRUE,"GENERAL";"TAB2",#N/A,TRUE,"GENERAL";"TAB3",#N/A,TRUE,"GENERAL";"TAB4",#N/A,TRUE,"GENERAL";"TAB5",#N/A,TRUE,"GENERAL"}</definedName>
    <definedName name="gsfsf" localSheetId="10" hidden="1">{"via1",#N/A,TRUE,"general";"via2",#N/A,TRUE,"general";"via3",#N/A,TRUE,"general"}</definedName>
    <definedName name="gsfsf" localSheetId="4"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hidden="1">{"via1",#N/A,TRUE,"general";"via2",#N/A,TRUE,"general";"via3",#N/A,TRUE,"general"}</definedName>
    <definedName name="GT" localSheetId="10">[25]BASE!$C$4:$H$255</definedName>
    <definedName name="gtgt" localSheetId="10" hidden="1">{"via1",#N/A,TRUE,"general";"via2",#N/A,TRUE,"general";"via3",#N/A,TRUE,"general"}</definedName>
    <definedName name="gtgt" localSheetId="4"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hidden="1">{"via1",#N/A,TRUE,"general";"via2",#N/A,TRUE,"general";"via3",#N/A,TRUE,"general"}</definedName>
    <definedName name="gtgtg" localSheetId="10" hidden="1">{"via1",#N/A,TRUE,"general";"via2",#N/A,TRUE,"general";"via3",#N/A,TRUE,"general"}</definedName>
    <definedName name="gtgtg" localSheetId="4"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hidden="1">{"via1",#N/A,TRUE,"general";"via2",#N/A,TRUE,"general";"via3",#N/A,TRUE,"general"}</definedName>
    <definedName name="gtgtgff" localSheetId="10" hidden="1">{"via1",#N/A,TRUE,"general";"via2",#N/A,TRUE,"general";"via3",#N/A,TRUE,"general"}</definedName>
    <definedName name="gtgtgff" localSheetId="4"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hidden="1">{"via1",#N/A,TRUE,"general";"via2",#N/A,TRUE,"general";"via3",#N/A,TRUE,"general"}</definedName>
    <definedName name="gtgtgyh" localSheetId="10"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4"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hidden="1">{"TAB1",#N/A,TRUE,"GENERAL";"TAB2",#N/A,TRUE,"GENERAL";"TAB3",#N/A,TRUE,"GENERAL";"TAB4",#N/A,TRUE,"GENERAL";"TAB5",#N/A,TRUE,"GENERAL"}</definedName>
    <definedName name="GTRE" localSheetId="10">#REF!</definedName>
    <definedName name="GTRE" localSheetId="4">#REF!</definedName>
    <definedName name="GTRE" localSheetId="3">#REF!</definedName>
    <definedName name="GTRE" localSheetId="1">#REF!</definedName>
    <definedName name="GTRE" localSheetId="2">#REF!</definedName>
    <definedName name="H" localSheetId="10">#REF!</definedName>
    <definedName name="H" localSheetId="4">#REF!</definedName>
    <definedName name="H" localSheetId="3">#REF!</definedName>
    <definedName name="H" localSheetId="1">#REF!</definedName>
    <definedName name="H" localSheetId="2">#REF!</definedName>
    <definedName name="h9h" localSheetId="10" hidden="1">{"via1",#N/A,TRUE,"general";"via2",#N/A,TRUE,"general";"via3",#N/A,TRUE,"general"}</definedName>
    <definedName name="h9h" localSheetId="4"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hidden="1">{"via1",#N/A,TRUE,"general";"via2",#N/A,TRUE,"general";"via3",#N/A,TRUE,"general"}</definedName>
    <definedName name="hbfdhrw" localSheetId="10"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hidden="1">{"TAB1",#N/A,TRUE,"GENERAL";"TAB2",#N/A,TRUE,"GENERAL";"TAB3",#N/A,TRUE,"GENERAL";"TAB4",#N/A,TRUE,"GENERAL";"TAB5",#N/A,TRUE,"GENERAL"}</definedName>
    <definedName name="hdfh" localSheetId="10" hidden="1">{"via1",#N/A,TRUE,"general";"via2",#N/A,TRUE,"general";"via3",#N/A,TRUE,"general"}</definedName>
    <definedName name="hdfh" localSheetId="4"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hidden="1">{"via1",#N/A,TRUE,"general";"via2",#N/A,TRUE,"general";"via3",#N/A,TRUE,"general"}</definedName>
    <definedName name="hdfh4" localSheetId="10" hidden="1">{"TAB1",#N/A,TRUE,"GENERAL";"TAB2",#N/A,TRUE,"GENERAL";"TAB3",#N/A,TRUE,"GENERAL";"TAB4",#N/A,TRUE,"GENERAL";"TAB5",#N/A,TRUE,"GENERAL"}</definedName>
    <definedName name="hdfh4" localSheetId="4"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hidden="1">{"TAB1",#N/A,TRUE,"GENERAL";"TAB2",#N/A,TRUE,"GENERAL";"TAB3",#N/A,TRUE,"GENERAL";"TAB4",#N/A,TRUE,"GENERAL";"TAB5",#N/A,TRUE,"GENERAL"}</definedName>
    <definedName name="hdgh" localSheetId="10" hidden="1">{"via1",#N/A,TRUE,"general";"via2",#N/A,TRUE,"general";"via3",#N/A,TRUE,"general"}</definedName>
    <definedName name="hdgh" localSheetId="4"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hidden="1">{"via1",#N/A,TRUE,"general";"via2",#N/A,TRUE,"general";"via3",#N/A,TRUE,"general"}</definedName>
    <definedName name="hdhf" localSheetId="10" hidden="1">{"TAB1",#N/A,TRUE,"GENERAL";"TAB2",#N/A,TRUE,"GENERAL";"TAB3",#N/A,TRUE,"GENERAL";"TAB4",#N/A,TRUE,"GENERAL";"TAB5",#N/A,TRUE,"GENERAL"}</definedName>
    <definedName name="hdhf" localSheetId="4"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hidden="1">{"TAB1",#N/A,TRUE,"GENERAL";"TAB2",#N/A,TRUE,"GENERAL";"TAB3",#N/A,TRUE,"GENERAL";"TAB4",#N/A,TRUE,"GENERAL";"TAB5",#N/A,TRUE,"GENERAL"}</definedName>
    <definedName name="hfgh" localSheetId="10" hidden="1">{"via1",#N/A,TRUE,"general";"via2",#N/A,TRUE,"general";"via3",#N/A,TRUE,"general"}</definedName>
    <definedName name="hfgh" localSheetId="4"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hidden="1">{"via1",#N/A,TRUE,"general";"via2",#N/A,TRUE,"general";"via3",#N/A,TRUE,"general"}</definedName>
    <definedName name="hfh" localSheetId="10" hidden="1">{"TAB1",#N/A,TRUE,"GENERAL";"TAB2",#N/A,TRUE,"GENERAL";"TAB3",#N/A,TRUE,"GENERAL";"TAB4",#N/A,TRUE,"GENERAL";"TAB5",#N/A,TRUE,"GENERAL"}</definedName>
    <definedName name="hfh" localSheetId="4"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hidden="1">{"TAB1",#N/A,TRUE,"GENERAL";"TAB2",#N/A,TRUE,"GENERAL";"TAB3",#N/A,TRUE,"GENERAL";"TAB4",#N/A,TRUE,"GENERAL";"TAB5",#N/A,TRUE,"GENERAL"}</definedName>
    <definedName name="hfhg" localSheetId="10" hidden="1">{"TAB1",#N/A,TRUE,"GENERAL";"TAB2",#N/A,TRUE,"GENERAL";"TAB3",#N/A,TRUE,"GENERAL";"TAB4",#N/A,TRUE,"GENERAL";"TAB5",#N/A,TRUE,"GENERAL"}</definedName>
    <definedName name="hfhg" localSheetId="4"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hidden="1">{"TAB1",#N/A,TRUE,"GENERAL";"TAB2",#N/A,TRUE,"GENERAL";"TAB3",#N/A,TRUE,"GENERAL";"TAB4",#N/A,TRUE,"GENERAL";"TAB5",#N/A,TRUE,"GENERAL"}</definedName>
    <definedName name="hfthr" localSheetId="10" hidden="1">{"via1",#N/A,TRUE,"general";"via2",#N/A,TRUE,"general";"via3",#N/A,TRUE,"general"}</definedName>
    <definedName name="hfthr" localSheetId="4"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hidden="1">{"via1",#N/A,TRUE,"general";"via2",#N/A,TRUE,"general";"via3",#N/A,TRUE,"general"}</definedName>
    <definedName name="hg" localSheetId="10" hidden="1">{"via1",#N/A,TRUE,"general";"via2",#N/A,TRUE,"general";"via3",#N/A,TRUE,"general"}</definedName>
    <definedName name="hg" localSheetId="4"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hidden="1">{"via1",#N/A,TRUE,"general";"via2",#N/A,TRUE,"general";"via3",#N/A,TRUE,"general"}</definedName>
    <definedName name="HGFH" localSheetId="10" hidden="1">{"via1",#N/A,TRUE,"general";"via2",#N/A,TRUE,"general";"via3",#N/A,TRUE,"general"}</definedName>
    <definedName name="HGFH" localSheetId="4"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hidden="1">{"via1",#N/A,TRUE,"general";"via2",#N/A,TRUE,"general";"via3",#N/A,TRUE,"general"}</definedName>
    <definedName name="hgfhty" localSheetId="10" hidden="1">{"via1",#N/A,TRUE,"general";"via2",#N/A,TRUE,"general";"via3",#N/A,TRUE,"general"}</definedName>
    <definedName name="hgfhty" localSheetId="4"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hidden="1">{"via1",#N/A,TRUE,"general";"via2",#N/A,TRUE,"general";"via3",#N/A,TRUE,"general"}</definedName>
    <definedName name="HGHFH7" localSheetId="10"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4"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hidden="1">{"TAB1",#N/A,TRUE,"GENERAL";"TAB2",#N/A,TRUE,"GENERAL";"TAB3",#N/A,TRUE,"GENERAL";"TAB4",#N/A,TRUE,"GENERAL";"TAB5",#N/A,TRUE,"GENERAL"}</definedName>
    <definedName name="hghydj" localSheetId="10" hidden="1">{"via1",#N/A,TRUE,"general";"via2",#N/A,TRUE,"general";"via3",#N/A,TRUE,"general"}</definedName>
    <definedName name="hghydj" localSheetId="4"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hidden="1">{"via1",#N/A,TRUE,"general";"via2",#N/A,TRUE,"general";"via3",#N/A,TRUE,"general"}</definedName>
    <definedName name="hgjfjw" localSheetId="10" hidden="1">{"via1",#N/A,TRUE,"general";"via2",#N/A,TRUE,"general";"via3",#N/A,TRUE,"general"}</definedName>
    <definedName name="hgjfjw" localSheetId="4"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hidden="1">{"via1",#N/A,TRUE,"general";"via2",#N/A,TRUE,"general";"via3",#N/A,TRUE,"general"}</definedName>
    <definedName name="HGJG" localSheetId="10" hidden="1">{"TAB1",#N/A,TRUE,"GENERAL";"TAB2",#N/A,TRUE,"GENERAL";"TAB3",#N/A,TRUE,"GENERAL";"TAB4",#N/A,TRUE,"GENERAL";"TAB5",#N/A,TRUE,"GENERAL"}</definedName>
    <definedName name="HGJG" localSheetId="4"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hidden="1">{"TAB1",#N/A,TRUE,"GENERAL";"TAB2",#N/A,TRUE,"GENERAL";"TAB3",#N/A,TRUE,"GENERAL";"TAB4",#N/A,TRUE,"GENERAL";"TAB5",#N/A,TRUE,"GENERAL"}</definedName>
    <definedName name="hh" localSheetId="10">CANTIDADES!ERR</definedName>
    <definedName name="hh" localSheetId="4">'GRUPO MGA'!ERR</definedName>
    <definedName name="hhh" localSheetId="10" hidden="1">{"TAB1",#N/A,TRUE,"GENERAL";"TAB2",#N/A,TRUE,"GENERAL";"TAB3",#N/A,TRUE,"GENERAL";"TAB4",#N/A,TRUE,"GENERAL";"TAB5",#N/A,TRUE,"GENERAL"}</definedName>
    <definedName name="hhh" localSheetId="4"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hidden="1">{"TAB1",#N/A,TRUE,"GENERAL";"TAB2",#N/A,TRUE,"GENERAL";"TAB3",#N/A,TRUE,"GENERAL";"TAB4",#N/A,TRUE,"GENERAL";"TAB5",#N/A,TRUE,"GENERAL"}</definedName>
    <definedName name="hhhhhh" localSheetId="10" hidden="1">{"via1",#N/A,TRUE,"general";"via2",#N/A,TRUE,"general";"via3",#N/A,TRUE,"general"}</definedName>
    <definedName name="hhhhhh" localSheetId="4"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hidden="1">{"via1",#N/A,TRUE,"general";"via2",#N/A,TRUE,"general";"via3",#N/A,TRUE,"general"}</definedName>
    <definedName name="hhhhhho" localSheetId="10"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hidden="1">{"TAB1",#N/A,TRUE,"GENERAL";"TAB2",#N/A,TRUE,"GENERAL";"TAB3",#N/A,TRUE,"GENERAL";"TAB4",#N/A,TRUE,"GENERAL";"TAB5",#N/A,TRUE,"GENERAL"}</definedName>
    <definedName name="hhhhth" localSheetId="10" hidden="1">{"via1",#N/A,TRUE,"general";"via2",#N/A,TRUE,"general";"via3",#N/A,TRUE,"general"}</definedName>
    <definedName name="hhhhth" localSheetId="4"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hidden="1">{"via1",#N/A,TRUE,"general";"via2",#N/A,TRUE,"general";"via3",#N/A,TRUE,"general"}</definedName>
    <definedName name="hhhyhyh" localSheetId="10"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hidden="1">{"TAB1",#N/A,TRUE,"GENERAL";"TAB2",#N/A,TRUE,"GENERAL";"TAB3",#N/A,TRUE,"GENERAL";"TAB4",#N/A,TRUE,"GENERAL";"TAB5",#N/A,TRUE,"GENERAL"}</definedName>
    <definedName name="hhtrhreh" localSheetId="10" hidden="1">{"via1",#N/A,TRUE,"general";"via2",#N/A,TRUE,"general";"via3",#N/A,TRUE,"general"}</definedName>
    <definedName name="hhtrhreh" localSheetId="4"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hidden="1">{"via1",#N/A,TRUE,"general";"via2",#N/A,TRUE,"general";"via3",#N/A,TRUE,"general"}</definedName>
    <definedName name="hij" localSheetId="10">[26]!absc</definedName>
    <definedName name="hij" localSheetId="4">[27]!absc</definedName>
    <definedName name="hij" localSheetId="3">[27]!absc</definedName>
    <definedName name="hij" localSheetId="1">[27]!absc</definedName>
    <definedName name="hij" localSheetId="2">[27]!absc</definedName>
    <definedName name="hjfg" localSheetId="10" hidden="1">{"via1",#N/A,TRUE,"general";"via2",#N/A,TRUE,"general";"via3",#N/A,TRUE,"general"}</definedName>
    <definedName name="hjfg" localSheetId="4"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hidden="1">{"via1",#N/A,TRUE,"general";"via2",#N/A,TRUE,"general";"via3",#N/A,TRUE,"general"}</definedName>
    <definedName name="hjgh" localSheetId="10" hidden="1">{"TAB1",#N/A,TRUE,"GENERAL";"TAB2",#N/A,TRUE,"GENERAL";"TAB3",#N/A,TRUE,"GENERAL";"TAB4",#N/A,TRUE,"GENERAL";"TAB5",#N/A,TRUE,"GENERAL"}</definedName>
    <definedName name="hjgh" localSheetId="4"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4"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hidden="1">{"TAB1",#N/A,TRUE,"GENERAL";"TAB2",#N/A,TRUE,"GENERAL";"TAB3",#N/A,TRUE,"GENERAL";"TAB4",#N/A,TRUE,"GENERAL";"TAB5",#N/A,TRUE,"GENERAL"}</definedName>
    <definedName name="HJKH" localSheetId="10" hidden="1">{"via1",#N/A,TRUE,"general";"via2",#N/A,TRUE,"general";"via3",#N/A,TRUE,"general"}</definedName>
    <definedName name="HJKH" localSheetId="4"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hidden="1">{"via1",#N/A,TRUE,"general";"via2",#N/A,TRUE,"general";"via3",#N/A,TRUE,"general"}</definedName>
    <definedName name="hjkjk" localSheetId="10" hidden="1">{"via1",#N/A,TRUE,"general";"via2",#N/A,TRUE,"general";"via3",#N/A,TRUE,"general"}</definedName>
    <definedName name="hjkjk" localSheetId="4"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hidden="1">{"via1",#N/A,TRUE,"general";"via2",#N/A,TRUE,"general";"via3",#N/A,TRUE,"general"}</definedName>
    <definedName name="HK" localSheetId="10">CANTIDADES!ERR</definedName>
    <definedName name="HK" localSheetId="4">'GRUPO MGA'!ERR</definedName>
    <definedName name="hn" localSheetId="10" hidden="1">{"TAB1",#N/A,TRUE,"GENERAL";"TAB2",#N/A,TRUE,"GENERAL";"TAB3",#N/A,TRUE,"GENERAL";"TAB4",#N/A,TRUE,"GENERAL";"TAB5",#N/A,TRUE,"GENERAL"}</definedName>
    <definedName name="hn" localSheetId="4"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hidden="1">{"TAB1",#N/A,TRUE,"GENERAL";"TAB2",#N/A,TRUE,"GENERAL";"TAB3",#N/A,TRUE,"GENERAL";"TAB4",#N/A,TRUE,"GENERAL";"TAB5",#N/A,TRUE,"GENERAL"}</definedName>
    <definedName name="HOJA1" localSheetId="10">#REF!</definedName>
    <definedName name="HOJA1" localSheetId="4">#REF!</definedName>
    <definedName name="HOJA1" localSheetId="3">#REF!</definedName>
    <definedName name="HOJA1" localSheetId="1">#REF!</definedName>
    <definedName name="HOJA1" localSheetId="2">#REF!</definedName>
    <definedName name="horat" localSheetId="10">'[28]Itemes Renovación'!#REF!</definedName>
    <definedName name="horat" localSheetId="4">'[28]Itemes Renovación'!#REF!</definedName>
    <definedName name="horat" localSheetId="3">'[28]Itemes Renovación'!#REF!</definedName>
    <definedName name="horat" localSheetId="1">'[28]Itemes Renovación'!#REF!</definedName>
    <definedName name="horat" localSheetId="2">'[28]Itemes Renovación'!#REF!</definedName>
    <definedName name="hreer" localSheetId="10" hidden="1">{"TAB1",#N/A,TRUE,"GENERAL";"TAB2",#N/A,TRUE,"GENERAL";"TAB3",#N/A,TRUE,"GENERAL";"TAB4",#N/A,TRUE,"GENERAL";"TAB5",#N/A,TRUE,"GENERAL"}</definedName>
    <definedName name="hreer" localSheetId="4"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4"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hidden="1">{"TAB1",#N/A,TRUE,"GENERAL";"TAB2",#N/A,TRUE,"GENERAL";"TAB3",#N/A,TRUE,"GENERAL";"TAB4",#N/A,TRUE,"GENERAL";"TAB5",#N/A,TRUE,"GENERAL"}</definedName>
    <definedName name="hsfg" localSheetId="10" hidden="1">{"via1",#N/A,TRUE,"general";"via2",#N/A,TRUE,"general";"via3",#N/A,TRUE,"general"}</definedName>
    <definedName name="hsfg" localSheetId="4"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hidden="1">{"via1",#N/A,TRUE,"general";"via2",#N/A,TRUE,"general";"via3",#N/A,TRUE,"general"}</definedName>
    <definedName name="hthdrf" localSheetId="10"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0" hidden="1">{"via1",#N/A,TRUE,"general";"via2",#N/A,TRUE,"general";"via3",#N/A,TRUE,"general"}</definedName>
    <definedName name="htryrt7" localSheetId="4"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hidden="1">{"via1",#N/A,TRUE,"general";"via2",#N/A,TRUE,"general";"via3",#N/A,TRUE,"general"}</definedName>
    <definedName name="hyhjop" localSheetId="10"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4"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hidden="1">{"TAB1",#N/A,TRUE,"GENERAL";"TAB2",#N/A,TRUE,"GENERAL";"TAB3",#N/A,TRUE,"GENERAL";"TAB4",#N/A,TRUE,"GENERAL";"TAB5",#N/A,TRUE,"GENERAL"}</definedName>
    <definedName name="hytirs" localSheetId="10" hidden="1">{"via1",#N/A,TRUE,"general";"via2",#N/A,TRUE,"general";"via3",#N/A,TRUE,"general"}</definedName>
    <definedName name="hytirs" localSheetId="4"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hidden="1">{"via1",#N/A,TRUE,"general";"via2",#N/A,TRUE,"general";"via3",#N/A,TRUE,"general"}</definedName>
    <definedName name="I" localSheetId="10">#REF!</definedName>
    <definedName name="I" localSheetId="4">#REF!</definedName>
    <definedName name="I" localSheetId="3">#REF!</definedName>
    <definedName name="I" localSheetId="1">#REF!</definedName>
    <definedName name="I" localSheetId="2">#REF!</definedName>
    <definedName name="i8i" localSheetId="10" hidden="1">{"TAB1",#N/A,TRUE,"GENERAL";"TAB2",#N/A,TRUE,"GENERAL";"TAB3",#N/A,TRUE,"GENERAL";"TAB4",#N/A,TRUE,"GENERAL";"TAB5",#N/A,TRUE,"GENERAL"}</definedName>
    <definedName name="i8i" localSheetId="4"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hidden="1">{"TAB1",#N/A,TRUE,"GENERAL";"TAB2",#N/A,TRUE,"GENERAL";"TAB3",#N/A,TRUE,"GENERAL";"TAB4",#N/A,TRUE,"GENERAL";"TAB5",#N/A,TRUE,"GENERAL"}</definedName>
    <definedName name="ID" localSheetId="10">CANTIDADES!ERR</definedName>
    <definedName name="ID" localSheetId="4">'GRUPO MGA'!ERR</definedName>
    <definedName name="IF" localSheetId="10">'[29]A. P. U.'!#REF!</definedName>
    <definedName name="iglesia" localSheetId="10">#REF!</definedName>
    <definedName name="iglesia" localSheetId="11">#REF!</definedName>
    <definedName name="iglesia" localSheetId="4">#REF!</definedName>
    <definedName name="iglesia" localSheetId="3">#REF!</definedName>
    <definedName name="iglesia" localSheetId="1">#REF!</definedName>
    <definedName name="iglesia" localSheetId="2">#REF!</definedName>
    <definedName name="ii" localSheetId="10" hidden="1">{"TAB1",#N/A,TRUE,"GENERAL";"TAB2",#N/A,TRUE,"GENERAL";"TAB3",#N/A,TRUE,"GENERAL";"TAB4",#N/A,TRUE,"GENERAL";"TAB5",#N/A,TRUE,"GENERAL"}</definedName>
    <definedName name="ii" localSheetId="4"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hidden="1">{"TAB1",#N/A,TRUE,"GENERAL";"TAB2",#N/A,TRUE,"GENERAL";"TAB3",#N/A,TRUE,"GENERAL";"TAB4",#N/A,TRUE,"GENERAL";"TAB5",#N/A,TRUE,"GENERAL"}</definedName>
    <definedName name="iii" localSheetId="10" hidden="1">{"via1",#N/A,TRUE,"general";"via2",#N/A,TRUE,"general";"via3",#N/A,TRUE,"general"}</definedName>
    <definedName name="iii" localSheetId="4"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hidden="1">{"via1",#N/A,TRUE,"general";"via2",#N/A,TRUE,"general";"via3",#N/A,TRUE,"general"}</definedName>
    <definedName name="iiii" localSheetId="10" hidden="1">{"via1",#N/A,TRUE,"general";"via2",#N/A,TRUE,"general";"via3",#N/A,TRUE,"general"}</definedName>
    <definedName name="iiii" localSheetId="4"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hidden="1">{"via1",#N/A,TRUE,"general";"via2",#N/A,TRUE,"general";"via3",#N/A,TRUE,"general"}</definedName>
    <definedName name="iiiiiiik" localSheetId="10" hidden="1">{"via1",#N/A,TRUE,"general";"via2",#N/A,TRUE,"general";"via3",#N/A,TRUE,"general"}</definedName>
    <definedName name="iiiiiiik" localSheetId="4"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hidden="1">{"via1",#N/A,TRUE,"general";"via2",#N/A,TRUE,"general";"via3",#N/A,TRUE,"general"}</definedName>
    <definedName name="iiiiuh" localSheetId="10"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hidden="1">{"TAB1",#N/A,TRUE,"GENERAL";"TAB2",#N/A,TRUE,"GENERAL";"TAB3",#N/A,TRUE,"GENERAL";"TAB4",#N/A,TRUE,"GENERAL";"TAB5",#N/A,TRUE,"GENERAL"}</definedName>
    <definedName name="IMP" localSheetId="10">[7]otros!$C$3</definedName>
    <definedName name="INDICE" localSheetId="10">#REF!</definedName>
    <definedName name="INDICE" localSheetId="4">#REF!</definedName>
    <definedName name="INDICE" localSheetId="3">#REF!</definedName>
    <definedName name="INDICE" localSheetId="1">#REF!</definedName>
    <definedName name="INDICE" localSheetId="2">#REF!</definedName>
    <definedName name="inf" localSheetId="10">#REF!</definedName>
    <definedName name="inf" localSheetId="11">#REF!</definedName>
    <definedName name="inf" localSheetId="4">#REF!</definedName>
    <definedName name="inf" localSheetId="3">#REF!</definedName>
    <definedName name="inf" localSheetId="1">#REF!</definedName>
    <definedName name="inf" localSheetId="2">#REF!</definedName>
    <definedName name="informe" localSheetId="10">#REF!</definedName>
    <definedName name="informe" localSheetId="11">#REF!</definedName>
    <definedName name="informe" localSheetId="4">#REF!</definedName>
    <definedName name="informe" localSheetId="3">#REF!</definedName>
    <definedName name="informe" localSheetId="1">#REF!</definedName>
    <definedName name="informe" localSheetId="2">#REF!</definedName>
    <definedName name="Inicio" localSheetId="10">[15]BASES!$E$26</definedName>
    <definedName name="INSU" localSheetId="10">[30]INSUMOS!$A$1:$E$65536</definedName>
    <definedName name="Insumos_basicos" localSheetId="10">#REF!</definedName>
    <definedName name="Insumos_basicos" localSheetId="4">#REF!</definedName>
    <definedName name="Insumos_basicos" localSheetId="3">#REF!</definedName>
    <definedName name="Insumos_basicos" localSheetId="1">#REF!</definedName>
    <definedName name="Insumos_basicos" localSheetId="2">#REF!</definedName>
    <definedName name="Interruptor_Doble" localSheetId="10">'[10]LISTADO DE MATERIALES Y EQUIPOS'!$B$116</definedName>
    <definedName name="Interruptor_sencillo" localSheetId="10">'[10]LISTADO DE MATERIALES Y EQUIPOS'!$B$115</definedName>
    <definedName name="INV_11" localSheetId="10">'[31]PR 1'!$A$2:$N$655</definedName>
    <definedName name="IOUHH" localSheetId="10">CANTIDADES!ERR</definedName>
    <definedName name="IOUHH" localSheetId="4">'GRUPO MGA'!ERR</definedName>
    <definedName name="ITEM" localSheetId="10">[25]BASE!$C$4:$H$255</definedName>
    <definedName name="ITEM1" localSheetId="10">#REF!</definedName>
    <definedName name="ITEM1" localSheetId="4">#REF!</definedName>
    <definedName name="ITEM1" localSheetId="3">#REF!</definedName>
    <definedName name="ITEM1" localSheetId="1">#REF!</definedName>
    <definedName name="ITEM1" localSheetId="2">#REF!</definedName>
    <definedName name="ITEM15" localSheetId="10">#REF!</definedName>
    <definedName name="ITEM15" localSheetId="4">#REF!</definedName>
    <definedName name="ITEM15" localSheetId="3">#REF!</definedName>
    <definedName name="ITEM15" localSheetId="1">#REF!</definedName>
    <definedName name="ITEM15" localSheetId="2">#REF!</definedName>
    <definedName name="ITEM2" localSheetId="10">#REF!</definedName>
    <definedName name="ITEM2" localSheetId="4">#REF!</definedName>
    <definedName name="ITEM2" localSheetId="3">#REF!</definedName>
    <definedName name="ITEM2" localSheetId="1">#REF!</definedName>
    <definedName name="ITEM2" localSheetId="2">#REF!</definedName>
    <definedName name="item210.3" localSheetId="10">#REF!</definedName>
    <definedName name="item210.3" localSheetId="4">#REF!</definedName>
    <definedName name="item210.3" localSheetId="3">#REF!</definedName>
    <definedName name="item210.3" localSheetId="1">#REF!</definedName>
    <definedName name="item210.3" localSheetId="2">#REF!</definedName>
    <definedName name="item230.1" localSheetId="10">#REF!</definedName>
    <definedName name="item230.1" localSheetId="4">#REF!</definedName>
    <definedName name="item230.1" localSheetId="3">#REF!</definedName>
    <definedName name="item230.1" localSheetId="1">#REF!</definedName>
    <definedName name="item230.1" localSheetId="2">#REF!</definedName>
    <definedName name="ITEM3" localSheetId="10">#REF!</definedName>
    <definedName name="ITEM3" localSheetId="4">#REF!</definedName>
    <definedName name="ITEM3" localSheetId="3">#REF!</definedName>
    <definedName name="ITEM3" localSheetId="1">#REF!</definedName>
    <definedName name="ITEM3" localSheetId="2">#REF!</definedName>
    <definedName name="item310" localSheetId="10">#REF!</definedName>
    <definedName name="item310" localSheetId="4">#REF!</definedName>
    <definedName name="item310" localSheetId="3">#REF!</definedName>
    <definedName name="item310" localSheetId="1">#REF!</definedName>
    <definedName name="item310" localSheetId="2">#REF!</definedName>
    <definedName name="item320.2" localSheetId="10">#REF!</definedName>
    <definedName name="item320.2" localSheetId="4">#REF!</definedName>
    <definedName name="item320.2" localSheetId="3">#REF!</definedName>
    <definedName name="item320.2" localSheetId="1">#REF!</definedName>
    <definedName name="item320.2" localSheetId="2">#REF!</definedName>
    <definedName name="item330.1" localSheetId="10">#REF!</definedName>
    <definedName name="item330.1" localSheetId="4">#REF!</definedName>
    <definedName name="item330.1" localSheetId="3">#REF!</definedName>
    <definedName name="item330.1" localSheetId="1">#REF!</definedName>
    <definedName name="item330.1" localSheetId="2">#REF!</definedName>
    <definedName name="item420" localSheetId="10">#REF!</definedName>
    <definedName name="item420" localSheetId="4">#REF!</definedName>
    <definedName name="item420" localSheetId="3">#REF!</definedName>
    <definedName name="item420" localSheetId="1">#REF!</definedName>
    <definedName name="item420" localSheetId="2">#REF!</definedName>
    <definedName name="item450.2P" localSheetId="10">#REF!</definedName>
    <definedName name="item450.2P" localSheetId="4">#REF!</definedName>
    <definedName name="item450.2P" localSheetId="3">#REF!</definedName>
    <definedName name="item450.2P" localSheetId="1">#REF!</definedName>
    <definedName name="item450.2P" localSheetId="2">#REF!</definedName>
    <definedName name="item600.1" localSheetId="10">#REF!</definedName>
    <definedName name="item600.1" localSheetId="4">#REF!</definedName>
    <definedName name="item600.1" localSheetId="3">#REF!</definedName>
    <definedName name="item600.1" localSheetId="1">#REF!</definedName>
    <definedName name="item600.1" localSheetId="2">#REF!</definedName>
    <definedName name="item610.1" localSheetId="10">#REF!</definedName>
    <definedName name="item610.1" localSheetId="4">#REF!</definedName>
    <definedName name="item610.1" localSheetId="3">#REF!</definedName>
    <definedName name="item610.1" localSheetId="1">#REF!</definedName>
    <definedName name="item610.1" localSheetId="2">#REF!</definedName>
    <definedName name="item610.2" localSheetId="10">#REF!</definedName>
    <definedName name="item610.2" localSheetId="4">#REF!</definedName>
    <definedName name="item610.2" localSheetId="3">#REF!</definedName>
    <definedName name="item610.2" localSheetId="1">#REF!</definedName>
    <definedName name="item610.2" localSheetId="2">#REF!</definedName>
    <definedName name="item630.4" localSheetId="10">#REF!</definedName>
    <definedName name="item630.4" localSheetId="4">#REF!</definedName>
    <definedName name="item630.4" localSheetId="3">#REF!</definedName>
    <definedName name="item630.4" localSheetId="1">#REF!</definedName>
    <definedName name="item630.4" localSheetId="2">#REF!</definedName>
    <definedName name="item630.6" localSheetId="10">#REF!</definedName>
    <definedName name="item630.6" localSheetId="4">#REF!</definedName>
    <definedName name="item630.6" localSheetId="3">#REF!</definedName>
    <definedName name="item630.6" localSheetId="1">#REF!</definedName>
    <definedName name="item630.6" localSheetId="2">#REF!</definedName>
    <definedName name="item630.7" localSheetId="10">#REF!</definedName>
    <definedName name="item630.7" localSheetId="4">#REF!</definedName>
    <definedName name="item630.7" localSheetId="3">#REF!</definedName>
    <definedName name="item630.7" localSheetId="1">#REF!</definedName>
    <definedName name="item630.7" localSheetId="2">#REF!</definedName>
    <definedName name="item640.3" localSheetId="10">#REF!</definedName>
    <definedName name="item640.3" localSheetId="4">#REF!</definedName>
    <definedName name="item640.3" localSheetId="3">#REF!</definedName>
    <definedName name="item640.3" localSheetId="1">#REF!</definedName>
    <definedName name="item640.3" localSheetId="2">#REF!</definedName>
    <definedName name="item661" localSheetId="10">#REF!</definedName>
    <definedName name="item661" localSheetId="4">#REF!</definedName>
    <definedName name="item661" localSheetId="3">#REF!</definedName>
    <definedName name="item661" localSheetId="1">#REF!</definedName>
    <definedName name="item661" localSheetId="2">#REF!</definedName>
    <definedName name="item671" localSheetId="10">#REF!</definedName>
    <definedName name="item671" localSheetId="4">#REF!</definedName>
    <definedName name="item671" localSheetId="3">#REF!</definedName>
    <definedName name="item671" localSheetId="1">#REF!</definedName>
    <definedName name="item671" localSheetId="2">#REF!</definedName>
    <definedName name="item673.1" localSheetId="10">#REF!</definedName>
    <definedName name="item673.1" localSheetId="4">#REF!</definedName>
    <definedName name="item673.1" localSheetId="3">#REF!</definedName>
    <definedName name="item673.1" localSheetId="1">#REF!</definedName>
    <definedName name="item673.1" localSheetId="2">#REF!</definedName>
    <definedName name="item673.3" localSheetId="10">#REF!</definedName>
    <definedName name="item673.3" localSheetId="4">#REF!</definedName>
    <definedName name="item673.3" localSheetId="3">#REF!</definedName>
    <definedName name="item673.3" localSheetId="1">#REF!</definedName>
    <definedName name="item673.3" localSheetId="2">#REF!</definedName>
    <definedName name="item681" localSheetId="10">#REF!</definedName>
    <definedName name="item681" localSheetId="4">#REF!</definedName>
    <definedName name="item681" localSheetId="3">#REF!</definedName>
    <definedName name="item681" localSheetId="1">#REF!</definedName>
    <definedName name="item681" localSheetId="2">#REF!</definedName>
    <definedName name="item700.1" localSheetId="10">#REF!</definedName>
    <definedName name="item700.1" localSheetId="4">#REF!</definedName>
    <definedName name="item700.1" localSheetId="3">#REF!</definedName>
    <definedName name="item700.1" localSheetId="1">#REF!</definedName>
    <definedName name="item700.1" localSheetId="2">#REF!</definedName>
    <definedName name="item710.1" localSheetId="10">#REF!</definedName>
    <definedName name="item710.1" localSheetId="4">#REF!</definedName>
    <definedName name="item710.1" localSheetId="3">#REF!</definedName>
    <definedName name="item710.1" localSheetId="1">#REF!</definedName>
    <definedName name="item710.1" localSheetId="2">#REF!</definedName>
    <definedName name="item710.2" localSheetId="10">#REF!</definedName>
    <definedName name="item710.2" localSheetId="4">#REF!</definedName>
    <definedName name="item710.2" localSheetId="3">#REF!</definedName>
    <definedName name="item710.2" localSheetId="1">#REF!</definedName>
    <definedName name="item710.2" localSheetId="2">#REF!</definedName>
    <definedName name="item730.1" localSheetId="10">#REF!</definedName>
    <definedName name="item730.1" localSheetId="4">#REF!</definedName>
    <definedName name="item730.1" localSheetId="3">#REF!</definedName>
    <definedName name="item730.1" localSheetId="1">#REF!</definedName>
    <definedName name="item730.1" localSheetId="2">#REF!</definedName>
    <definedName name="item730.2" localSheetId="10">#REF!</definedName>
    <definedName name="item730.2" localSheetId="4">#REF!</definedName>
    <definedName name="item730.2" localSheetId="3">#REF!</definedName>
    <definedName name="item730.2" localSheetId="1">#REF!</definedName>
    <definedName name="item730.2" localSheetId="2">#REF!</definedName>
    <definedName name="item730.2.4" localSheetId="10">#REF!</definedName>
    <definedName name="item730.2.4" localSheetId="4">#REF!</definedName>
    <definedName name="item730.2.4" localSheetId="3">#REF!</definedName>
    <definedName name="item730.2.4" localSheetId="1">#REF!</definedName>
    <definedName name="item730.2.4" localSheetId="2">#REF!</definedName>
    <definedName name="item900.2" localSheetId="10">#REF!</definedName>
    <definedName name="item900.2" localSheetId="4">#REF!</definedName>
    <definedName name="item900.2" localSheetId="3">#REF!</definedName>
    <definedName name="item900.2" localSheetId="1">#REF!</definedName>
    <definedName name="item900.2" localSheetId="2">#REF!</definedName>
    <definedName name="ItemCodos" localSheetId="10">#REF!</definedName>
    <definedName name="ItemCodos" localSheetId="4">#REF!</definedName>
    <definedName name="ItemCodos" localSheetId="3">#REF!</definedName>
    <definedName name="ItemCodos" localSheetId="1">#REF!</definedName>
    <definedName name="ItemCodos" localSheetId="2">#REF!</definedName>
    <definedName name="IUI" localSheetId="10" hidden="1">{"TAB1",#N/A,TRUE,"GENERAL";"TAB2",#N/A,TRUE,"GENERAL";"TAB3",#N/A,TRUE,"GENERAL";"TAB4",#N/A,TRUE,"GENERAL";"TAB5",#N/A,TRUE,"GENERAL"}</definedName>
    <definedName name="IUI" localSheetId="4"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4"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hidden="1">{"TAB1",#N/A,TRUE,"GENERAL";"TAB2",#N/A,TRUE,"GENERAL";"TAB3",#N/A,TRUE,"GENERAL";"TAB4",#N/A,TRUE,"GENERAL";"TAB5",#N/A,TRUE,"GENERAL"}</definedName>
    <definedName name="iul" localSheetId="10" hidden="1">{"via1",#N/A,TRUE,"general";"via2",#N/A,TRUE,"general";"via3",#N/A,TRUE,"general"}</definedName>
    <definedName name="iul" localSheetId="4"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hidden="1">{"via1",#N/A,TRUE,"general";"via2",#N/A,TRUE,"general";"via3",#N/A,TRUE,"general"}</definedName>
    <definedName name="iuouio" localSheetId="10" hidden="1">{"via1",#N/A,TRUE,"general";"via2",#N/A,TRUE,"general";"via3",#N/A,TRUE,"general"}</definedName>
    <definedName name="iuouio" localSheetId="4"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hidden="1">{"via1",#N/A,TRUE,"general";"via2",#N/A,TRUE,"general";"via3",#N/A,TRUE,"general"}</definedName>
    <definedName name="iuyi9" localSheetId="10" hidden="1">{"TAB1",#N/A,TRUE,"GENERAL";"TAB2",#N/A,TRUE,"GENERAL";"TAB3",#N/A,TRUE,"GENERAL";"TAB4",#N/A,TRUE,"GENERAL";"TAB5",#N/A,TRUE,"GENERAL"}</definedName>
    <definedName name="iuyi9" localSheetId="4"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hidden="1">{"TAB1",#N/A,TRUE,"GENERAL";"TAB2",#N/A,TRUE,"GENERAL";"TAB3",#N/A,TRUE,"GENERAL";"TAB4",#N/A,TRUE,"GENERAL";"TAB5",#N/A,TRUE,"GENERAL"}</definedName>
    <definedName name="IVA" localSheetId="10">#REF!</definedName>
    <definedName name="IVA" localSheetId="4">#REF!</definedName>
    <definedName name="IVA" localSheetId="3">#REF!</definedName>
    <definedName name="IVA" localSheetId="1">#REF!</definedName>
    <definedName name="IVA" localSheetId="2">#REF!</definedName>
    <definedName name="iyuiuyi" localSheetId="10" hidden="1">{"via1",#N/A,TRUE,"general";"via2",#N/A,TRUE,"general";"via3",#N/A,TRUE,"general"}</definedName>
    <definedName name="iyuiuyi" localSheetId="4"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hidden="1">{"via1",#N/A,TRUE,"general";"via2",#N/A,TRUE,"general";"via3",#N/A,TRUE,"general"}</definedName>
    <definedName name="j" localSheetId="10" hidden="1">{"TAB1",#N/A,TRUE,"GENERAL";"TAB2",#N/A,TRUE,"GENERAL";"TAB3",#N/A,TRUE,"GENERAL";"TAB4",#N/A,TRUE,"GENERAL";"TAB5",#N/A,TRUE,"GENERAL"}</definedName>
    <definedName name="j" localSheetId="4"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hidden="1">{"TAB1",#N/A,TRUE,"GENERAL";"TAB2",#N/A,TRUE,"GENERAL";"TAB3",#N/A,TRUE,"GENERAL";"TAB4",#N/A,TRUE,"GENERAL";"TAB5",#N/A,TRUE,"GENERAL"}</definedName>
    <definedName name="jd" localSheetId="10" hidden="1">{"via1",#N/A,TRUE,"general";"via2",#N/A,TRUE,"general";"via3",#N/A,TRUE,"general"}</definedName>
    <definedName name="jd" localSheetId="4"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hidden="1">{"via1",#N/A,TRUE,"general";"via2",#N/A,TRUE,"general";"via3",#N/A,TRUE,"general"}</definedName>
    <definedName name="jdh" localSheetId="10" hidden="1">{"TAB1",#N/A,TRUE,"GENERAL";"TAB2",#N/A,TRUE,"GENERAL";"TAB3",#N/A,TRUE,"GENERAL";"TAB4",#N/A,TRUE,"GENERAL";"TAB5",#N/A,TRUE,"GENERAL"}</definedName>
    <definedName name="jdh" localSheetId="4"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4"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hidden="1">{"TAB1",#N/A,TRUE,"GENERAL";"TAB2",#N/A,TRUE,"GENERAL";"TAB3",#N/A,TRUE,"GENERAL";"TAB4",#N/A,TRUE,"GENERAL";"TAB5",#N/A,TRUE,"GENERAL"}</definedName>
    <definedName name="jgfj" localSheetId="10" hidden="1">{"via1",#N/A,TRUE,"general";"via2",#N/A,TRUE,"general";"via3",#N/A,TRUE,"general"}</definedName>
    <definedName name="jgfj" localSheetId="4"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hidden="1">{"via1",#N/A,TRUE,"general";"via2",#N/A,TRUE,"general";"via3",#N/A,TRUE,"general"}</definedName>
    <definedName name="jghj" localSheetId="10" hidden="1">{"TAB1",#N/A,TRUE,"GENERAL";"TAB2",#N/A,TRUE,"GENERAL";"TAB3",#N/A,TRUE,"GENERAL";"TAB4",#N/A,TRUE,"GENERAL";"TAB5",#N/A,TRUE,"GENERAL"}</definedName>
    <definedName name="jghj" localSheetId="4"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hidden="1">{"TAB1",#N/A,TRUE,"GENERAL";"TAB2",#N/A,TRUE,"GENERAL";"TAB3",#N/A,TRUE,"GENERAL";"TAB4",#N/A,TRUE,"GENERAL";"TAB5",#N/A,TRUE,"GENERAL"}</definedName>
    <definedName name="jgj" localSheetId="10" hidden="1">{"TAB1",#N/A,TRUE,"GENERAL";"TAB2",#N/A,TRUE,"GENERAL";"TAB3",#N/A,TRUE,"GENERAL";"TAB4",#N/A,TRUE,"GENERAL";"TAB5",#N/A,TRUE,"GENERAL"}</definedName>
    <definedName name="jgj" localSheetId="4"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hidden="1">{"TAB1",#N/A,TRUE,"GENERAL";"TAB2",#N/A,TRUE,"GENERAL";"TAB3",#N/A,TRUE,"GENERAL";"TAB4",#N/A,TRUE,"GENERAL";"TAB5",#N/A,TRUE,"GENERAL"}</definedName>
    <definedName name="jhg" localSheetId="10" hidden="1">{"TAB1",#N/A,TRUE,"GENERAL";"TAB2",#N/A,TRUE,"GENERAL";"TAB3",#N/A,TRUE,"GENERAL";"TAB4",#N/A,TRUE,"GENERAL";"TAB5",#N/A,TRUE,"GENERAL"}</definedName>
    <definedName name="jhg" localSheetId="4"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hidden="1">{"TAB1",#N/A,TRUE,"GENERAL";"TAB2",#N/A,TRUE,"GENERAL";"TAB3",#N/A,TRUE,"GENERAL";"TAB4",#N/A,TRUE,"GENERAL";"TAB5",#N/A,TRUE,"GENERAL"}</definedName>
    <definedName name="jhjyj" localSheetId="10" hidden="1">{"via1",#N/A,TRUE,"general";"via2",#N/A,TRUE,"general";"via3",#N/A,TRUE,"general"}</definedName>
    <definedName name="jhjyj" localSheetId="4"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hidden="1">{"via1",#N/A,TRUE,"general";"via2",#N/A,TRUE,"general";"via3",#N/A,TRUE,"general"}</definedName>
    <definedName name="JHK" localSheetId="10" hidden="1">{"TAB1",#N/A,TRUE,"GENERAL";"TAB2",#N/A,TRUE,"GENERAL";"TAB3",#N/A,TRUE,"GENERAL";"TAB4",#N/A,TRUE,"GENERAL";"TAB5",#N/A,TRUE,"GENERAL"}</definedName>
    <definedName name="JHK" localSheetId="4"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hidden="1">{"TAB1",#N/A,TRUE,"GENERAL";"TAB2",#N/A,TRUE,"GENERAL";"TAB3",#N/A,TRUE,"GENERAL";"TAB4",#N/A,TRUE,"GENERAL";"TAB5",#N/A,TRUE,"GENERAL"}</definedName>
    <definedName name="jj" localSheetId="10">CANTIDADES!ERR</definedName>
    <definedName name="jj" localSheetId="4">'GRUPO MGA'!ERR</definedName>
    <definedName name="jj" localSheetId="7" hidden="1">{"via1",#N/A,TRUE,"general";"via2",#N/A,TRUE,"general";"via3",#N/A,TRUE,"general"}</definedName>
    <definedName name="jj" localSheetId="8" hidden="1">{"via1",#N/A,TRUE,"general";"via2",#N/A,TRUE,"general";"via3",#N/A,TRUE,"general"}</definedName>
    <definedName name="jjfq" localSheetId="10" hidden="1">{"via1",#N/A,TRUE,"general";"via2",#N/A,TRUE,"general";"via3",#N/A,TRUE,"general"}</definedName>
    <definedName name="jjfq" localSheetId="4"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hidden="1">{"via1",#N/A,TRUE,"general";"via2",#N/A,TRUE,"general";"via3",#N/A,TRUE,"general"}</definedName>
    <definedName name="jjjhjddfg" localSheetId="10" hidden="1">{"via1",#N/A,TRUE,"general";"via2",#N/A,TRUE,"general";"via3",#N/A,TRUE,"general"}</definedName>
    <definedName name="jjjhjddfg" localSheetId="4"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hidden="1">{"via1",#N/A,TRUE,"general";"via2",#N/A,TRUE,"general";"via3",#N/A,TRUE,"general"}</definedName>
    <definedName name="jjjjju" localSheetId="10" hidden="1">{"via1",#N/A,TRUE,"general";"via2",#N/A,TRUE,"general";"via3",#N/A,TRUE,"general"}</definedName>
    <definedName name="jjjjju" localSheetId="4"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hidden="1">{"via1",#N/A,TRUE,"general";"via2",#N/A,TRUE,"general";"via3",#N/A,TRUE,"general"}</definedName>
    <definedName name="jjujujty" localSheetId="10"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hidden="1">{"TAB1",#N/A,TRUE,"GENERAL";"TAB2",#N/A,TRUE,"GENERAL";"TAB3",#N/A,TRUE,"GENERAL";"TAB4",#N/A,TRUE,"GENERAL";"TAB5",#N/A,TRUE,"GENERAL"}</definedName>
    <definedName name="jjyjy" localSheetId="10" hidden="1">{"via1",#N/A,TRUE,"general";"via2",#N/A,TRUE,"general";"via3",#N/A,TRUE,"general"}</definedName>
    <definedName name="jjyjy" localSheetId="4"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hidden="1">{"via1",#N/A,TRUE,"general";"via2",#N/A,TRUE,"general";"via3",#N/A,TRUE,"general"}</definedName>
    <definedName name="jkk" localSheetId="10" hidden="1">{"TAB1",#N/A,TRUE,"GENERAL";"TAB2",#N/A,TRUE,"GENERAL";"TAB3",#N/A,TRUE,"GENERAL";"TAB4",#N/A,TRUE,"GENERAL";"TAB5",#N/A,TRUE,"GENERAL"}</definedName>
    <definedName name="jkk" localSheetId="4"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hidden="1">{"TAB1",#N/A,TRUE,"GENERAL";"TAB2",#N/A,TRUE,"GENERAL";"TAB3",#N/A,TRUE,"GENERAL";"TAB4",#N/A,TRUE,"GENERAL";"TAB5",#N/A,TRUE,"GENERAL"}</definedName>
    <definedName name="jkl" localSheetId="10">#REF!</definedName>
    <definedName name="jkl" localSheetId="4">#REF!</definedName>
    <definedName name="jkl" localSheetId="3">#REF!</definedName>
    <definedName name="jkl" localSheetId="7" hidden="1">{"TAB1",#N/A,TRUE,"GENERAL";"TAB2",#N/A,TRUE,"GENERAL";"TAB3",#N/A,TRUE,"GENERAL";"TAB4",#N/A,TRUE,"GENERAL";"TAB5",#N/A,TRUE,"GENERAL"}</definedName>
    <definedName name="jkl" localSheetId="1">#REF!</definedName>
    <definedName name="jkl" localSheetId="2">#REF!</definedName>
    <definedName name="jkl" localSheetId="8" hidden="1">{"TAB1",#N/A,TRUE,"GENERAL";"TAB2",#N/A,TRUE,"GENERAL";"TAB3",#N/A,TRUE,"GENERAL";"TAB4",#N/A,TRUE,"GENERAL";"TAB5",#N/A,TRUE,"GENERAL"}</definedName>
    <definedName name="JOHNNY" localSheetId="10">CANTIDADES!ERR</definedName>
    <definedName name="JOHNNY" localSheetId="4">'GRUPO MGA'!ERR</definedName>
    <definedName name="JRYJ" localSheetId="10" hidden="1">{"via1",#N/A,TRUE,"general";"via2",#N/A,TRUE,"general";"via3",#N/A,TRUE,"general"}</definedName>
    <definedName name="JRYJ" localSheetId="4"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hidden="1">{"via1",#N/A,TRUE,"general";"via2",#N/A,TRUE,"general";"via3",#N/A,TRUE,"general"}</definedName>
    <definedName name="jtubfil" localSheetId="10">#REF!</definedName>
    <definedName name="jtubfil" localSheetId="4">#REF!</definedName>
    <definedName name="jtubfil" localSheetId="3">#REF!</definedName>
    <definedName name="jtubfil" localSheetId="1">#REF!</definedName>
    <definedName name="jtubfil" localSheetId="2">#REF!</definedName>
    <definedName name="jtyj" localSheetId="10" hidden="1">{"TAB1",#N/A,TRUE,"GENERAL";"TAB2",#N/A,TRUE,"GENERAL";"TAB3",#N/A,TRUE,"GENERAL";"TAB4",#N/A,TRUE,"GENERAL";"TAB5",#N/A,TRUE,"GENERAL"}</definedName>
    <definedName name="jtyj" localSheetId="4"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4"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hidden="1">{"TAB1",#N/A,TRUE,"GENERAL";"TAB2",#N/A,TRUE,"GENERAL";"TAB3",#N/A,TRUE,"GENERAL";"TAB4",#N/A,TRUE,"GENERAL";"TAB5",#N/A,TRUE,"GENERAL"}</definedName>
    <definedName name="juan" localSheetId="10">#REF!</definedName>
    <definedName name="juan" localSheetId="4">#REF!</definedName>
    <definedName name="juan" localSheetId="3">#REF!</definedName>
    <definedName name="juan" localSheetId="1">#REF!</definedName>
    <definedName name="juan" localSheetId="2">#REF!</definedName>
    <definedName name="juj" localSheetId="10" hidden="1">{"via1",#N/A,TRUE,"general";"via2",#N/A,TRUE,"general";"via3",#N/A,TRUE,"general"}</definedName>
    <definedName name="juj" localSheetId="4"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hidden="1">{"via1",#N/A,TRUE,"general";"via2",#N/A,TRUE,"general";"via3",#N/A,TRUE,"general"}</definedName>
    <definedName name="jujcx" localSheetId="10" hidden="1">{"via1",#N/A,TRUE,"general";"via2",#N/A,TRUE,"general";"via3",#N/A,TRUE,"general"}</definedName>
    <definedName name="jujcx" localSheetId="4"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hidden="1">{"via1",#N/A,TRUE,"general";"via2",#N/A,TRUE,"general";"via3",#N/A,TRUE,"general"}</definedName>
    <definedName name="jujuj" localSheetId="10" hidden="1">{"via1",#N/A,TRUE,"general";"via2",#N/A,TRUE,"general";"via3",#N/A,TRUE,"general"}</definedName>
    <definedName name="jujuj" localSheetId="4"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hidden="1">{"via1",#N/A,TRUE,"general";"via2",#N/A,TRUE,"general";"via3",#N/A,TRUE,"general"}</definedName>
    <definedName name="jujujuju" localSheetId="10"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hidden="1">{"TAB1",#N/A,TRUE,"GENERAL";"TAB2",#N/A,TRUE,"GENERAL";"TAB3",#N/A,TRUE,"GENERAL";"TAB4",#N/A,TRUE,"GENERAL";"TAB5",#N/A,TRUE,"GENERAL"}</definedName>
    <definedName name="jvv" localSheetId="10">#REF!</definedName>
    <definedName name="jvv" localSheetId="4">#REF!</definedName>
    <definedName name="jvv" localSheetId="3">#REF!</definedName>
    <definedName name="jvv" localSheetId="1">#REF!</definedName>
    <definedName name="jvv" localSheetId="2">#REF!</definedName>
    <definedName name="jyjt7" localSheetId="10" hidden="1">{"via1",#N/A,TRUE,"general";"via2",#N/A,TRUE,"general";"via3",#N/A,TRUE,"general"}</definedName>
    <definedName name="jyjt7" localSheetId="4"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hidden="1">{"via1",#N/A,TRUE,"general";"via2",#N/A,TRUE,"general";"via3",#N/A,TRUE,"general"}</definedName>
    <definedName name="jyt" localSheetId="10" hidden="1">{"via1",#N/A,TRUE,"general";"via2",#N/A,TRUE,"general";"via3",#N/A,TRUE,"general"}</definedName>
    <definedName name="jyt" localSheetId="4"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hidden="1">{"via1",#N/A,TRUE,"general";"via2",#N/A,TRUE,"general";"via3",#N/A,TRUE,"general"}</definedName>
    <definedName name="jytj" localSheetId="10" hidden="1">{"via1",#N/A,TRUE,"general";"via2",#N/A,TRUE,"general";"via3",#N/A,TRUE,"general"}</definedName>
    <definedName name="jytj" localSheetId="4"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hidden="1">{"via1",#N/A,TRUE,"general";"via2",#N/A,TRUE,"general";"via3",#N/A,TRUE,"general"}</definedName>
    <definedName name="jyuju" localSheetId="10" hidden="1">{"via1",#N/A,TRUE,"general";"via2",#N/A,TRUE,"general";"via3",#N/A,TRUE,"general"}</definedName>
    <definedName name="jyuju" localSheetId="4"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hidden="1">{"via1",#N/A,TRUE,"general";"via2",#N/A,TRUE,"general";"via3",#N/A,TRUE,"general"}</definedName>
    <definedName name="jyujyuj" localSheetId="10" hidden="1">{"via1",#N/A,TRUE,"general";"via2",#N/A,TRUE,"general";"via3",#N/A,TRUE,"general"}</definedName>
    <definedName name="jyujyuj" localSheetId="4"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hidden="1">{"via1",#N/A,TRUE,"general";"via2",#N/A,TRUE,"general";"via3",#N/A,TRUE,"general"}</definedName>
    <definedName name="K0F1" localSheetId="10">#REF!</definedName>
    <definedName name="K0F1" localSheetId="4">#REF!</definedName>
    <definedName name="K0F1" localSheetId="3">#REF!</definedName>
    <definedName name="K0F1" localSheetId="1">#REF!</definedName>
    <definedName name="K0F1" localSheetId="2">#REF!</definedName>
    <definedName name="K0F2" localSheetId="10">#REF!</definedName>
    <definedName name="K0F2" localSheetId="4">#REF!</definedName>
    <definedName name="K0F2" localSheetId="3">#REF!</definedName>
    <definedName name="K0F2" localSheetId="1">#REF!</definedName>
    <definedName name="K0F2" localSheetId="2">#REF!</definedName>
    <definedName name="K10ALO" localSheetId="10">#REF!</definedName>
    <definedName name="K10ALO" localSheetId="4">#REF!</definedName>
    <definedName name="K10ALO" localSheetId="3">#REF!</definedName>
    <definedName name="K10ALO" localSheetId="1">#REF!</definedName>
    <definedName name="K10ALO" localSheetId="2">#REF!</definedName>
    <definedName name="K11ALO" localSheetId="10">#REF!</definedName>
    <definedName name="K11ALO" localSheetId="4">#REF!</definedName>
    <definedName name="K11ALO" localSheetId="3">#REF!</definedName>
    <definedName name="K11ALO" localSheetId="1">#REF!</definedName>
    <definedName name="K11ALO" localSheetId="2">#REF!</definedName>
    <definedName name="K1F1" localSheetId="10">#REF!</definedName>
    <definedName name="K1F1" localSheetId="4">#REF!</definedName>
    <definedName name="K1F1" localSheetId="3">#REF!</definedName>
    <definedName name="K1F1" localSheetId="1">#REF!</definedName>
    <definedName name="K1F1" localSheetId="2">#REF!</definedName>
    <definedName name="K1F2" localSheetId="10">#REF!</definedName>
    <definedName name="K1F2" localSheetId="4">#REF!</definedName>
    <definedName name="K1F2" localSheetId="3">#REF!</definedName>
    <definedName name="K1F2" localSheetId="1">#REF!</definedName>
    <definedName name="K1F2" localSheetId="2">#REF!</definedName>
    <definedName name="K2F1" localSheetId="10">#REF!</definedName>
    <definedName name="K2F1" localSheetId="4">#REF!</definedName>
    <definedName name="K2F1" localSheetId="3">#REF!</definedName>
    <definedName name="K2F1" localSheetId="1">#REF!</definedName>
    <definedName name="K2F1" localSheetId="2">#REF!</definedName>
    <definedName name="K2F2" localSheetId="10">#REF!</definedName>
    <definedName name="K2F2" localSheetId="4">#REF!</definedName>
    <definedName name="K2F2" localSheetId="3">#REF!</definedName>
    <definedName name="K2F2" localSheetId="1">#REF!</definedName>
    <definedName name="K2F2" localSheetId="2">#REF!</definedName>
    <definedName name="K3F1" localSheetId="10">#REF!</definedName>
    <definedName name="K3F1" localSheetId="4">#REF!</definedName>
    <definedName name="K3F1" localSheetId="3">#REF!</definedName>
    <definedName name="K3F1" localSheetId="1">#REF!</definedName>
    <definedName name="K3F1" localSheetId="2">#REF!</definedName>
    <definedName name="K3F2" localSheetId="10">#REF!</definedName>
    <definedName name="K3F2" localSheetId="4">#REF!</definedName>
    <definedName name="K3F2" localSheetId="3">#REF!</definedName>
    <definedName name="K3F2" localSheetId="1">#REF!</definedName>
    <definedName name="K3F2" localSheetId="2">#REF!</definedName>
    <definedName name="K4F1" localSheetId="10">#REF!</definedName>
    <definedName name="K4F1" localSheetId="4">#REF!</definedName>
    <definedName name="K4F1" localSheetId="3">#REF!</definedName>
    <definedName name="K4F1" localSheetId="1">#REF!</definedName>
    <definedName name="K4F1" localSheetId="2">#REF!</definedName>
    <definedName name="K4F2" localSheetId="10">#REF!</definedName>
    <definedName name="K4F2" localSheetId="4">#REF!</definedName>
    <definedName name="K4F2" localSheetId="3">#REF!</definedName>
    <definedName name="K4F2" localSheetId="1">#REF!</definedName>
    <definedName name="K4F2" localSheetId="2">#REF!</definedName>
    <definedName name="K5F1" localSheetId="10">#REF!</definedName>
    <definedName name="K5F1" localSheetId="4">#REF!</definedName>
    <definedName name="K5F1" localSheetId="3">#REF!</definedName>
    <definedName name="K5F1" localSheetId="1">#REF!</definedName>
    <definedName name="K5F1" localSheetId="2">#REF!</definedName>
    <definedName name="K5F2" localSheetId="10">#REF!</definedName>
    <definedName name="K5F2" localSheetId="4">#REF!</definedName>
    <definedName name="K5F2" localSheetId="3">#REF!</definedName>
    <definedName name="K5F2" localSheetId="1">#REF!</definedName>
    <definedName name="K5F2" localSheetId="2">#REF!</definedName>
    <definedName name="K6F1" localSheetId="10">#REF!</definedName>
    <definedName name="K6F1" localSheetId="4">#REF!</definedName>
    <definedName name="K6F1" localSheetId="3">#REF!</definedName>
    <definedName name="K6F1" localSheetId="1">#REF!</definedName>
    <definedName name="K6F1" localSheetId="2">#REF!</definedName>
    <definedName name="K6F2" localSheetId="10">#REF!</definedName>
    <definedName name="K6F2" localSheetId="4">#REF!</definedName>
    <definedName name="K6F2" localSheetId="3">#REF!</definedName>
    <definedName name="K6F2" localSheetId="1">#REF!</definedName>
    <definedName name="K6F2" localSheetId="2">#REF!</definedName>
    <definedName name="k6f3" localSheetId="10">#REF!</definedName>
    <definedName name="k6f3" localSheetId="4">#REF!</definedName>
    <definedName name="k6f3" localSheetId="3">#REF!</definedName>
    <definedName name="k6f3" localSheetId="1">#REF!</definedName>
    <definedName name="k6f3" localSheetId="2">#REF!</definedName>
    <definedName name="K7F1" localSheetId="10">#REF!</definedName>
    <definedName name="K7F1" localSheetId="4">#REF!</definedName>
    <definedName name="K7F1" localSheetId="3">#REF!</definedName>
    <definedName name="K7F1" localSheetId="1">#REF!</definedName>
    <definedName name="K7F1" localSheetId="2">#REF!</definedName>
    <definedName name="K7F2" localSheetId="10">#REF!</definedName>
    <definedName name="K7F2" localSheetId="4">#REF!</definedName>
    <definedName name="K7F2" localSheetId="3">#REF!</definedName>
    <definedName name="K7F2" localSheetId="1">#REF!</definedName>
    <definedName name="K7F2" localSheetId="2">#REF!</definedName>
    <definedName name="K8ALO" localSheetId="10">#REF!</definedName>
    <definedName name="K8ALO" localSheetId="4">#REF!</definedName>
    <definedName name="K8ALO" localSheetId="3">#REF!</definedName>
    <definedName name="K8ALO" localSheetId="1">#REF!</definedName>
    <definedName name="K8ALO" localSheetId="2">#REF!</definedName>
    <definedName name="K8F1" localSheetId="10">#REF!</definedName>
    <definedName name="K8F1" localSheetId="4">#REF!</definedName>
    <definedName name="K8F1" localSheetId="3">#REF!</definedName>
    <definedName name="K8F1" localSheetId="1">#REF!</definedName>
    <definedName name="K8F1" localSheetId="2">#REF!</definedName>
    <definedName name="K8F2" localSheetId="10">#REF!</definedName>
    <definedName name="K8F2" localSheetId="4">#REF!</definedName>
    <definedName name="K8F2" localSheetId="3">#REF!</definedName>
    <definedName name="K8F2" localSheetId="1">#REF!</definedName>
    <definedName name="K8F2" localSheetId="2">#REF!</definedName>
    <definedName name="K9ALO" localSheetId="10">#REF!</definedName>
    <definedName name="K9ALO" localSheetId="4">#REF!</definedName>
    <definedName name="K9ALO" localSheetId="3">#REF!</definedName>
    <definedName name="K9ALO" localSheetId="1">#REF!</definedName>
    <definedName name="K9ALO" localSheetId="2">#REF!</definedName>
    <definedName name="KAKAKA" localSheetId="10">#REF!</definedName>
    <definedName name="KAKAKA" localSheetId="11">#REF!</definedName>
    <definedName name="KAKAKA" localSheetId="4">#REF!</definedName>
    <definedName name="KAKAKA" localSheetId="3">#REF!</definedName>
    <definedName name="KAKAKA" localSheetId="1">#REF!</definedName>
    <definedName name="KAKAKA" localSheetId="2">#REF!</definedName>
    <definedName name="KHGGH" localSheetId="10" hidden="1">{"via1",#N/A,TRUE,"general";"via2",#N/A,TRUE,"general";"via3",#N/A,TRUE,"general"}</definedName>
    <definedName name="KHGGH" localSheetId="4"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hidden="1">{"via1",#N/A,TRUE,"general";"via2",#N/A,TRUE,"general";"via3",#N/A,TRUE,"general"}</definedName>
    <definedName name="khjk7" localSheetId="10" hidden="1">{"TAB1",#N/A,TRUE,"GENERAL";"TAB2",#N/A,TRUE,"GENERAL";"TAB3",#N/A,TRUE,"GENERAL";"TAB4",#N/A,TRUE,"GENERAL";"TAB5",#N/A,TRUE,"GENERAL"}</definedName>
    <definedName name="khjk7" localSheetId="4"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hidden="1">{"TAB1",#N/A,TRUE,"GENERAL";"TAB2",#N/A,TRUE,"GENERAL";"TAB3",#N/A,TRUE,"GENERAL";"TAB4",#N/A,TRUE,"GENERAL";"TAB5",#N/A,TRUE,"GENERAL"}</definedName>
    <definedName name="kikik" localSheetId="10" hidden="1">{"via1",#N/A,TRUE,"general";"via2",#N/A,TRUE,"general";"via3",#N/A,TRUE,"general"}</definedName>
    <definedName name="kikik" localSheetId="4"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hidden="1">{"via1",#N/A,TRUE,"general";"via2",#N/A,TRUE,"general";"via3",#N/A,TRUE,"general"}</definedName>
    <definedName name="kjhkd" localSheetId="10" hidden="1">{"via1",#N/A,TRUE,"general";"via2",#N/A,TRUE,"general";"via3",#N/A,TRUE,"general"}</definedName>
    <definedName name="kjhkd" localSheetId="4"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hidden="1">{"via1",#N/A,TRUE,"general";"via2",#N/A,TRUE,"general";"via3",#N/A,TRUE,"general"}</definedName>
    <definedName name="kjk" localSheetId="10" hidden="1">{"via1",#N/A,TRUE,"general";"via2",#N/A,TRUE,"general";"via3",#N/A,TRUE,"general"}</definedName>
    <definedName name="kjk" localSheetId="4"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hidden="1">{"via1",#N/A,TRUE,"general";"via2",#N/A,TRUE,"general";"via3",#N/A,TRUE,"general"}</definedName>
    <definedName name="kjtrkjr" localSheetId="10" hidden="1">{"via1",#N/A,TRUE,"general";"via2",#N/A,TRUE,"general";"via3",#N/A,TRUE,"general"}</definedName>
    <definedName name="kjtrkjr" localSheetId="4"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hidden="1">{"via1",#N/A,TRUE,"general";"via2",#N/A,TRUE,"general";"via3",#N/A,TRUE,"general"}</definedName>
    <definedName name="kkkki" localSheetId="10" hidden="1">{"via1",#N/A,TRUE,"general";"via2",#N/A,TRUE,"general";"via3",#N/A,TRUE,"general"}</definedName>
    <definedName name="kkkki" localSheetId="4"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hidden="1">{"via1",#N/A,TRUE,"general";"via2",#N/A,TRUE,"general";"via3",#N/A,TRUE,"general"}</definedName>
    <definedName name="kkkkkki" localSheetId="10"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hidden="1">{"TAB1",#N/A,TRUE,"GENERAL";"TAB2",#N/A,TRUE,"GENERAL";"TAB3",#N/A,TRUE,"GENERAL";"TAB4",#N/A,TRUE,"GENERAL";"TAB5",#N/A,TRUE,"GENERAL"}</definedName>
    <definedName name="kl" localSheetId="10">CANTIDADES!ERR</definedName>
    <definedName name="kl" localSheetId="4">'GRUPO MGA'!ERR</definedName>
    <definedName name="kljkl" localSheetId="3">#REF!</definedName>
    <definedName name="kljkl" localSheetId="1">#REF!</definedName>
    <definedName name="kljkl" localSheetId="2">#REF!</definedName>
    <definedName name="klklk" localSheetId="10">#REF!</definedName>
    <definedName name="klklk" localSheetId="4">#REF!</definedName>
    <definedName name="klklk" localSheetId="3">#REF!</definedName>
    <definedName name="klklk" localSheetId="1">#REF!</definedName>
    <definedName name="klklk" localSheetId="2">#REF!</definedName>
    <definedName name="krtrk" localSheetId="10" hidden="1">{"via1",#N/A,TRUE,"general";"via2",#N/A,TRUE,"general";"via3",#N/A,TRUE,"general"}</definedName>
    <definedName name="krtrk" localSheetId="4"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hidden="1">{"via1",#N/A,TRUE,"general";"via2",#N/A,TRUE,"general";"via3",#N/A,TRUE,"general"}</definedName>
    <definedName name="kyr" localSheetId="10" hidden="1">{"TAB1",#N/A,TRUE,"GENERAL";"TAB2",#N/A,TRUE,"GENERAL";"TAB3",#N/A,TRUE,"GENERAL";"TAB4",#N/A,TRUE,"GENERAL";"TAB5",#N/A,TRUE,"GENERAL"}</definedName>
    <definedName name="kyr" localSheetId="4"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hidden="1">{"TAB1",#N/A,TRUE,"GENERAL";"TAB2",#N/A,TRUE,"GENERAL";"TAB3",#N/A,TRUE,"GENERAL";"TAB4",#N/A,TRUE,"GENERAL";"TAB5",#N/A,TRUE,"GENERAL"}</definedName>
    <definedName name="Lamina_superboard" localSheetId="10">'[10]LISTADO DE MATERIALES Y EQUIPOS'!$B$99</definedName>
    <definedName name="Lechada_juntas" localSheetId="10">'[10]LISTADO DE MATERIALES Y EQUIPOS'!$B$67</definedName>
    <definedName name="LICITACION" localSheetId="10">#REF!</definedName>
    <definedName name="LICITACION" localSheetId="4">#REF!</definedName>
    <definedName name="LICITACION" localSheetId="3">#REF!</definedName>
    <definedName name="LICITACION" localSheetId="1">#REF!</definedName>
    <definedName name="LICITACION" localSheetId="2">#REF!</definedName>
    <definedName name="LIJA" localSheetId="10">'[10]LISTADO DE MATERIALES Y EQUIPOS'!$B$108</definedName>
    <definedName name="LINEA" localSheetId="10">[32]CONT_ADI!#REF!</definedName>
    <definedName name="LINEA" localSheetId="4">[33]CONT_ADI!#REF!</definedName>
    <definedName name="LINEA" localSheetId="3">[33]CONT_ADI!#REF!</definedName>
    <definedName name="LINEA" localSheetId="1">[33]CONT_ADI!#REF!</definedName>
    <definedName name="LINEA" localSheetId="2">[33]CONT_ADI!#REF!</definedName>
    <definedName name="ListaCantidad" localSheetId="10">#REF!</definedName>
    <definedName name="ListaCantidad" localSheetId="4">#REF!</definedName>
    <definedName name="ListaCantidad" localSheetId="3">#REF!</definedName>
    <definedName name="ListaCantidad" localSheetId="1">#REF!</definedName>
    <definedName name="ListaCantidad" localSheetId="2">#REF!</definedName>
    <definedName name="ListaItem" localSheetId="10">#REF!</definedName>
    <definedName name="ListaItem" localSheetId="4">#REF!</definedName>
    <definedName name="ListaItem" localSheetId="3">#REF!</definedName>
    <definedName name="ListaItem" localSheetId="1">#REF!</definedName>
    <definedName name="ListaItem" localSheetId="2">#REF!</definedName>
    <definedName name="Liston_2x2" localSheetId="10">'[10]LISTADO DE MATERIALES Y EQUIPOS'!$B$25</definedName>
    <definedName name="liuoo" localSheetId="10" hidden="1">{"TAB1",#N/A,TRUE,"GENERAL";"TAB2",#N/A,TRUE,"GENERAL";"TAB3",#N/A,TRUE,"GENERAL";"TAB4",#N/A,TRUE,"GENERAL";"TAB5",#N/A,TRUE,"GENERAL"}</definedName>
    <definedName name="liuoo" localSheetId="4"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hidden="1">{"TAB1",#N/A,TRUE,"GENERAL";"TAB2",#N/A,TRUE,"GENERAL";"TAB3",#N/A,TRUE,"GENERAL";"TAB4",#N/A,TRUE,"GENERAL";"TAB5",#N/A,TRUE,"GENERAL"}</definedName>
    <definedName name="lkj" localSheetId="10" hidden="1">{"via1",#N/A,TRUE,"general";"via2",#N/A,TRUE,"general";"via3",#N/A,TRUE,"general"}</definedName>
    <definedName name="lkj" localSheetId="4"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hidden="1">{"via1",#N/A,TRUE,"general";"via2",#N/A,TRUE,"general";"via3",#N/A,TRUE,"general"}</definedName>
    <definedName name="LKJLJK" localSheetId="10"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hidden="1">{"TAB1",#N/A,TRUE,"GENERAL";"TAB2",#N/A,TRUE,"GENERAL";"TAB3",#N/A,TRUE,"GENERAL";"TAB4",#N/A,TRUE,"GENERAL";"TAB5",#N/A,TRUE,"GENERAL"}</definedName>
    <definedName name="ll" localSheetId="10">#REF!</definedName>
    <definedName name="ll" localSheetId="4">#REF!</definedName>
    <definedName name="ll" localSheetId="3">#REF!</definedName>
    <definedName name="ll" localSheetId="1">#REF!</definedName>
    <definedName name="ll" localSheetId="2">#REF!</definedName>
    <definedName name="lllllh" localSheetId="10" hidden="1">{"via1",#N/A,TRUE,"general";"via2",#N/A,TRUE,"general";"via3",#N/A,TRUE,"general"}</definedName>
    <definedName name="lllllh" localSheetId="4"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hidden="1">{"via1",#N/A,TRUE,"general";"via2",#N/A,TRUE,"general";"via3",#N/A,TRUE,"general"}</definedName>
    <definedName name="llllll" localSheetId="10">#REF!</definedName>
    <definedName name="llllll" localSheetId="11">#REF!</definedName>
    <definedName name="llllll" localSheetId="4">#REF!</definedName>
    <definedName name="llllll" localSheetId="3">#REF!</definedName>
    <definedName name="llllll" localSheetId="1">#REF!</definedName>
    <definedName name="llllll" localSheetId="2">#REF!</definedName>
    <definedName name="lllllllo" localSheetId="10" hidden="1">{"via1",#N/A,TRUE,"general";"via2",#N/A,TRUE,"general";"via3",#N/A,TRUE,"general"}</definedName>
    <definedName name="lllllllo" localSheetId="4"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hidden="1">{"via1",#N/A,TRUE,"general";"via2",#N/A,TRUE,"general";"via3",#N/A,TRUE,"general"}</definedName>
    <definedName name="LOCA" localSheetId="10">[8]!absc</definedName>
    <definedName name="LOCA" localSheetId="4">[9]!absc</definedName>
    <definedName name="LOCA" localSheetId="3">[9]!absc</definedName>
    <definedName name="LOCA" localSheetId="1">[9]!absc</definedName>
    <definedName name="LOCA" localSheetId="2">[9]!absc</definedName>
    <definedName name="LOCALIZACION_Y_REPLANTEO" localSheetId="10">#REF!</definedName>
    <definedName name="LOCALIZACION_Y_REPLANTEO" localSheetId="4">#REF!</definedName>
    <definedName name="LOCALIZACION_Y_REPLANTEO" localSheetId="3">#REF!</definedName>
    <definedName name="LOCALIZACION_Y_REPLANTEO" localSheetId="1">#REF!</definedName>
    <definedName name="LOCALIZACION_Y_REPLANTEO" localSheetId="2">#REF!</definedName>
    <definedName name="LOCALIZACIÓN_Y_REPLANTEO._ESTRUCTURAS" localSheetId="10">#REF!</definedName>
    <definedName name="LOCALIZACIÓN_Y_REPLANTEO._ESTRUCTURAS" localSheetId="4">#REF!</definedName>
    <definedName name="LOCALIZACIÓN_Y_REPLANTEO._ESTRUCTURAS" localSheetId="3">#REF!</definedName>
    <definedName name="LOCALIZACIÓN_Y_REPLANTEO._ESTRUCTURAS" localSheetId="1">#REF!</definedName>
    <definedName name="LOCALIZACIÓN_Y_REPLANTEO._ESTRUCTURAS" localSheetId="2">#REF!</definedName>
    <definedName name="LOGO" localSheetId="10">CANTIDADES!ERR</definedName>
    <definedName name="LOGO" localSheetId="4">'GRUPO MGA'!ERR</definedName>
    <definedName name="lolol" localSheetId="10" hidden="1">{"TAB1",#N/A,TRUE,"GENERAL";"TAB2",#N/A,TRUE,"GENERAL";"TAB3",#N/A,TRUE,"GENERAL";"TAB4",#N/A,TRUE,"GENERAL";"TAB5",#N/A,TRUE,"GENERAL"}</definedName>
    <definedName name="lolol" localSheetId="4"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hidden="1">{"TAB1",#N/A,TRUE,"GENERAL";"TAB2",#N/A,TRUE,"GENERAL";"TAB3",#N/A,TRUE,"GENERAL";"TAB4",#N/A,TRUE,"GENERAL";"TAB5",#N/A,TRUE,"GENERAL"}</definedName>
    <definedName name="LOPE" localSheetId="10">#REF!</definedName>
    <definedName name="LOPE" localSheetId="4">#REF!</definedName>
    <definedName name="LOPE" localSheetId="3">#REF!</definedName>
    <definedName name="LOPE" localSheetId="1">#REF!</definedName>
    <definedName name="LOPE" localSheetId="2">#REF!</definedName>
    <definedName name="lplpl" localSheetId="10" hidden="1">{"via1",#N/A,TRUE,"general";"via2",#N/A,TRUE,"general";"via3",#N/A,TRUE,"general"}</definedName>
    <definedName name="lplpl" localSheetId="4"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hidden="1">{"via1",#N/A,TRUE,"general";"via2",#N/A,TRUE,"general";"via3",#N/A,TRUE,"general"}</definedName>
    <definedName name="lucy" hidden="1">{"TAB1",#N/A,TRUE,"GENERAL";"TAB2",#N/A,TRUE,"GENERAL";"TAB3",#N/A,TRUE,"GENERAL";"TAB4",#N/A,TRUE,"GENERAL";"TAB5",#N/A,TRUE,"GENERAL"}</definedName>
    <definedName name="lun" localSheetId="10">'[17]Res-Accide-10'!#REF!</definedName>
    <definedName name="lun" localSheetId="4">'[24]Res-Accide-10'!#REF!</definedName>
    <definedName name="lun" localSheetId="3">'[24]Res-Accide-10'!#REF!</definedName>
    <definedName name="lun" localSheetId="1">'[24]Res-Accide-10'!#REF!</definedName>
    <definedName name="lun" localSheetId="2">'[24]Res-Accide-10'!#REF!</definedName>
    <definedName name="M" localSheetId="10">#REF!</definedName>
    <definedName name="M" localSheetId="4">#REF!</definedName>
    <definedName name="M" localSheetId="3">#REF!</definedName>
    <definedName name="M" localSheetId="1">#REF!</definedName>
    <definedName name="M" localSheetId="2">#REF!</definedName>
    <definedName name="MA" localSheetId="10">'[17]Res-Accide-10'!#REF!</definedName>
    <definedName name="MA" localSheetId="4">'[24]Res-Accide-10'!#REF!</definedName>
    <definedName name="MA" localSheetId="3">'[24]Res-Accide-10'!#REF!</definedName>
    <definedName name="MA" localSheetId="1">'[24]Res-Accide-10'!#REF!</definedName>
    <definedName name="MA" localSheetId="2">'[24]Res-Accide-10'!#REF!</definedName>
    <definedName name="mac" localSheetId="10">#REF!</definedName>
    <definedName name="mac" localSheetId="4">#REF!</definedName>
    <definedName name="mac" localSheetId="3">#REF!</definedName>
    <definedName name="mac" localSheetId="1">#REF!</definedName>
    <definedName name="mac" localSheetId="2">#REF!</definedName>
    <definedName name="Maestro" localSheetId="10">'[10]LISTADO DE MATERIALES Y EQUIPOS'!$B$8</definedName>
    <definedName name="mafdsf" localSheetId="10" hidden="1">{"via1",#N/A,TRUE,"general";"via2",#N/A,TRUE,"general";"via3",#N/A,TRUE,"general"}</definedName>
    <definedName name="mafdsf" localSheetId="4"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hidden="1">{"via1",#N/A,TRUE,"general";"via2",#N/A,TRUE,"general";"via3",#N/A,TRUE,"general"}</definedName>
    <definedName name="Malla_4x4" localSheetId="10">'[10]LISTADO DE MATERIALES Y EQUIPOS'!$B$30</definedName>
    <definedName name="Malla_Electrosoldada" localSheetId="10">'[10]LISTADO DE MATERIALES Y EQUIPOS'!$B$29</definedName>
    <definedName name="mao" localSheetId="10" hidden="1">{"TAB1",#N/A,TRUE,"GENERAL";"TAB2",#N/A,TRUE,"GENERAL";"TAB3",#N/A,TRUE,"GENERAL";"TAB4",#N/A,TRUE,"GENERAL";"TAB5",#N/A,TRUE,"GENERAL"}</definedName>
    <definedName name="mao" localSheetId="4"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hidden="1">{"TAB1",#N/A,TRUE,"GENERAL";"TAB2",#N/A,TRUE,"GENERAL";"TAB3",#N/A,TRUE,"GENERAL";"TAB4",#N/A,TRUE,"GENERAL";"TAB5",#N/A,TRUE,"GENERAL"}</definedName>
    <definedName name="maow" localSheetId="10" hidden="1">{"via1",#N/A,TRUE,"general";"via2",#N/A,TRUE,"general";"via3",#N/A,TRUE,"general"}</definedName>
    <definedName name="maow" localSheetId="4"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hidden="1">{"via1",#N/A,TRUE,"general";"via2",#N/A,TRUE,"general";"via3",#N/A,TRUE,"general"}</definedName>
    <definedName name="mar" localSheetId="10">'[17]Res-Accide-10'!#REF!</definedName>
    <definedName name="mar" localSheetId="4">'[24]Res-Accide-10'!#REF!</definedName>
    <definedName name="mar" localSheetId="3">'[24]Res-Accide-10'!#REF!</definedName>
    <definedName name="mar" localSheetId="1">'[24]Res-Accide-10'!#REF!</definedName>
    <definedName name="mar" localSheetId="2">'[24]Res-Accide-10'!#REF!</definedName>
    <definedName name="MARAVILLA" hidden="1">{"PRES REHAB ARM-PER POR ITEMS  KM A KM",#N/A,TRUE,"Rehabilitacion Arm-Per"}</definedName>
    <definedName name="MARYLUZ" hidden="1">{"PRES REHAB ARM-PER POR ITEMS  KM A KM",#N/A,TRUE,"Rehabilitacion Arm-Per"}</definedName>
    <definedName name="MASILLA" localSheetId="10">'[10]LISTADO DE MATERIALES Y EQUIPOS'!$B$106</definedName>
    <definedName name="masor" localSheetId="10" hidden="1">{"via1",#N/A,TRUE,"general";"via2",#N/A,TRUE,"general";"via3",#N/A,TRUE,"general"}</definedName>
    <definedName name="masor" localSheetId="4"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hidden="1">{"via1",#N/A,TRUE,"general";"via2",#N/A,TRUE,"general";"via3",#N/A,TRUE,"general"}</definedName>
    <definedName name="MAT" localSheetId="10">#REF!</definedName>
    <definedName name="MAT" localSheetId="4">#REF!</definedName>
    <definedName name="MAT" localSheetId="3">#REF!</definedName>
    <definedName name="MAT" localSheetId="1">#REF!</definedName>
    <definedName name="MAT" localSheetId="2">#REF!</definedName>
    <definedName name="MATER" localSheetId="10">[22]MATERIAL!$B$3:$B$580</definedName>
    <definedName name="Material_seleccionado" localSheetId="10">'[10]LISTADO DE MATERIALES Y EQUIPOS'!$B$22</definedName>
    <definedName name="MATERIALES" localSheetId="10">[22]MATERIAL!$B$2:$D$580</definedName>
    <definedName name="MaterialTub" localSheetId="10">#REF!</definedName>
    <definedName name="MaterialTub" localSheetId="4">#REF!</definedName>
    <definedName name="MaterialTub" localSheetId="3">#REF!</definedName>
    <definedName name="MaterialTub" localSheetId="1">#REF!</definedName>
    <definedName name="MaterialTub" localSheetId="2">#REF!</definedName>
    <definedName name="mdd" localSheetId="10" hidden="1">{"via1",#N/A,TRUE,"general";"via2",#N/A,TRUE,"general";"via3",#N/A,TRUE,"general"}</definedName>
    <definedName name="mdd" localSheetId="4"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hidden="1">{"via1",#N/A,TRUE,"general";"via2",#N/A,TRUE,"general";"via3",#N/A,TRUE,"general"}</definedName>
    <definedName name="meg" localSheetId="10" hidden="1">{"TAB1",#N/A,TRUE,"GENERAL";"TAB2",#N/A,TRUE,"GENERAL";"TAB3",#N/A,TRUE,"GENERAL";"TAB4",#N/A,TRUE,"GENERAL";"TAB5",#N/A,TRUE,"GENERAL"}</definedName>
    <definedName name="meg" localSheetId="4"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hidden="1">{"TAB1",#N/A,TRUE,"GENERAL";"TAB2",#N/A,TRUE,"GENERAL";"TAB3",#N/A,TRUE,"GENERAL";"TAB4",#N/A,TRUE,"GENERAL";"TAB5",#N/A,TRUE,"GENERAL"}</definedName>
    <definedName name="MESES" localSheetId="10">#REF!</definedName>
    <definedName name="MESES" localSheetId="4">#REF!</definedName>
    <definedName name="MESES" localSheetId="3">#REF!</definedName>
    <definedName name="MESES" localSheetId="1">#REF!</definedName>
    <definedName name="MESES" localSheetId="2">#REF!</definedName>
    <definedName name="Mezcladora" localSheetId="10">'[10]LISTADO DE MATERIALES Y EQUIPOS'!$B$32</definedName>
    <definedName name="mfgjrdt" localSheetId="10"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hidden="1">{"TAB1",#N/A,TRUE,"GENERAL";"TAB2",#N/A,TRUE,"GENERAL";"TAB3",#N/A,TRUE,"GENERAL";"TAB4",#N/A,TRUE,"GENERAL";"TAB5",#N/A,TRUE,"GENERAL"}</definedName>
    <definedName name="mghm" localSheetId="10" hidden="1">{"via1",#N/A,TRUE,"general";"via2",#N/A,TRUE,"general";"via3",#N/A,TRUE,"general"}</definedName>
    <definedName name="mghm" localSheetId="4"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hidden="1">{"via1",#N/A,TRUE,"general";"via2",#N/A,TRUE,"general";"via3",#N/A,TRUE,"general"}</definedName>
    <definedName name="mjmj" localSheetId="10" hidden="1">{"via1",#N/A,TRUE,"general";"via2",#N/A,TRUE,"general";"via3",#N/A,TRUE,"general"}</definedName>
    <definedName name="mjmj" localSheetId="4"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hidden="1">{"via1",#N/A,TRUE,"general";"via2",#N/A,TRUE,"general";"via3",#N/A,TRUE,"general"}</definedName>
    <definedName name="mjmjmn" localSheetId="10" hidden="1">{"via1",#N/A,TRUE,"general";"via2",#N/A,TRUE,"general";"via3",#N/A,TRUE,"general"}</definedName>
    <definedName name="mjmjmn" localSheetId="4"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hidden="1">{"via1",#N/A,TRUE,"general";"via2",#N/A,TRUE,"general";"via3",#N/A,TRUE,"general"}</definedName>
    <definedName name="mjnhgkio" localSheetId="10" hidden="1">{"via1",#N/A,TRUE,"general";"via2",#N/A,TRUE,"general";"via3",#N/A,TRUE,"general"}</definedName>
    <definedName name="mjnhgkio" localSheetId="4"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hidden="1">{"via1",#N/A,TRUE,"general";"via2",#N/A,TRUE,"general";"via3",#N/A,TRUE,"general"}</definedName>
    <definedName name="MKMK" localSheetId="10">#REF!</definedName>
    <definedName name="MKMK" localSheetId="11">#REF!</definedName>
    <definedName name="MKMK" localSheetId="4">#REF!</definedName>
    <definedName name="MKMK" localSheetId="3">#REF!</definedName>
    <definedName name="MKMK" localSheetId="1">#REF!</definedName>
    <definedName name="MKMK" localSheetId="2">#REF!</definedName>
    <definedName name="mmjmjh" localSheetId="10"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hidden="1">{"TAB1",#N/A,TRUE,"GENERAL";"TAB2",#N/A,TRUE,"GENERAL";"TAB3",#N/A,TRUE,"GENERAL";"TAB4",#N/A,TRUE,"GENERAL";"TAB5",#N/A,TRUE,"GENERAL"}</definedName>
    <definedName name="mmm" localSheetId="10" hidden="1">{"TAB1",#N/A,TRUE,"GENERAL";"TAB2",#N/A,TRUE,"GENERAL";"TAB3",#N/A,TRUE,"GENERAL";"TAB4",#N/A,TRUE,"GENERAL";"TAB5",#N/A,TRUE,"GENERAL"}</definedName>
    <definedName name="mmm" localSheetId="4"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hidden="1">{"TAB1",#N/A,TRUE,"GENERAL";"TAB2",#N/A,TRUE,"GENERAL";"TAB3",#N/A,TRUE,"GENERAL";"TAB4",#N/A,TRUE,"GENERAL";"TAB5",#N/A,TRUE,"GENERAL"}</definedName>
    <definedName name="mmmh" localSheetId="10" hidden="1">{"via1",#N/A,TRUE,"general";"via2",#N/A,TRUE,"general";"via3",#N/A,TRUE,"general"}</definedName>
    <definedName name="mmmh" localSheetId="4"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hidden="1">{"via1",#N/A,TRUE,"general";"via2",#N/A,TRUE,"general";"via3",#N/A,TRUE,"general"}</definedName>
    <definedName name="mmmmmjyt" localSheetId="10"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hidden="1">{"TAB1",#N/A,TRUE,"GENERAL";"TAB2",#N/A,TRUE,"GENERAL";"TAB3",#N/A,TRUE,"GENERAL";"TAB4",#N/A,TRUE,"GENERAL";"TAB5",#N/A,TRUE,"GENERAL"}</definedName>
    <definedName name="mmmmmmg" localSheetId="10" hidden="1">{"via1",#N/A,TRUE,"general";"via2",#N/A,TRUE,"general";"via3",#N/A,TRUE,"general"}</definedName>
    <definedName name="mmmmmmg" localSheetId="4"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hidden="1">{"via1",#N/A,TRUE,"general";"via2",#N/A,TRUE,"general";"via3",#N/A,TRUE,"general"}</definedName>
    <definedName name="MN" localSheetId="10" hidden="1">{"via1",#N/A,TRUE,"general";"via2",#N/A,TRUE,"general";"via3",#N/A,TRUE,"general"}</definedName>
    <definedName name="MN" localSheetId="4"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hidden="1">{"via1",#N/A,TRUE,"general";"via2",#N/A,TRUE,"general";"via3",#N/A,TRUE,"general"}</definedName>
    <definedName name="Mortero_1_10" localSheetId="10">'[10]APUS BASIC'!$G$296</definedName>
    <definedName name="Mortero_1_5" localSheetId="10">'[10]APUS BASIC'!$G$208</definedName>
    <definedName name="Mortero_1_6" localSheetId="10">'[10]APUS BASIC'!$G$252</definedName>
    <definedName name="MSMSMSMSMSMSMSMSM" localSheetId="10">#REF!</definedName>
    <definedName name="MSMSMSMSMSMSMSMSM" localSheetId="11">#REF!</definedName>
    <definedName name="MSMSMSMSMSMSMSMSM" localSheetId="4">#REF!</definedName>
    <definedName name="MSMSMSMSMSMSMSMSM" localSheetId="3">#REF!</definedName>
    <definedName name="MSMSMSMSMSMSMSMSM" localSheetId="1">#REF!</definedName>
    <definedName name="MSMSMSMSMSMSMSMSM" localSheetId="2">#REF!</definedName>
    <definedName name="MXMXMXMXMXM" localSheetId="10">#REF!</definedName>
    <definedName name="MXMXMXMXMXM" localSheetId="11">#REF!</definedName>
    <definedName name="MXMXMXMXMXM" localSheetId="4">#REF!</definedName>
    <definedName name="MXMXMXMXMXM" localSheetId="3">#REF!</definedName>
    <definedName name="MXMXMXMXMXM" localSheetId="1">#REF!</definedName>
    <definedName name="MXMXMXMXMXM" localSheetId="2">#REF!</definedName>
    <definedName name="n" localSheetId="10" hidden="1">{"via1",#N/A,TRUE,"general";"via2",#N/A,TRUE,"general";"via3",#N/A,TRUE,"general"}</definedName>
    <definedName name="n" localSheetId="4"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hidden="1">{"via1",#N/A,TRUE,"general";"via2",#N/A,TRUE,"general";"via3",#N/A,TRUE,"general"}</definedName>
    <definedName name="nbvnv" localSheetId="10" hidden="1">{"via1",#N/A,TRUE,"general";"via2",#N/A,TRUE,"general";"via3",#N/A,TRUE,"general"}</definedName>
    <definedName name="nbvnv" localSheetId="4"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hidden="1">{"via1",#N/A,TRUE,"general";"via2",#N/A,TRUE,"general";"via3",#N/A,TRUE,"general"}</definedName>
    <definedName name="NDHS" localSheetId="10" hidden="1">{"TAB1",#N/A,TRUE,"GENERAL";"TAB2",#N/A,TRUE,"GENERAL";"TAB3",#N/A,TRUE,"GENERAL";"TAB4",#N/A,TRUE,"GENERAL";"TAB5",#N/A,TRUE,"GENERAL"}</definedName>
    <definedName name="NDHS" localSheetId="4"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hidden="1">{"TAB1",#N/A,TRUE,"GENERAL";"TAB2",#N/A,TRUE,"GENERAL";"TAB3",#N/A,TRUE,"GENERAL";"TAB4",#N/A,TRUE,"GENERAL";"TAB5",#N/A,TRUE,"GENERAL"}</definedName>
    <definedName name="nf" localSheetId="10" hidden="1">{"TAB1",#N/A,TRUE,"GENERAL";"TAB2",#N/A,TRUE,"GENERAL";"TAB3",#N/A,TRUE,"GENERAL";"TAB4",#N/A,TRUE,"GENERAL";"TAB5",#N/A,TRUE,"GENERAL"}</definedName>
    <definedName name="nf" localSheetId="4"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hidden="1">{"TAB1",#N/A,TRUE,"GENERAL";"TAB2",#N/A,TRUE,"GENERAL";"TAB3",#N/A,TRUE,"GENERAL";"TAB4",#N/A,TRUE,"GENERAL";"TAB5",#N/A,TRUE,"GENERAL"}</definedName>
    <definedName name="nfg" localSheetId="10" hidden="1">{"via1",#N/A,TRUE,"general";"via2",#N/A,TRUE,"general";"via3",#N/A,TRUE,"general"}</definedName>
    <definedName name="nfg" localSheetId="4"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hidden="1">{"via1",#N/A,TRUE,"general";"via2",#N/A,TRUE,"general";"via3",#N/A,TRUE,"general"}</definedName>
    <definedName name="nfgn" localSheetId="10" hidden="1">{"via1",#N/A,TRUE,"general";"via2",#N/A,TRUE,"general";"via3",#N/A,TRUE,"general"}</definedName>
    <definedName name="nfgn" localSheetId="4"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hidden="1">{"via1",#N/A,TRUE,"general";"via2",#N/A,TRUE,"general";"via3",#N/A,TRUE,"general"}</definedName>
    <definedName name="ngdn" localSheetId="10" hidden="1">{"TAB1",#N/A,TRUE,"GENERAL";"TAB2",#N/A,TRUE,"GENERAL";"TAB3",#N/A,TRUE,"GENERAL";"TAB4",#N/A,TRUE,"GENERAL";"TAB5",#N/A,TRUE,"GENERAL"}</definedName>
    <definedName name="ngdn" localSheetId="4"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hidden="1">{"TAB1",#N/A,TRUE,"GENERAL";"TAB2",#N/A,TRUE,"GENERAL";"TAB3",#N/A,TRUE,"GENERAL";"TAB4",#N/A,TRUE,"GENERAL";"TAB5",#N/A,TRUE,"GENERAL"}</definedName>
    <definedName name="ngfh" localSheetId="10" hidden="1">{"via1",#N/A,TRUE,"general";"via2",#N/A,TRUE,"general";"via3",#N/A,TRUE,"general"}</definedName>
    <definedName name="ngfh" localSheetId="4"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hidden="1">{"via1",#N/A,TRUE,"general";"via2",#N/A,TRUE,"general";"via3",#N/A,TRUE,"general"}</definedName>
    <definedName name="nhn" localSheetId="10" hidden="1">{"via1",#N/A,TRUE,"general";"via2",#N/A,TRUE,"general";"via3",#N/A,TRUE,"general"}</definedName>
    <definedName name="nhn" localSheetId="4"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hidden="1">{"via1",#N/A,TRUE,"general";"via2",#N/A,TRUE,"general";"via3",#N/A,TRUE,"general"}</definedName>
    <definedName name="nhncfgn" localSheetId="10"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hidden="1">{"TAB1",#N/A,TRUE,"GENERAL";"TAB2",#N/A,TRUE,"GENERAL";"TAB3",#N/A,TRUE,"GENERAL";"TAB4",#N/A,TRUE,"GENERAL";"TAB5",#N/A,TRUE,"GENERAL"}</definedName>
    <definedName name="nhndr" localSheetId="10" hidden="1">{"via1",#N/A,TRUE,"general";"via2",#N/A,TRUE,"general";"via3",#N/A,TRUE,"general"}</definedName>
    <definedName name="nhndr" localSheetId="4"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hidden="1">{"via1",#N/A,TRUE,"general";"via2",#N/A,TRUE,"general";"via3",#N/A,TRUE,"general"}</definedName>
    <definedName name="nmmmm" localSheetId="10" hidden="1">{"via1",#N/A,TRUE,"general";"via2",#N/A,TRUE,"general";"via3",#N/A,TRUE,"general"}</definedName>
    <definedName name="nmmmm" localSheetId="4"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hidden="1">{"via1",#N/A,TRUE,"general";"via2",#N/A,TRUE,"general";"via3",#N/A,TRUE,"general"}</definedName>
    <definedName name="NN" localSheetId="10" hidden="1">{"TAB1",#N/A,TRUE,"GENERAL";"TAB2",#N/A,TRUE,"GENERAL";"TAB3",#N/A,TRUE,"GENERAL";"TAB4",#N/A,TRUE,"GENERAL";"TAB5",#N/A,TRUE,"GENERAL"}</definedName>
    <definedName name="NN" localSheetId="4"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4"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hidden="1">{"TAB1",#N/A,TRUE,"GENERAL";"TAB2",#N/A,TRUE,"GENERAL";"TAB3",#N/A,TRUE,"GENERAL";"TAB4",#N/A,TRUE,"GENERAL";"TAB5",#N/A,TRUE,"GENERAL"}</definedName>
    <definedName name="nnn" localSheetId="10" hidden="1">{"TAB1",#N/A,TRUE,"GENERAL";"TAB2",#N/A,TRUE,"GENERAL";"TAB3",#N/A,TRUE,"GENERAL";"TAB4",#N/A,TRUE,"GENERAL";"TAB5",#N/A,TRUE,"GENERAL"}</definedName>
    <definedName name="nnn" localSheetId="4"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hidden="1">{"TAB1",#N/A,TRUE,"GENERAL";"TAB2",#N/A,TRUE,"GENERAL";"TAB3",#N/A,TRUE,"GENERAL";"TAB4",#N/A,TRUE,"GENERAL";"TAB5",#N/A,TRUE,"GENERAL"}</definedName>
    <definedName name="nnnhd" localSheetId="10" hidden="1">{"via1",#N/A,TRUE,"general";"via2",#N/A,TRUE,"general";"via3",#N/A,TRUE,"general"}</definedName>
    <definedName name="nnnhd" localSheetId="4"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hidden="1">{"via1",#N/A,TRUE,"general";"via2",#N/A,TRUE,"general";"via3",#N/A,TRUE,"general"}</definedName>
    <definedName name="nnnnn" localSheetId="10" hidden="1">{"via1",#N/A,TRUE,"general";"via2",#N/A,TRUE,"general";"via3",#N/A,TRUE,"general"}</definedName>
    <definedName name="nnnnn" localSheetId="4"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hidden="1">{"via1",#N/A,TRUE,"general";"via2",#N/A,TRUE,"general";"via3",#N/A,TRUE,"general"}</definedName>
    <definedName name="nnnnnd" localSheetId="10"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hidden="1">{"TAB1",#N/A,TRUE,"GENERAL";"TAB2",#N/A,TRUE,"GENERAL";"TAB3",#N/A,TRUE,"GENERAL";"TAB4",#N/A,TRUE,"GENERAL";"TAB5",#N/A,TRUE,"GENERAL"}</definedName>
    <definedName name="nnnnnh" localSheetId="10" hidden="1">{"via1",#N/A,TRUE,"general";"via2",#N/A,TRUE,"general";"via3",#N/A,TRUE,"general"}</definedName>
    <definedName name="nnnnnh" localSheetId="4"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hidden="1">{"via1",#N/A,TRUE,"general";"via2",#N/A,TRUE,"general";"via3",#N/A,TRUE,"general"}</definedName>
    <definedName name="NO" localSheetId="10">CANTIDADES!ERR</definedName>
    <definedName name="NO" localSheetId="4">'GRUPO MGA'!ERR</definedName>
    <definedName name="NOMBRE" localSheetId="10">#REF!</definedName>
    <definedName name="NOMBRE" localSheetId="4">#REF!</definedName>
    <definedName name="NOMBRE" localSheetId="3">#REF!</definedName>
    <definedName name="NOMBRE" localSheetId="1">#REF!</definedName>
    <definedName name="NOMBRE" localSheetId="2">#REF!</definedName>
    <definedName name="Norte" localSheetId="10">#REF!</definedName>
    <definedName name="Norte" localSheetId="4">#REF!</definedName>
    <definedName name="Norte" localSheetId="3">#REF!</definedName>
    <definedName name="Norte" localSheetId="1">#REF!</definedName>
    <definedName name="Norte" localSheetId="2">#REF!</definedName>
    <definedName name="NUEVO" localSheetId="10">#REF!</definedName>
    <definedName name="NUEVO" localSheetId="4">#REF!</definedName>
    <definedName name="NUEVO" localSheetId="3">#REF!</definedName>
    <definedName name="NUEVO" localSheetId="1">#REF!</definedName>
    <definedName name="NUEVO" localSheetId="2">#REF!</definedName>
    <definedName name="nxn" localSheetId="10" hidden="1">{"via1",#N/A,TRUE,"general";"via2",#N/A,TRUE,"general";"via3",#N/A,TRUE,"general"}</definedName>
    <definedName name="nxn" localSheetId="4"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hidden="1">{"via1",#N/A,TRUE,"general";"via2",#N/A,TRUE,"general";"via3",#N/A,TRUE,"general"}</definedName>
    <definedName name="ÑL" localSheetId="10">#REF!</definedName>
    <definedName name="ÑL" localSheetId="4">#REF!</definedName>
    <definedName name="ÑL" localSheetId="3">#REF!</definedName>
    <definedName name="ÑL" localSheetId="1">#REF!</definedName>
    <definedName name="ÑL" localSheetId="2">#REF!</definedName>
    <definedName name="ÑLOP00" localSheetId="10">#REF!</definedName>
    <definedName name="ÑLOP00" localSheetId="11">#REF!</definedName>
    <definedName name="ÑLOP00" localSheetId="4">#REF!</definedName>
    <definedName name="ÑLOP00" localSheetId="3">#REF!</definedName>
    <definedName name="ÑLOP00" localSheetId="1">#REF!</definedName>
    <definedName name="ÑLOP00" localSheetId="2">#REF!</definedName>
    <definedName name="ÑÑÑ" localSheetId="10">#REF!</definedName>
    <definedName name="ÑÑÑ" localSheetId="4">#REF!</definedName>
    <definedName name="ÑÑÑ" localSheetId="3">#REF!</definedName>
    <definedName name="ÑÑÑ" localSheetId="1">#REF!</definedName>
    <definedName name="ÑÑÑ" localSheetId="2">#REF!</definedName>
    <definedName name="ñpñpñ" localSheetId="10" hidden="1">{"via1",#N/A,TRUE,"general";"via2",#N/A,TRUE,"general";"via3",#N/A,TRUE,"general"}</definedName>
    <definedName name="ñpñpñ" localSheetId="4"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hidden="1">{"via1",#N/A,TRUE,"general";"via2",#N/A,TRUE,"general";"via3",#N/A,TRUE,"general"}</definedName>
    <definedName name="º1" localSheetId="10">#REF!</definedName>
    <definedName name="º1" localSheetId="4">#REF!</definedName>
    <definedName name="º1" localSheetId="3">#REF!</definedName>
    <definedName name="º1" localSheetId="1">#REF!</definedName>
    <definedName name="º1" localSheetId="2">#REF!</definedName>
    <definedName name="o9o9" localSheetId="10" hidden="1">{"via1",#N/A,TRUE,"general";"via2",#N/A,TRUE,"general";"via3",#N/A,TRUE,"general"}</definedName>
    <definedName name="o9o9" localSheetId="4"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hidden="1">{"via1",#N/A,TRUE,"general";"via2",#N/A,TRUE,"general";"via3",#N/A,TRUE,"general"}</definedName>
    <definedName name="Obra" localSheetId="10">#REF!</definedName>
    <definedName name="Obra" localSheetId="11">#REF!</definedName>
    <definedName name="Obra" localSheetId="4">#REF!</definedName>
    <definedName name="Obra" localSheetId="3">#REF!</definedName>
    <definedName name="Obra" localSheetId="1">#REF!</definedName>
    <definedName name="Obra" localSheetId="2">#REF!</definedName>
    <definedName name="Oficial" localSheetId="10">'[10]LISTADO DE MATERIALES Y EQUIPOS'!$B$7</definedName>
    <definedName name="oiret" localSheetId="10" hidden="1">{"TAB1",#N/A,TRUE,"GENERAL";"TAB2",#N/A,TRUE,"GENERAL";"TAB3",#N/A,TRUE,"GENERAL";"TAB4",#N/A,TRUE,"GENERAL";"TAB5",#N/A,TRUE,"GENERAL"}</definedName>
    <definedName name="oiret" localSheetId="4"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hidden="1">{"TAB1",#N/A,TRUE,"GENERAL";"TAB2",#N/A,TRUE,"GENERAL";"TAB3",#N/A,TRUE,"GENERAL";"TAB4",#N/A,TRUE,"GENERAL";"TAB5",#N/A,TRUE,"GENERAL"}</definedName>
    <definedName name="OIUOIU" localSheetId="10" hidden="1">{"via1",#N/A,TRUE,"general";"via2",#N/A,TRUE,"general";"via3",#N/A,TRUE,"general"}</definedName>
    <definedName name="OIUOIU" localSheetId="4"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hidden="1">{"via1",#N/A,TRUE,"general";"via2",#N/A,TRUE,"general";"via3",#N/A,TRUE,"general"}</definedName>
    <definedName name="OOMMOOMM" localSheetId="10">#REF!</definedName>
    <definedName name="OOMMOOMM" localSheetId="11">#REF!</definedName>
    <definedName name="OOMMOOMM" localSheetId="4">#REF!</definedName>
    <definedName name="OOMMOOMM" localSheetId="3">#REF!</definedName>
    <definedName name="OOMMOOMM" localSheetId="1">#REF!</definedName>
    <definedName name="OOMMOOMM" localSheetId="2">#REF!</definedName>
    <definedName name="ooo" localSheetId="10" hidden="1">{"via1",#N/A,TRUE,"general";"via2",#N/A,TRUE,"general";"via3",#N/A,TRUE,"general"}</definedName>
    <definedName name="ooo" localSheetId="4"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hidden="1">{"via1",#N/A,TRUE,"general";"via2",#N/A,TRUE,"general";"via3",#N/A,TRUE,"general"}</definedName>
    <definedName name="ooooiii" localSheetId="10"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hidden="1">{"TAB1",#N/A,TRUE,"GENERAL";"TAB2",#N/A,TRUE,"GENERAL";"TAB3",#N/A,TRUE,"GENERAL";"TAB4",#N/A,TRUE,"GENERAL";"TAB5",#N/A,TRUE,"GENERAL"}</definedName>
    <definedName name="oooos" localSheetId="10" hidden="1">{"via1",#N/A,TRUE,"general";"via2",#N/A,TRUE,"general";"via3",#N/A,TRUE,"general"}</definedName>
    <definedName name="oooos" localSheetId="4"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hidden="1">{"via1",#N/A,TRUE,"general";"via2",#N/A,TRUE,"general";"via3",#N/A,TRUE,"general"}</definedName>
    <definedName name="otra" localSheetId="10">#REF!</definedName>
    <definedName name="otra" localSheetId="11">#REF!</definedName>
    <definedName name="otra" localSheetId="4">#REF!</definedName>
    <definedName name="otra" localSheetId="3">#REF!</definedName>
    <definedName name="otra" localSheetId="1">#REF!</definedName>
    <definedName name="otra" localSheetId="2">#REF!</definedName>
    <definedName name="p0p0" localSheetId="10" hidden="1">{"via1",#N/A,TRUE,"general";"via2",#N/A,TRUE,"general";"via3",#N/A,TRUE,"general"}</definedName>
    <definedName name="p0p0" localSheetId="4"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hidden="1">{"via1",#N/A,TRUE,"general";"via2",#N/A,TRUE,"general";"via3",#N/A,TRUE,"general"}</definedName>
    <definedName name="Panel_Led_Plano_de_18w" localSheetId="10">'[10]LISTADO DE MATERIALES Y EQUIPOS'!$B$113</definedName>
    <definedName name="Pegante_pvc" localSheetId="10">'[10]LISTADO DE MATERIALES Y EQUIPOS'!$B$119</definedName>
    <definedName name="PEPE" localSheetId="10">CANTIDADES!ERR</definedName>
    <definedName name="PEPE" localSheetId="4">'GRUPO MGA'!ERR</definedName>
    <definedName name="PERFIL_ANGULO_2.5_X_2.5_X_2.44__Cund" localSheetId="10">'[10]LISTADO DE MATERIALES Y EQUIPOS'!$B$100</definedName>
    <definedName name="Perfil_c_120x50mm" localSheetId="10">'[10]LISTADO DE MATERIALES Y EQUIPOS'!$B$109</definedName>
    <definedName name="PERFIL_OMEGA_X_2.44_C_26" localSheetId="10">'[10]LISTADO DE MATERIALES Y EQUIPOS'!$B$101</definedName>
    <definedName name="PERFIL_VIGUETA_PRINCIPAL_X_2.44_Cund" localSheetId="10">'[10]LISTADO DE MATERIALES Y EQUIPOS'!$B$102</definedName>
    <definedName name="PILOTE" localSheetId="10">#REF!</definedName>
    <definedName name="PILOTE" localSheetId="4">#REF!</definedName>
    <definedName name="PILOTE" localSheetId="3">#REF!</definedName>
    <definedName name="PILOTE" localSheetId="1">#REF!</definedName>
    <definedName name="PILOTE" localSheetId="2">#REF!</definedName>
    <definedName name="Pintura_esmalte" localSheetId="10">'[10]LISTADO DE MATERIALES Y EQUIPOS'!$B$61</definedName>
    <definedName name="Pintura_Exterior" localSheetId="10">'[10]LISTADO DE MATERIALES Y EQUIPOS'!$B$59</definedName>
    <definedName name="Pintura_Interior_Gl" localSheetId="10">'[10]LISTADO DE MATERIALES Y EQUIPOS'!$B$58</definedName>
    <definedName name="Piso" localSheetId="10">'[10]LISTADO DE MATERIALES Y EQUIPOS'!$B$66</definedName>
    <definedName name="PJ501XXXXX" localSheetId="10">#REF!</definedName>
    <definedName name="PJ501XXXXX" localSheetId="11">#REF!</definedName>
    <definedName name="PJ501XXXXX" localSheetId="4">#REF!</definedName>
    <definedName name="PJ501XXXXX" localSheetId="3">#REF!</definedName>
    <definedName name="PJ501XXXXX" localSheetId="1">#REF!</definedName>
    <definedName name="PJ501XXXXX" localSheetId="2">#REF!</definedName>
    <definedName name="PKHK" localSheetId="10" hidden="1">{"TAB1",#N/A,TRUE,"GENERAL";"TAB2",#N/A,TRUE,"GENERAL";"TAB3",#N/A,TRUE,"GENERAL";"TAB4",#N/A,TRUE,"GENERAL";"TAB5",#N/A,TRUE,"GENERAL"}</definedName>
    <definedName name="PKHK" localSheetId="4"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hidden="1">{"TAB1",#N/A,TRUE,"GENERAL";"TAB2",#N/A,TRUE,"GENERAL";"TAB3",#N/A,TRUE,"GENERAL";"TAB4",#N/A,TRUE,"GENERAL";"TAB5",#N/A,TRUE,"GENERAL"}</definedName>
    <definedName name="pkj" localSheetId="10" hidden="1">{"TAB1",#N/A,TRUE,"GENERAL";"TAB2",#N/A,TRUE,"GENERAL";"TAB3",#N/A,TRUE,"GENERAL";"TAB4",#N/A,TRUE,"GENERAL";"TAB5",#N/A,TRUE,"GENERAL"}</definedName>
    <definedName name="pkj" localSheetId="4"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hidden="1">{"TAB1",#N/A,TRUE,"GENERAL";"TAB2",#N/A,TRUE,"GENERAL";"TAB3",#N/A,TRUE,"GENERAL";"TAB4",#N/A,TRUE,"GENERAL";"TAB5",#N/A,TRUE,"GENERAL"}</definedName>
    <definedName name="PLAD" localSheetId="10" hidden="1">{"TAB1",#N/A,TRUE,"GENERAL";"TAB2",#N/A,TRUE,"GENERAL";"TAB3",#N/A,TRUE,"GENERAL";"TAB4",#N/A,TRUE,"GENERAL";"TAB5",#N/A,TRUE,"GENERAL"}</definedName>
    <definedName name="PLAD" localSheetId="4"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hidden="1">{"TAB1",#N/A,TRUE,"GENERAL";"TAB2",#N/A,TRUE,"GENERAL";"TAB3",#N/A,TRUE,"GENERAL";"TAB4",#N/A,TRUE,"GENERAL";"TAB5",#N/A,TRUE,"GENERAL"}</definedName>
    <definedName name="Plazo" localSheetId="10">[15]BASES!$E$27</definedName>
    <definedName name="PlazoAIU" localSheetId="10">#REF!</definedName>
    <definedName name="PlazoAIU" localSheetId="4">#REF!</definedName>
    <definedName name="PlazoAIU" localSheetId="3">#REF!</definedName>
    <definedName name="PlazoAIU" localSheetId="1">#REF!</definedName>
    <definedName name="PlazoAIU" localSheetId="2">#REF!</definedName>
    <definedName name="PLPLUNN" localSheetId="10"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hidden="1">{"TAB1",#N/A,TRUE,"GENERAL";"TAB2",#N/A,TRUE,"GENERAL";"TAB3",#N/A,TRUE,"GENERAL";"TAB4",#N/A,TRUE,"GENERAL";"TAB5",#N/A,TRUE,"GENERAL"}</definedName>
    <definedName name="POCETAS" localSheetId="10">#REF!</definedName>
    <definedName name="POCETAS" localSheetId="4">#REF!</definedName>
    <definedName name="POCETAS" localSheetId="3">#REF!</definedName>
    <definedName name="POCETAS" localSheetId="1">#REF!</definedName>
    <definedName name="POCETAS" localSheetId="2">#REF!</definedName>
    <definedName name="POIUP" localSheetId="10" hidden="1">{"via1",#N/A,TRUE,"general";"via2",#N/A,TRUE,"general";"via3",#N/A,TRUE,"general"}</definedName>
    <definedName name="POIUP" localSheetId="4"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hidden="1">{"via1",#N/A,TRUE,"general";"via2",#N/A,TRUE,"general";"via3",#N/A,TRUE,"general"}</definedName>
    <definedName name="popop" localSheetId="10" hidden="1">{"via1",#N/A,TRUE,"general";"via2",#N/A,TRUE,"general";"via3",#N/A,TRUE,"general"}</definedName>
    <definedName name="popop" localSheetId="4"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hidden="1">{"via1",#N/A,TRUE,"general";"via2",#N/A,TRUE,"general";"via3",#N/A,TRUE,"general"}</definedName>
    <definedName name="popp" localSheetId="10" hidden="1">{"via1",#N/A,TRUE,"general";"via2",#N/A,TRUE,"general";"via3",#N/A,TRUE,"general"}</definedName>
    <definedName name="popp" localSheetId="4"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hidden="1">{"via1",#N/A,TRUE,"general";"via2",#N/A,TRUE,"general";"via3",#N/A,TRUE,"general"}</definedName>
    <definedName name="popu" localSheetId="10">#REF!</definedName>
    <definedName name="popu" localSheetId="4">#REF!</definedName>
    <definedName name="popu" localSheetId="3">#REF!</definedName>
    <definedName name="popu" localSheetId="1">#REF!</definedName>
    <definedName name="popu" localSheetId="2">#REF!</definedName>
    <definedName name="popvds" localSheetId="10"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hidden="1">{"TAB1",#N/A,TRUE,"GENERAL";"TAB2",#N/A,TRUE,"GENERAL";"TAB3",#N/A,TRUE,"GENERAL";"TAB4",#N/A,TRUE,"GENERAL";"TAB5",#N/A,TRUE,"GENERAL"}</definedName>
    <definedName name="porc" localSheetId="10">#REF!</definedName>
    <definedName name="porc" localSheetId="4">#REF!</definedName>
    <definedName name="porc" localSheetId="3">#REF!</definedName>
    <definedName name="porc" localSheetId="1">#REF!</definedName>
    <definedName name="porc" localSheetId="2">#REF!</definedName>
    <definedName name="PORCE" localSheetId="10">[16]BASES!$E$26</definedName>
    <definedName name="pouig" localSheetId="10" hidden="1">{"via1",#N/A,TRUE,"general";"via2",#N/A,TRUE,"general";"via3",#N/A,TRUE,"general"}</definedName>
    <definedName name="pouig" localSheetId="4"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hidden="1">{"via1",#N/A,TRUE,"general";"via2",#N/A,TRUE,"general";"via3",#N/A,TRUE,"general"}</definedName>
    <definedName name="ppppp9" localSheetId="10" hidden="1">{"via1",#N/A,TRUE,"general";"via2",#N/A,TRUE,"general";"via3",#N/A,TRUE,"general"}</definedName>
    <definedName name="ppppp9" localSheetId="4"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hidden="1">{"via1",#N/A,TRUE,"general";"via2",#N/A,TRUE,"general";"via3",#N/A,TRUE,"general"}</definedName>
    <definedName name="pppppd" localSheetId="10"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hidden="1">{"TAB1",#N/A,TRUE,"GENERAL";"TAB2",#N/A,TRUE,"GENERAL";"TAB3",#N/A,TRUE,"GENERAL";"TAB4",#N/A,TRUE,"GENERAL";"TAB5",#N/A,TRUE,"GENERAL"}</definedName>
    <definedName name="PPtoNorte" localSheetId="10">#REF!</definedName>
    <definedName name="PPtoNorte" localSheetId="4">#REF!</definedName>
    <definedName name="PPtoNorte" localSheetId="3">#REF!</definedName>
    <definedName name="PPtoNorte" localSheetId="1">#REF!</definedName>
    <definedName name="PPtoNorte" localSheetId="2">#REF!</definedName>
    <definedName name="pqroj" localSheetId="10" hidden="1">{"via1",#N/A,TRUE,"general";"via2",#N/A,TRUE,"general";"via3",#N/A,TRUE,"general"}</definedName>
    <definedName name="pqroj" localSheetId="4"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hidden="1">{"via1",#N/A,TRUE,"general";"via2",#N/A,TRUE,"general";"via3",#N/A,TRUE,"general"}</definedName>
    <definedName name="PRE" localSheetId="10">#REF!</definedName>
    <definedName name="PRE" localSheetId="4">#REF!</definedName>
    <definedName name="PRE" localSheetId="3">#REF!</definedName>
    <definedName name="PRE" localSheetId="1">#REF!</definedName>
    <definedName name="PRE" localSheetId="2">#REF!</definedName>
    <definedName name="Precio" localSheetId="10">#REF!</definedName>
    <definedName name="Precio" localSheetId="4">#REF!</definedName>
    <definedName name="Precio" localSheetId="3">#REF!</definedName>
    <definedName name="Precio" localSheetId="1">#REF!</definedName>
    <definedName name="Precio" localSheetId="2">#REF!</definedName>
    <definedName name="precio2" localSheetId="10">#REF!</definedName>
    <definedName name="precio2" localSheetId="4">#REF!</definedName>
    <definedName name="precio2" localSheetId="3">#REF!</definedName>
    <definedName name="precio2" localSheetId="1">#REF!</definedName>
    <definedName name="precio2" localSheetId="2">#REF!</definedName>
    <definedName name="PrecioS" localSheetId="10">#REF!</definedName>
    <definedName name="PrecioS" localSheetId="4">#REF!</definedName>
    <definedName name="PrecioS" localSheetId="3">#REF!</definedName>
    <definedName name="PrecioS" localSheetId="1">#REF!</definedName>
    <definedName name="PrecioS" localSheetId="2">#REF!</definedName>
    <definedName name="PREST" localSheetId="10">#REF!</definedName>
    <definedName name="PREST" localSheetId="4">#REF!</definedName>
    <definedName name="PREST" localSheetId="3">#REF!</definedName>
    <definedName name="PREST" localSheetId="1">#REF!</definedName>
    <definedName name="PREST" localSheetId="2">#REF!</definedName>
    <definedName name="PRIMER" localSheetId="10" hidden="1">{"via1",#N/A,TRUE,"general";"via2",#N/A,TRUE,"general";"via3",#N/A,TRUE,"general"}</definedName>
    <definedName name="PRIMER" localSheetId="4"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hidden="1">{"via1",#N/A,TRUE,"general";"via2",#N/A,TRUE,"general";"via3",#N/A,TRUE,"general"}</definedName>
    <definedName name="PRIMET" localSheetId="10"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hidden="1">{"TAB1",#N/A,TRUE,"GENERAL";"TAB2",#N/A,TRUE,"GENERAL";"TAB3",#N/A,TRUE,"GENERAL";"TAB4",#N/A,TRUE,"GENERAL";"TAB5",#N/A,TRUE,"GENERAL"}</definedName>
    <definedName name="PrOfic" localSheetId="10">[15]BASES!$B$31</definedName>
    <definedName name="PROG" localSheetId="8" hidden="1">#REF!</definedName>
    <definedName name="PROG" hidden="1">#REF!</definedName>
    <definedName name="programainv" localSheetId="10">CANTIDADES!ERR</definedName>
    <definedName name="programainv" localSheetId="4">'GRUPO MGA'!ERR</definedName>
    <definedName name="Proponente" localSheetId="10">#REF!</definedName>
    <definedName name="Proponente" localSheetId="11">#REF!</definedName>
    <definedName name="Proponente" localSheetId="4">#REF!</definedName>
    <definedName name="Proponente" localSheetId="3">#REF!</definedName>
    <definedName name="Proponente" localSheetId="1">#REF!</definedName>
    <definedName name="Proponente" localSheetId="2">#REF!</definedName>
    <definedName name="propuente" localSheetId="10">#REF!</definedName>
    <definedName name="propuente" localSheetId="11">#REF!</definedName>
    <definedName name="propuente" localSheetId="4">#REF!</definedName>
    <definedName name="propuente" localSheetId="3">#REF!</definedName>
    <definedName name="propuente" localSheetId="1">#REF!</definedName>
    <definedName name="propuente" localSheetId="2">#REF!</definedName>
    <definedName name="prueba" localSheetId="10">#REF!</definedName>
    <definedName name="PRUEBA" localSheetId="4">[34]!absc</definedName>
    <definedName name="PRUEBA" localSheetId="3">[34]!absc</definedName>
    <definedName name="PRUEBA" localSheetId="1">[34]!absc</definedName>
    <definedName name="PRUEBA" localSheetId="2">[34]!absc</definedName>
    <definedName name="prueba1" localSheetId="4">[34]!absc</definedName>
    <definedName name="prueba1" localSheetId="3">[34]!absc</definedName>
    <definedName name="prueba1" localSheetId="1">[34]!absc</definedName>
    <definedName name="prueba1" localSheetId="2">[34]!absc</definedName>
    <definedName name="PRUEBA2" localSheetId="10">#REF!</definedName>
    <definedName name="PRUEBA2" localSheetId="4">#REF!</definedName>
    <definedName name="PRUEBA2" localSheetId="3">#REF!</definedName>
    <definedName name="PRUEBA2" localSheetId="1">#REF!</definedName>
    <definedName name="PRUEBA2" localSheetId="2">#REF!</definedName>
    <definedName name="ptope" localSheetId="10" hidden="1">{"TAB1",#N/A,TRUE,"GENERAL";"TAB2",#N/A,TRUE,"GENERAL";"TAB3",#N/A,TRUE,"GENERAL";"TAB4",#N/A,TRUE,"GENERAL";"TAB5",#N/A,TRUE,"GENERAL"}</definedName>
    <definedName name="ptope" localSheetId="4"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hidden="1">{"TAB1",#N/A,TRUE,"GENERAL";"TAB2",#N/A,TRUE,"GENERAL";"TAB3",#N/A,TRUE,"GENERAL";"TAB4",#N/A,TRUE,"GENERAL";"TAB5",#N/A,TRUE,"GENERAL"}</definedName>
    <definedName name="ptopes" localSheetId="10" hidden="1">{"via1",#N/A,TRUE,"general";"via2",#N/A,TRUE,"general";"via3",#N/A,TRUE,"general"}</definedName>
    <definedName name="ptopes" localSheetId="4"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hidden="1">{"via1",#N/A,TRUE,"general";"via2",#N/A,TRUE,"general";"via3",#N/A,TRUE,"general"}</definedName>
    <definedName name="Puerta_Ventana" localSheetId="10">'[10]LISTADO DE MATERIALES Y EQUIPOS'!$B$88</definedName>
    <definedName name="Puntilla_x_500gr" localSheetId="10">'[10]LISTADO DE MATERIALES Y EQUIPOS'!$B$24</definedName>
    <definedName name="Q" localSheetId="10">#REF!</definedName>
    <definedName name="Q" localSheetId="4">#REF!</definedName>
    <definedName name="Q" localSheetId="3">#REF!</definedName>
    <definedName name="q" localSheetId="7" hidden="1">{"via1",#N/A,TRUE,"general";"via2",#N/A,TRUE,"general";"via3",#N/A,TRUE,"general"}</definedName>
    <definedName name="Q" localSheetId="1">#REF!</definedName>
    <definedName name="Q" localSheetId="2">#REF!</definedName>
    <definedName name="q" localSheetId="8" hidden="1">{"via1",#N/A,TRUE,"general";"via2",#N/A,TRUE,"general";"via3",#N/A,TRUE,"general"}</definedName>
    <definedName name="q1q1q" localSheetId="10" hidden="1">{"via1",#N/A,TRUE,"general";"via2",#N/A,TRUE,"general";"via3",#N/A,TRUE,"general"}</definedName>
    <definedName name="q1q1q" localSheetId="4"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hidden="1">{"via1",#N/A,TRUE,"general";"via2",#N/A,TRUE,"general";"via3",#N/A,TRUE,"general"}</definedName>
    <definedName name="qaedtguj" localSheetId="10" hidden="1">{"via1",#N/A,TRUE,"general";"via2",#N/A,TRUE,"general";"via3",#N/A,TRUE,"general"}</definedName>
    <definedName name="qaedtguj" localSheetId="4"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hidden="1">{"via1",#N/A,TRUE,"general";"via2",#N/A,TRUE,"general";"via3",#N/A,TRUE,"general"}</definedName>
    <definedName name="QAQSWS" localSheetId="10" hidden="1">{"via1",#N/A,TRUE,"general";"via2",#N/A,TRUE,"general";"via3",#N/A,TRUE,"general"}</definedName>
    <definedName name="QAQSWS" localSheetId="4"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hidden="1">{"via1",#N/A,TRUE,"general";"via2",#N/A,TRUE,"general";"via3",#N/A,TRUE,"general"}</definedName>
    <definedName name="qaqwwxcr" localSheetId="10" hidden="1">{"via1",#N/A,TRUE,"general";"via2",#N/A,TRUE,"general";"via3",#N/A,TRUE,"general"}</definedName>
    <definedName name="qaqwwxcr" localSheetId="4"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hidden="1">{"via1",#N/A,TRUE,"general";"via2",#N/A,TRUE,"general";"via3",#N/A,TRUE,"general"}</definedName>
    <definedName name="qaz" localSheetId="10">#REF!</definedName>
    <definedName name="qaz" localSheetId="4">#REF!</definedName>
    <definedName name="qaz" localSheetId="3">#REF!</definedName>
    <definedName name="qaz" localSheetId="1">#REF!</definedName>
    <definedName name="qaz" localSheetId="2">#REF!</definedName>
    <definedName name="qedcd" localSheetId="10" hidden="1">{"via1",#N/A,TRUE,"general";"via2",#N/A,TRUE,"general";"via3",#N/A,TRUE,"general"}</definedName>
    <definedName name="qedcd" localSheetId="4"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hidden="1">{"via1",#N/A,TRUE,"general";"via2",#N/A,TRUE,"general";"via3",#N/A,TRUE,"general"}</definedName>
    <definedName name="qeqewe" localSheetId="10"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hidden="1">{"TAB1",#N/A,TRUE,"GENERAL";"TAB2",#N/A,TRUE,"GENERAL";"TAB3",#N/A,TRUE,"GENERAL";"TAB4",#N/A,TRUE,"GENERAL";"TAB5",#N/A,TRUE,"GENERAL"}</definedName>
    <definedName name="qewj" localSheetId="10" hidden="1">{"via1",#N/A,TRUE,"general";"via2",#N/A,TRUE,"general";"via3",#N/A,TRUE,"general"}</definedName>
    <definedName name="qewj" localSheetId="4"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hidden="1">{"via1",#N/A,TRUE,"general";"via2",#N/A,TRUE,"general";"via3",#N/A,TRUE,"general"}</definedName>
    <definedName name="qqqqqw" localSheetId="10" hidden="1">{"via1",#N/A,TRUE,"general";"via2",#N/A,TRUE,"general";"via3",#N/A,TRUE,"general"}</definedName>
    <definedName name="qqqqqw" localSheetId="4"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hidden="1">{"via1",#N/A,TRUE,"general";"via2",#N/A,TRUE,"general";"via3",#N/A,TRUE,"general"}</definedName>
    <definedName name="qw" localSheetId="10" hidden="1">{"via1",#N/A,TRUE,"general";"via2",#N/A,TRUE,"general";"via3",#N/A,TRUE,"general"}</definedName>
    <definedName name="qw" localSheetId="4"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hidden="1">{"via1",#N/A,TRUE,"general";"via2",#N/A,TRUE,"general";"via3",#N/A,TRUE,"general"}</definedName>
    <definedName name="qwdas2" localSheetId="10" hidden="1">{"via1",#N/A,TRUE,"general";"via2",#N/A,TRUE,"general";"via3",#N/A,TRUE,"general"}</definedName>
    <definedName name="qwdas2" localSheetId="4"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hidden="1">{"via1",#N/A,TRUE,"general";"via2",#N/A,TRUE,"general";"via3",#N/A,TRUE,"general"}</definedName>
    <definedName name="qweqe" localSheetId="10" hidden="1">{"TAB1",#N/A,TRUE,"GENERAL";"TAB2",#N/A,TRUE,"GENERAL";"TAB3",#N/A,TRUE,"GENERAL";"TAB4",#N/A,TRUE,"GENERAL";"TAB5",#N/A,TRUE,"GENERAL"}</definedName>
    <definedName name="qweqe" localSheetId="4"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hidden="1">{"TAB1",#N/A,TRUE,"GENERAL";"TAB2",#N/A,TRUE,"GENERAL";"TAB3",#N/A,TRUE,"GENERAL";"TAB4",#N/A,TRUE,"GENERAL";"TAB5",#N/A,TRUE,"GENERAL"}</definedName>
    <definedName name="QWERTY" localSheetId="10">CANTIDADES!ERR</definedName>
    <definedName name="QWERTY" localSheetId="4">'GRUPO MGA'!ERR</definedName>
    <definedName name="qwqwqwj" localSheetId="10"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hidden="1">{"TAB1",#N/A,TRUE,"GENERAL";"TAB2",#N/A,TRUE,"GENERAL";"TAB3",#N/A,TRUE,"GENERAL";"TAB4",#N/A,TRUE,"GENERAL";"TAB5",#N/A,TRUE,"GENERAL"}</definedName>
    <definedName name="Rana_o_canguro" localSheetId="10">'[10]LISTADO DE MATERIALES Y EQUIPOS'!$B$33</definedName>
    <definedName name="rege" localSheetId="10" hidden="1">{"TAB1",#N/A,TRUE,"GENERAL";"TAB2",#N/A,TRUE,"GENERAL";"TAB3",#N/A,TRUE,"GENERAL";"TAB4",#N/A,TRUE,"GENERAL";"TAB5",#N/A,TRUE,"GENERAL"}</definedName>
    <definedName name="rege" localSheetId="4"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hidden="1">{"TAB1",#N/A,TRUE,"GENERAL";"TAB2",#N/A,TRUE,"GENERAL";"TAB3",#N/A,TRUE,"GENERAL";"TAB4",#N/A,TRUE,"GENERAL";"TAB5",#N/A,TRUE,"GENERAL"}</definedName>
    <definedName name="REICIO" localSheetId="10">CANTIDADES!ERR</definedName>
    <definedName name="REICIO" localSheetId="4">'GRUPO MGA'!ERR</definedName>
    <definedName name="reinicio" localSheetId="10">CANTIDADES!ERR</definedName>
    <definedName name="reinicio" localSheetId="4">'GRUPO MGA'!ERR</definedName>
    <definedName name="REJHE" localSheetId="10" hidden="1">{"via1",#N/A,TRUE,"general";"via2",#N/A,TRUE,"general";"via3",#N/A,TRUE,"general"}</definedName>
    <definedName name="REJHE" localSheetId="4"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hidden="1">{"via1",#N/A,TRUE,"general";"via2",#N/A,TRUE,"general";"via3",#N/A,TRUE,"general"}</definedName>
    <definedName name="rell" localSheetId="10">#REF!</definedName>
    <definedName name="rell" localSheetId="11">#REF!</definedName>
    <definedName name="rell" localSheetId="4">#REF!</definedName>
    <definedName name="rell" localSheetId="3">#REF!</definedName>
    <definedName name="rell" localSheetId="1">#REF!</definedName>
    <definedName name="rell" localSheetId="2">#REF!</definedName>
    <definedName name="rer" localSheetId="10" hidden="1">{"via1",#N/A,TRUE,"general";"via2",#N/A,TRUE,"general";"via3",#N/A,TRUE,"general"}</definedName>
    <definedName name="rer" localSheetId="4"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hidden="1">{"via1",#N/A,TRUE,"general";"via2",#N/A,TRUE,"general";"via3",#N/A,TRUE,"general"}</definedName>
    <definedName name="rererw" localSheetId="10"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hidden="1">{"TAB1",#N/A,TRUE,"GENERAL";"TAB2",#N/A,TRUE,"GENERAL";"TAB3",#N/A,TRUE,"GENERAL";"TAB4",#N/A,TRUE,"GENERAL";"TAB5",#N/A,TRUE,"GENERAL"}</definedName>
    <definedName name="rerg" localSheetId="10" hidden="1">{"TAB1",#N/A,TRUE,"GENERAL";"TAB2",#N/A,TRUE,"GENERAL";"TAB3",#N/A,TRUE,"GENERAL";"TAB4",#N/A,TRUE,"GENERAL";"TAB5",#N/A,TRUE,"GENERAL"}</definedName>
    <definedName name="rerg" localSheetId="4"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hidden="1">{"TAB1",#N/A,TRUE,"GENERAL";"TAB2",#N/A,TRUE,"GENERAL";"TAB3",#N/A,TRUE,"GENERAL";"TAB4",#N/A,TRUE,"GENERAL";"TAB5",#N/A,TRUE,"GENERAL"}</definedName>
    <definedName name="RESU" localSheetId="10">#REF!</definedName>
    <definedName name="RESU" localSheetId="4">#REF!</definedName>
    <definedName name="RESU" localSheetId="3">#REF!</definedName>
    <definedName name="RESU" localSheetId="1">#REF!</definedName>
    <definedName name="RESU" localSheetId="2">#REF!</definedName>
    <definedName name="Retenc" localSheetId="10">[15]BASES!$E$31</definedName>
    <definedName name="RETTRE" localSheetId="10" hidden="1">{"via1",#N/A,TRUE,"general";"via2",#N/A,TRUE,"general";"via3",#N/A,TRUE,"general"}</definedName>
    <definedName name="RETTRE" localSheetId="4"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hidden="1">{"via1",#N/A,TRUE,"general";"via2",#N/A,TRUE,"general";"via3",#N/A,TRUE,"general"}</definedName>
    <definedName name="rety" localSheetId="10" hidden="1">{"TAB1",#N/A,TRUE,"GENERAL";"TAB2",#N/A,TRUE,"GENERAL";"TAB3",#N/A,TRUE,"GENERAL";"TAB4",#N/A,TRUE,"GENERAL";"TAB5",#N/A,TRUE,"GENERAL"}</definedName>
    <definedName name="rety" localSheetId="4"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hidden="1">{"TAB1",#N/A,TRUE,"GENERAL";"TAB2",#N/A,TRUE,"GENERAL";"TAB3",#N/A,TRUE,"GENERAL";"TAB4",#N/A,TRUE,"GENERAL";"TAB5",#N/A,TRUE,"GENERAL"}</definedName>
    <definedName name="rewfreg" localSheetId="10" hidden="1">{"via1",#N/A,TRUE,"general";"via2",#N/A,TRUE,"general";"via3",#N/A,TRUE,"general"}</definedName>
    <definedName name="rewfreg" localSheetId="4"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hidden="1">{"via1",#N/A,TRUE,"general";"via2",#N/A,TRUE,"general";"via3",#N/A,TRUE,"general"}</definedName>
    <definedName name="rewr" localSheetId="10" hidden="1">{"via1",#N/A,TRUE,"general";"via2",#N/A,TRUE,"general";"via3",#N/A,TRUE,"general"}</definedName>
    <definedName name="rewr" localSheetId="4"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hidden="1">{"via1",#N/A,TRUE,"general";"via2",#N/A,TRUE,"general";"via3",#N/A,TRUE,"general"}</definedName>
    <definedName name="REWWER" localSheetId="10"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hidden="1">{"TAB1",#N/A,TRUE,"GENERAL";"TAB2",#N/A,TRUE,"GENERAL";"TAB3",#N/A,TRUE,"GENERAL";"TAB4",#N/A,TRUE,"GENERAL";"TAB5",#N/A,TRUE,"GENERAL"}</definedName>
    <definedName name="reyety" localSheetId="10" hidden="1">{"via1",#N/A,TRUE,"general";"via2",#N/A,TRUE,"general";"via3",#N/A,TRUE,"general"}</definedName>
    <definedName name="reyety" localSheetId="4"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hidden="1">{"via1",#N/A,TRUE,"general";"via2",#N/A,TRUE,"general";"via3",#N/A,TRUE,"general"}</definedName>
    <definedName name="reyty" localSheetId="10" hidden="1">{"via1",#N/A,TRUE,"general";"via2",#N/A,TRUE,"general";"via3",#N/A,TRUE,"general"}</definedName>
    <definedName name="reyty" localSheetId="4"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hidden="1">{"via1",#N/A,TRUE,"general";"via2",#N/A,TRUE,"general";"via3",#N/A,TRUE,"general"}</definedName>
    <definedName name="reyyt" localSheetId="10" hidden="1">{"via1",#N/A,TRUE,"general";"via2",#N/A,TRUE,"general";"via3",#N/A,TRUE,"general"}</definedName>
    <definedName name="reyyt" localSheetId="4"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hidden="1">{"via1",#N/A,TRUE,"general";"via2",#N/A,TRUE,"general";"via3",#N/A,TRUE,"general"}</definedName>
    <definedName name="rfhnhjyu" localSheetId="10"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hidden="1">{"TAB1",#N/A,TRUE,"GENERAL";"TAB2",#N/A,TRUE,"GENERAL";"TAB3",#N/A,TRUE,"GENERAL";"TAB4",#N/A,TRUE,"GENERAL";"TAB5",#N/A,TRUE,"GENERAL"}</definedName>
    <definedName name="rfref" localSheetId="10">#REF!</definedName>
    <definedName name="rfref" localSheetId="4">#REF!</definedName>
    <definedName name="rfref" localSheetId="3">#REF!</definedName>
    <definedName name="rfref" localSheetId="1">#REF!</definedName>
    <definedName name="rfref" localSheetId="2">#REF!</definedName>
    <definedName name="rfrf" localSheetId="10" hidden="1">{"via1",#N/A,TRUE,"general";"via2",#N/A,TRUE,"general";"via3",#N/A,TRUE,"general"}</definedName>
    <definedName name="rfrf" localSheetId="4"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hidden="1">{"via1",#N/A,TRUE,"general";"via2",#N/A,TRUE,"general";"via3",#N/A,TRUE,"general"}</definedName>
    <definedName name="rge" localSheetId="10" hidden="1">{"via1",#N/A,TRUE,"general";"via2",#N/A,TRUE,"general";"via3",#N/A,TRUE,"general"}</definedName>
    <definedName name="rge" localSheetId="4"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hidden="1">{"via1",#N/A,TRUE,"general";"via2",#N/A,TRUE,"general";"via3",#N/A,TRUE,"general"}</definedName>
    <definedName name="rgegg" localSheetId="10" hidden="1">{"via1",#N/A,TRUE,"general";"via2",#N/A,TRUE,"general";"via3",#N/A,TRUE,"general"}</definedName>
    <definedName name="rgegg" localSheetId="4"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hidden="1">{"via1",#N/A,TRUE,"general";"via2",#N/A,TRUE,"general";"via3",#N/A,TRUE,"general"}</definedName>
    <definedName name="rhh" localSheetId="10" hidden="1">{"TAB1",#N/A,TRUE,"GENERAL";"TAB2",#N/A,TRUE,"GENERAL";"TAB3",#N/A,TRUE,"GENERAL";"TAB4",#N/A,TRUE,"GENERAL";"TAB5",#N/A,TRUE,"GENERAL"}</definedName>
    <definedName name="rhh" localSheetId="4"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4"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4"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hidden="1">{"TAB1",#N/A,TRUE,"GENERAL";"TAB2",#N/A,TRUE,"GENERAL";"TAB3",#N/A,TRUE,"GENERAL";"TAB4",#N/A,TRUE,"GENERAL";"TAB5",#N/A,TRUE,"GENERAL"}</definedName>
    <definedName name="rj" localSheetId="10" hidden="1">{"TAB1",#N/A,TRUE,"GENERAL";"TAB2",#N/A,TRUE,"GENERAL";"TAB3",#N/A,TRUE,"GENERAL";"TAB4",#N/A,TRUE,"GENERAL";"TAB5",#N/A,TRUE,"GENERAL"}</definedName>
    <definedName name="rj" localSheetId="4"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4"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hidden="1">{"TAB1",#N/A,TRUE,"GENERAL";"TAB2",#N/A,TRUE,"GENERAL";"TAB3",#N/A,TRUE,"GENERAL";"TAB4",#N/A,TRUE,"GENERAL";"TAB5",#N/A,TRUE,"GENERAL"}</definedName>
    <definedName name="rjy" localSheetId="10" hidden="1">{"via1",#N/A,TRUE,"general";"via2",#N/A,TRUE,"general";"via3",#N/A,TRUE,"general"}</definedName>
    <definedName name="rjy" localSheetId="4"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hidden="1">{"via1",#N/A,TRUE,"general";"via2",#N/A,TRUE,"general";"via3",#N/A,TRUE,"general"}</definedName>
    <definedName name="rkjyk" localSheetId="10" hidden="1">{"TAB1",#N/A,TRUE,"GENERAL";"TAB2",#N/A,TRUE,"GENERAL";"TAB3",#N/A,TRUE,"GENERAL";"TAB4",#N/A,TRUE,"GENERAL";"TAB5",#N/A,TRUE,"GENERAL"}</definedName>
    <definedName name="rkjyk" localSheetId="4"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hidden="1">{"TAB1",#N/A,TRUE,"GENERAL";"TAB2",#N/A,TRUE,"GENERAL";"TAB3",#N/A,TRUE,"GENERAL";"TAB4",#N/A,TRUE,"GENERAL";"TAB5",#N/A,TRUE,"GENERAL"}</definedName>
    <definedName name="rkru" localSheetId="10" hidden="1">{"via1",#N/A,TRUE,"general";"via2",#N/A,TRUE,"general";"via3",#N/A,TRUE,"general"}</definedName>
    <definedName name="rkru" localSheetId="4"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hidden="1">{"via1",#N/A,TRUE,"general";"via2",#N/A,TRUE,"general";"via3",#N/A,TRUE,"general"}</definedName>
    <definedName name="rky" localSheetId="10" hidden="1">{"TAB1",#N/A,TRUE,"GENERAL";"TAB2",#N/A,TRUE,"GENERAL";"TAB3",#N/A,TRUE,"GENERAL";"TAB4",#N/A,TRUE,"GENERAL";"TAB5",#N/A,TRUE,"GENERAL"}</definedName>
    <definedName name="rky" localSheetId="4"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hidden="1">{"TAB1",#N/A,TRUE,"GENERAL";"TAB2",#N/A,TRUE,"GENERAL";"TAB3",#N/A,TRUE,"GENERAL";"TAB4",#N/A,TRUE,"GENERAL";"TAB5",#N/A,TRUE,"GENERAL"}</definedName>
    <definedName name="rr" localSheetId="10">CANTIDADES!ERR</definedName>
    <definedName name="rr" localSheetId="4">'GRUPO MGA'!ERR</definedName>
    <definedName name="rrr" localSheetId="10" hidden="1">{"via1",#N/A,TRUE,"general";"via2",#N/A,TRUE,"general";"via3",#N/A,TRUE,"general"}</definedName>
    <definedName name="rrr" localSheetId="4"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hidden="1">{"via1",#N/A,TRUE,"general";"via2",#N/A,TRUE,"general";"via3",#N/A,TRUE,"general"}</definedName>
    <definedName name="rrrrrb" localSheetId="10" hidden="1">{"via1",#N/A,TRUE,"general";"via2",#N/A,TRUE,"general";"via3",#N/A,TRUE,"general"}</definedName>
    <definedName name="rrrrrb" localSheetId="4"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hidden="1">{"via1",#N/A,TRUE,"general";"via2",#N/A,TRUE,"general";"via3",#N/A,TRUE,"general"}</definedName>
    <definedName name="rrrrrrre" localSheetId="10"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hidden="1">{"TAB1",#N/A,TRUE,"GENERAL";"TAB2",#N/A,TRUE,"GENERAL";"TAB3",#N/A,TRUE,"GENERAL";"TAB4",#N/A,TRUE,"GENERAL";"TAB5",#N/A,TRUE,"GENERAL"}</definedName>
    <definedName name="rrrrt" localSheetId="10" hidden="1">{"via1",#N/A,TRUE,"general";"via2",#N/A,TRUE,"general";"via3",#N/A,TRUE,"general"}</definedName>
    <definedName name="rrrrt" localSheetId="4"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hidden="1">{"via1",#N/A,TRUE,"general";"via2",#N/A,TRUE,"general";"via3",#N/A,TRUE,"general"}</definedName>
    <definedName name="rsdgsd5" localSheetId="10"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hidden="1">{"TAB1",#N/A,TRUE,"GENERAL";"TAB2",#N/A,TRUE,"GENERAL";"TAB3",#N/A,TRUE,"GENERAL";"TAB4",#N/A,TRUE,"GENERAL";"TAB5",#N/A,TRUE,"GENERAL"}</definedName>
    <definedName name="rt" localSheetId="10" hidden="1">{"TAB1",#N/A,TRUE,"GENERAL";"TAB2",#N/A,TRUE,"GENERAL";"TAB3",#N/A,TRUE,"GENERAL";"TAB4",#N/A,TRUE,"GENERAL";"TAB5",#N/A,TRUE,"GENERAL"}</definedName>
    <definedName name="rt" localSheetId="4"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hidden="1">{"TAB1",#N/A,TRUE,"GENERAL";"TAB2",#N/A,TRUE,"GENERAL";"TAB3",#N/A,TRUE,"GENERAL";"TAB4",#N/A,TRUE,"GENERAL";"TAB5",#N/A,TRUE,"GENERAL"}</definedName>
    <definedName name="rte" localSheetId="10" hidden="1">{"TAB1",#N/A,TRUE,"GENERAL";"TAB2",#N/A,TRUE,"GENERAL";"TAB3",#N/A,TRUE,"GENERAL";"TAB4",#N/A,TRUE,"GENERAL";"TAB5",#N/A,TRUE,"GENERAL"}</definedName>
    <definedName name="rte" localSheetId="4"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hidden="1">{"TAB1",#N/A,TRUE,"GENERAL";"TAB2",#N/A,TRUE,"GENERAL";"TAB3",#N/A,TRUE,"GENERAL";"TAB4",#N/A,TRUE,"GENERAL";"TAB5",#N/A,TRUE,"GENERAL"}</definedName>
    <definedName name="rteg" localSheetId="10" hidden="1">{"via1",#N/A,TRUE,"general";"via2",#N/A,TRUE,"general";"via3",#N/A,TRUE,"general"}</definedName>
    <definedName name="rteg" localSheetId="4"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hidden="1">{"via1",#N/A,TRUE,"general";"via2",#N/A,TRUE,"general";"via3",#N/A,TRUE,"general"}</definedName>
    <definedName name="rtert" localSheetId="10" hidden="1">{"TAB1",#N/A,TRUE,"GENERAL";"TAB2",#N/A,TRUE,"GENERAL";"TAB3",#N/A,TRUE,"GENERAL";"TAB4",#N/A,TRUE,"GENERAL";"TAB5",#N/A,TRUE,"GENERAL"}</definedName>
    <definedName name="rtert" localSheetId="4"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hidden="1">{"TAB1",#N/A,TRUE,"GENERAL";"TAB2",#N/A,TRUE,"GENERAL";"TAB3",#N/A,TRUE,"GENERAL";"TAB4",#N/A,TRUE,"GENERAL";"TAB5",#N/A,TRUE,"GENERAL"}</definedName>
    <definedName name="rtes" localSheetId="10" hidden="1">{"via1",#N/A,TRUE,"general";"via2",#N/A,TRUE,"general";"via3",#N/A,TRUE,"general"}</definedName>
    <definedName name="rtes" localSheetId="4"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hidden="1">{"via1",#N/A,TRUE,"general";"via2",#N/A,TRUE,"general";"via3",#N/A,TRUE,"general"}</definedName>
    <definedName name="rtewth" localSheetId="10"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hidden="1">{"TAB1",#N/A,TRUE,"GENERAL";"TAB2",#N/A,TRUE,"GENERAL";"TAB3",#N/A,TRUE,"GENERAL";"TAB4",#N/A,TRUE,"GENERAL";"TAB5",#N/A,TRUE,"GENERAL"}</definedName>
    <definedName name="rthrthg" localSheetId="10" hidden="1">{"via1",#N/A,TRUE,"general";"via2",#N/A,TRUE,"general";"via3",#N/A,TRUE,"general"}</definedName>
    <definedName name="rthrthg" localSheetId="4"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hidden="1">{"via1",#N/A,TRUE,"general";"via2",#N/A,TRUE,"general";"via3",#N/A,TRUE,"general"}</definedName>
    <definedName name="rthtrh" localSheetId="10" hidden="1">{"via1",#N/A,TRUE,"general";"via2",#N/A,TRUE,"general";"via3",#N/A,TRUE,"general"}</definedName>
    <definedName name="rthtrh" localSheetId="4"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hidden="1">{"via1",#N/A,TRUE,"general";"via2",#N/A,TRUE,"general";"via3",#N/A,TRUE,"general"}</definedName>
    <definedName name="rtkk" localSheetId="10" hidden="1">{"via1",#N/A,TRUE,"general";"via2",#N/A,TRUE,"general";"via3",#N/A,TRUE,"general"}</definedName>
    <definedName name="rtkk" localSheetId="4"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hidden="1">{"via1",#N/A,TRUE,"general";"via2",#N/A,TRUE,"general";"via3",#N/A,TRUE,"general"}</definedName>
    <definedName name="rttthy" localSheetId="10" hidden="1">{"via1",#N/A,TRUE,"general";"via2",#N/A,TRUE,"general";"via3",#N/A,TRUE,"general"}</definedName>
    <definedName name="rttthy" localSheetId="4"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hidden="1">{"via1",#N/A,TRUE,"general";"via2",#N/A,TRUE,"general";"via3",#N/A,TRUE,"general"}</definedName>
    <definedName name="rtu" localSheetId="10" hidden="1">{"via1",#N/A,TRUE,"general";"via2",#N/A,TRUE,"general";"via3",#N/A,TRUE,"general"}</definedName>
    <definedName name="rtu" localSheetId="4"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hidden="1">{"via1",#N/A,TRUE,"general";"via2",#N/A,TRUE,"general";"via3",#N/A,TRUE,"general"}</definedName>
    <definedName name="rtug" localSheetId="10" hidden="1">{"TAB1",#N/A,TRUE,"GENERAL";"TAB2",#N/A,TRUE,"GENERAL";"TAB3",#N/A,TRUE,"GENERAL";"TAB4",#N/A,TRUE,"GENERAL";"TAB5",#N/A,TRUE,"GENERAL"}</definedName>
    <definedName name="rtug" localSheetId="4"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hidden="1">{"TAB1",#N/A,TRUE,"GENERAL";"TAB2",#N/A,TRUE,"GENERAL";"TAB3",#N/A,TRUE,"GENERAL";"TAB4",#N/A,TRUE,"GENERAL";"TAB5",#N/A,TRUE,"GENERAL"}</definedName>
    <definedName name="rturtu" localSheetId="10" hidden="1">{"via1",#N/A,TRUE,"general";"via2",#N/A,TRUE,"general";"via3",#N/A,TRUE,"general"}</definedName>
    <definedName name="rturtu" localSheetId="4"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hidden="1">{"via1",#N/A,TRUE,"general";"via2",#N/A,TRUE,"general";"via3",#N/A,TRUE,"general"}</definedName>
    <definedName name="rturu" localSheetId="10" hidden="1">{"via1",#N/A,TRUE,"general";"via2",#N/A,TRUE,"general";"via3",#N/A,TRUE,"general"}</definedName>
    <definedName name="rturu" localSheetId="4"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hidden="1">{"via1",#N/A,TRUE,"general";"via2",#N/A,TRUE,"general";"via3",#N/A,TRUE,"general"}</definedName>
    <definedName name="rtut" localSheetId="10" hidden="1">{"via1",#N/A,TRUE,"general";"via2",#N/A,TRUE,"general";"via3",#N/A,TRUE,"general"}</definedName>
    <definedName name="rtut" localSheetId="4"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hidden="1">{"via1",#N/A,TRUE,"general";"via2",#N/A,TRUE,"general";"via3",#N/A,TRUE,"general"}</definedName>
    <definedName name="rtutru" localSheetId="10" hidden="1">{"via1",#N/A,TRUE,"general";"via2",#N/A,TRUE,"general";"via3",#N/A,TRUE,"general"}</definedName>
    <definedName name="rtutru" localSheetId="4"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hidden="1">{"via1",#N/A,TRUE,"general";"via2",#N/A,TRUE,"general";"via3",#N/A,TRUE,"general"}</definedName>
    <definedName name="rtuy" localSheetId="10" hidden="1">{"via1",#N/A,TRUE,"general";"via2",#N/A,TRUE,"general";"via3",#N/A,TRUE,"general"}</definedName>
    <definedName name="rtuy" localSheetId="4"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hidden="1">{"via1",#N/A,TRUE,"general";"via2",#N/A,TRUE,"general";"via3",#N/A,TRUE,"general"}</definedName>
    <definedName name="rtyhr" localSheetId="10" hidden="1">{"TAB1",#N/A,TRUE,"GENERAL";"TAB2",#N/A,TRUE,"GENERAL";"TAB3",#N/A,TRUE,"GENERAL";"TAB4",#N/A,TRUE,"GENERAL";"TAB5",#N/A,TRUE,"GENERAL"}</definedName>
    <definedName name="rtyhr" localSheetId="4"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hidden="1">{"TAB1",#N/A,TRUE,"GENERAL";"TAB2",#N/A,TRUE,"GENERAL";"TAB3",#N/A,TRUE,"GENERAL";"TAB4",#N/A,TRUE,"GENERAL";"TAB5",#N/A,TRUE,"GENERAL"}</definedName>
    <definedName name="rtym" localSheetId="10" hidden="1">{"via1",#N/A,TRUE,"general";"via2",#N/A,TRUE,"general";"via3",#N/A,TRUE,"general"}</definedName>
    <definedName name="rtym" localSheetId="4"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hidden="1">{"via1",#N/A,TRUE,"general";"via2",#N/A,TRUE,"general";"via3",#N/A,TRUE,"general"}</definedName>
    <definedName name="rtyrey" localSheetId="10"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hidden="1">{"TAB1",#N/A,TRUE,"GENERAL";"TAB2",#N/A,TRUE,"GENERAL";"TAB3",#N/A,TRUE,"GENERAL";"TAB4",#N/A,TRUE,"GENERAL";"TAB5",#N/A,TRUE,"GENERAL"}</definedName>
    <definedName name="rtyrh" localSheetId="10" hidden="1">{"via1",#N/A,TRUE,"general";"via2",#N/A,TRUE,"general";"via3",#N/A,TRUE,"general"}</definedName>
    <definedName name="rtyrh" localSheetId="4"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hidden="1">{"via1",#N/A,TRUE,"general";"via2",#N/A,TRUE,"general";"via3",#N/A,TRUE,"general"}</definedName>
    <definedName name="RTYRTY" localSheetId="10" hidden="1">{"via1",#N/A,TRUE,"general";"via2",#N/A,TRUE,"general";"via3",#N/A,TRUE,"general"}</definedName>
    <definedName name="RTYRTY" localSheetId="4"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hidden="1">{"via1",#N/A,TRUE,"general";"via2",#N/A,TRUE,"general";"via3",#N/A,TRUE,"general"}</definedName>
    <definedName name="rtyt" localSheetId="10" hidden="1">{"TAB1",#N/A,TRUE,"GENERAL";"TAB2",#N/A,TRUE,"GENERAL";"TAB3",#N/A,TRUE,"GENERAL";"TAB4",#N/A,TRUE,"GENERAL";"TAB5",#N/A,TRUE,"GENERAL"}</definedName>
    <definedName name="rtyt" localSheetId="4"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hidden="1">{"TAB1",#N/A,TRUE,"GENERAL";"TAB2",#N/A,TRUE,"GENERAL";"TAB3",#N/A,TRUE,"GENERAL";"TAB4",#N/A,TRUE,"GENERAL";"TAB5",#N/A,TRUE,"GENERAL"}</definedName>
    <definedName name="rtytry" localSheetId="10" hidden="1">{"via1",#N/A,TRUE,"general";"via2",#N/A,TRUE,"general";"via3",#N/A,TRUE,"general"}</definedName>
    <definedName name="rtytry" localSheetId="4"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hidden="1">{"via1",#N/A,TRUE,"general";"via2",#N/A,TRUE,"general";"via3",#N/A,TRUE,"general"}</definedName>
    <definedName name="ruru" localSheetId="10" hidden="1">{"TAB1",#N/A,TRUE,"GENERAL";"TAB2",#N/A,TRUE,"GENERAL";"TAB3",#N/A,TRUE,"GENERAL";"TAB4",#N/A,TRUE,"GENERAL";"TAB5",#N/A,TRUE,"GENERAL"}</definedName>
    <definedName name="ruru" localSheetId="4"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hidden="1">{"TAB1",#N/A,TRUE,"GENERAL";"TAB2",#N/A,TRUE,"GENERAL";"TAB3",#N/A,TRUE,"GENERAL";"TAB4",#N/A,TRUE,"GENERAL";"TAB5",#N/A,TRUE,"GENERAL"}</definedName>
    <definedName name="rutu" localSheetId="10" hidden="1">{"via1",#N/A,TRUE,"general";"via2",#N/A,TRUE,"general";"via3",#N/A,TRUE,"general"}</definedName>
    <definedName name="rutu" localSheetId="4"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hidden="1">{"via1",#N/A,TRUE,"general";"via2",#N/A,TRUE,"general";"via3",#N/A,TRUE,"general"}</definedName>
    <definedName name="rwt" localSheetId="10" hidden="1">{"via1",#N/A,TRUE,"general";"via2",#N/A,TRUE,"general";"via3",#N/A,TRUE,"general"}</definedName>
    <definedName name="rwt" localSheetId="4"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hidden="1">{"via1",#N/A,TRUE,"general";"via2",#N/A,TRUE,"general";"via3",#N/A,TRUE,"general"}</definedName>
    <definedName name="ry" localSheetId="10" hidden="1">{"via1",#N/A,TRUE,"general";"via2",#N/A,TRUE,"general";"via3",#N/A,TRUE,"general"}</definedName>
    <definedName name="ry" localSheetId="4"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hidden="1">{"via1",#N/A,TRUE,"general";"via2",#N/A,TRUE,"general";"via3",#N/A,TRUE,"general"}</definedName>
    <definedName name="ryeryb" localSheetId="10"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hidden="1">{"TAB1",#N/A,TRUE,"GENERAL";"TAB2",#N/A,TRUE,"GENERAL";"TAB3",#N/A,TRUE,"GENERAL";"TAB4",#N/A,TRUE,"GENERAL";"TAB5",#N/A,TRUE,"GENERAL"}</definedName>
    <definedName name="rytrsdg" localSheetId="10" hidden="1">{"via1",#N/A,TRUE,"general";"via2",#N/A,TRUE,"general";"via3",#N/A,TRUE,"general"}</definedName>
    <definedName name="rytrsdg" localSheetId="4"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hidden="1">{"via1",#N/A,TRUE,"general";"via2",#N/A,TRUE,"general";"via3",#N/A,TRUE,"general"}</definedName>
    <definedName name="S" localSheetId="10">#REF!</definedName>
    <definedName name="s" localSheetId="4">'GRUPO MGA'!ERR</definedName>
    <definedName name="s" localSheetId="7" hidden="1">{"via1",#N/A,TRUE,"general";"via2",#N/A,TRUE,"general";"via3",#N/A,TRUE,"general"}</definedName>
    <definedName name="s" localSheetId="8" hidden="1">{"via1",#N/A,TRUE,"general";"via2",#N/A,TRUE,"general";"via3",#N/A,TRUE,"general"}</definedName>
    <definedName name="saa" localSheetId="10" hidden="1">{"via1",#N/A,TRUE,"general";"via2",#N/A,TRUE,"general";"via3",#N/A,TRUE,"general"}</definedName>
    <definedName name="saa" localSheetId="4"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hidden="1">{"via1",#N/A,TRUE,"general";"via2",#N/A,TRUE,"general";"via3",#N/A,TRUE,"general"}</definedName>
    <definedName name="SAD" localSheetId="10" hidden="1">{"via1",#N/A,TRUE,"general";"via2",#N/A,TRUE,"general";"via3",#N/A,TRUE,"general"}</definedName>
    <definedName name="SAD" localSheetId="4"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hidden="1">{"via1",#N/A,TRUE,"general";"via2",#N/A,TRUE,"general";"via3",#N/A,TRUE,"general"}</definedName>
    <definedName name="SADF" localSheetId="10" hidden="1">{"via1",#N/A,TRUE,"general";"via2",#N/A,TRUE,"general";"via3",#N/A,TRUE,"general"}</definedName>
    <definedName name="SADF" localSheetId="4"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hidden="1">{"via1",#N/A,TRUE,"general";"via2",#N/A,TRUE,"general";"via3",#N/A,TRUE,"general"}</definedName>
    <definedName name="sadff" localSheetId="10" hidden="1">{"TAB1",#N/A,TRUE,"GENERAL";"TAB2",#N/A,TRUE,"GENERAL";"TAB3",#N/A,TRUE,"GENERAL";"TAB4",#N/A,TRUE,"GENERAL";"TAB5",#N/A,TRUE,"GENERAL"}</definedName>
    <definedName name="sadff" localSheetId="4"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hidden="1">{"TAB1",#N/A,TRUE,"GENERAL";"TAB2",#N/A,TRUE,"GENERAL";"TAB3",#N/A,TRUE,"GENERAL";"TAB4",#N/A,TRUE,"GENERAL";"TAB5",#N/A,TRUE,"GENERAL"}</definedName>
    <definedName name="sadfo" localSheetId="10" hidden="1">{"via1",#N/A,TRUE,"general";"via2",#N/A,TRUE,"general";"via3",#N/A,TRUE,"general"}</definedName>
    <definedName name="sadfo" localSheetId="4"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hidden="1">{"via1",#N/A,TRUE,"general";"via2",#N/A,TRUE,"general";"via3",#N/A,TRUE,"general"}</definedName>
    <definedName name="safdp" localSheetId="10" hidden="1">{"TAB1",#N/A,TRUE,"GENERAL";"TAB2",#N/A,TRUE,"GENERAL";"TAB3",#N/A,TRUE,"GENERAL";"TAB4",#N/A,TRUE,"GENERAL";"TAB5",#N/A,TRUE,"GENERAL"}</definedName>
    <definedName name="safdp" localSheetId="4"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hidden="1">{"TAB1",#N/A,TRUE,"GENERAL";"TAB2",#N/A,TRUE,"GENERAL";"TAB3",#N/A,TRUE,"GENERAL";"TAB4",#N/A,TRUE,"GENERAL";"TAB5",#N/A,TRUE,"GENERAL"}</definedName>
    <definedName name="salarios" localSheetId="10">CANTIDADES!ERR</definedName>
    <definedName name="salarios" localSheetId="4">'GRUPO MGA'!ERR</definedName>
    <definedName name="SalMinimo" localSheetId="10">[15]BASES!$E$41</definedName>
    <definedName name="sbgfbgdr" localSheetId="10" hidden="1">{"via1",#N/A,TRUE,"general";"via2",#N/A,TRUE,"general";"via3",#N/A,TRUE,"general"}</definedName>
    <definedName name="sbgfbgdr" localSheetId="4"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hidden="1">{"via1",#N/A,TRUE,"general";"via2",#N/A,TRUE,"general";"via3",#N/A,TRUE,"general"}</definedName>
    <definedName name="sd" localSheetId="10" hidden="1">{"TAB1",#N/A,TRUE,"GENERAL";"TAB2",#N/A,TRUE,"GENERAL";"TAB3",#N/A,TRUE,"GENERAL";"TAB4",#N/A,TRUE,"GENERAL";"TAB5",#N/A,TRUE,"GENERAL"}</definedName>
    <definedName name="sd" localSheetId="4"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hidden="1">{"TAB1",#N/A,TRUE,"GENERAL";"TAB2",#N/A,TRUE,"GENERAL";"TAB3",#N/A,TRUE,"GENERAL";"TAB4",#N/A,TRUE,"GENERAL";"TAB5",#N/A,TRUE,"GENERAL"}</definedName>
    <definedName name="sdaf" localSheetId="10" hidden="1">{"via1",#N/A,TRUE,"general";"via2",#N/A,TRUE,"general";"via3",#N/A,TRUE,"general"}</definedName>
    <definedName name="sdaf" localSheetId="4"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hidden="1">{"via1",#N/A,TRUE,"general";"via2",#N/A,TRUE,"general";"via3",#N/A,TRUE,"general"}</definedName>
    <definedName name="sdas" localSheetId="10" hidden="1">{"via1",#N/A,TRUE,"general";"via2",#N/A,TRUE,"general";"via3",#N/A,TRUE,"general"}</definedName>
    <definedName name="sdas" localSheetId="4"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hidden="1">{"via1",#N/A,TRUE,"general";"via2",#N/A,TRUE,"general";"via3",#N/A,TRUE,"general"}</definedName>
    <definedName name="sdasdasdasd" localSheetId="10">#REF!</definedName>
    <definedName name="sdasdasdasd" localSheetId="4">#REF!</definedName>
    <definedName name="sdasdasdasd" localSheetId="3">#REF!</definedName>
    <definedName name="sdasdasdasd" localSheetId="1">#REF!</definedName>
    <definedName name="sdasdasdasd" localSheetId="2">#REF!</definedName>
    <definedName name="sdasdf" localSheetId="10" hidden="1">{"via1",#N/A,TRUE,"general";"via2",#N/A,TRUE,"general";"via3",#N/A,TRUE,"general"}</definedName>
    <definedName name="sdasdf" localSheetId="4"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hidden="1">{"via1",#N/A,TRUE,"general";"via2",#N/A,TRUE,"general";"via3",#N/A,TRUE,"general"}</definedName>
    <definedName name="SDCDSCT" localSheetId="10"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hidden="1">{"TAB1",#N/A,TRUE,"GENERAL";"TAB2",#N/A,TRUE,"GENERAL";"TAB3",#N/A,TRUE,"GENERAL";"TAB4",#N/A,TRUE,"GENERAL";"TAB5",#N/A,TRUE,"GENERAL"}</definedName>
    <definedName name="sdf" localSheetId="10">#REF!</definedName>
    <definedName name="sdf" localSheetId="4">#REF!</definedName>
    <definedName name="sdf" localSheetId="3">#REF!</definedName>
    <definedName name="sdf" localSheetId="1">#REF!</definedName>
    <definedName name="sdf" localSheetId="2">#REF!</definedName>
    <definedName name="SDFCE" localSheetId="10" hidden="1">{"TAB1",#N/A,TRUE,"GENERAL";"TAB2",#N/A,TRUE,"GENERAL";"TAB3",#N/A,TRUE,"GENERAL";"TAB4",#N/A,TRUE,"GENERAL";"TAB5",#N/A,TRUE,"GENERAL"}</definedName>
    <definedName name="SDFCE" localSheetId="4"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hidden="1">{"TAB1",#N/A,TRUE,"GENERAL";"TAB2",#N/A,TRUE,"GENERAL";"TAB3",#N/A,TRUE,"GENERAL";"TAB4",#N/A,TRUE,"GENERAL";"TAB5",#N/A,TRUE,"GENERAL"}</definedName>
    <definedName name="sdfd" localSheetId="10" hidden="1">{"via1",#N/A,TRUE,"general";"via2",#N/A,TRUE,"general";"via3",#N/A,TRUE,"general"}</definedName>
    <definedName name="sdfd" localSheetId="4"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hidden="1">{"via1",#N/A,TRUE,"general";"via2",#N/A,TRUE,"general";"via3",#N/A,TRUE,"general"}</definedName>
    <definedName name="sdfds" localSheetId="10" hidden="1">{"via1",#N/A,TRUE,"general";"via2",#N/A,TRUE,"general";"via3",#N/A,TRUE,"general"}</definedName>
    <definedName name="sdfds" localSheetId="4"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hidden="1">{"via1",#N/A,TRUE,"general";"via2",#N/A,TRUE,"general";"via3",#N/A,TRUE,"general"}</definedName>
    <definedName name="SDFDSO" localSheetId="10" hidden="1">{"via1",#N/A,TRUE,"general";"via2",#N/A,TRUE,"general";"via3",#N/A,TRUE,"general"}</definedName>
    <definedName name="SDFDSO" localSheetId="4"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hidden="1">{"via1",#N/A,TRUE,"general";"via2",#N/A,TRUE,"general";"via3",#N/A,TRUE,"general"}</definedName>
    <definedName name="sdfdstp" localSheetId="10"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hidden="1">{"TAB1",#N/A,TRUE,"GENERAL";"TAB2",#N/A,TRUE,"GENERAL";"TAB3",#N/A,TRUE,"GENERAL";"TAB4",#N/A,TRUE,"GENERAL";"TAB5",#N/A,TRUE,"GENERAL"}</definedName>
    <definedName name="SDFEO" localSheetId="10" hidden="1">{"via1",#N/A,TRUE,"general";"via2",#N/A,TRUE,"general";"via3",#N/A,TRUE,"general"}</definedName>
    <definedName name="SDFEO" localSheetId="4"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hidden="1">{"via1",#N/A,TRUE,"general";"via2",#N/A,TRUE,"general";"via3",#N/A,TRUE,"general"}</definedName>
    <definedName name="sdfg" localSheetId="10" hidden="1">{"TAB1",#N/A,TRUE,"GENERAL";"TAB2",#N/A,TRUE,"GENERAL";"TAB3",#N/A,TRUE,"GENERAL";"TAB4",#N/A,TRUE,"GENERAL";"TAB5",#N/A,TRUE,"GENERAL"}</definedName>
    <definedName name="sdfg" localSheetId="4"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hidden="1">{"TAB1",#N/A,TRUE,"GENERAL";"TAB2",#N/A,TRUE,"GENERAL";"TAB3",#N/A,TRUE,"GENERAL";"TAB4",#N/A,TRUE,"GENERAL";"TAB5",#N/A,TRUE,"GENERAL"}</definedName>
    <definedName name="sdfgdsfk" localSheetId="10" hidden="1">{"via1",#N/A,TRUE,"general";"via2",#N/A,TRUE,"general";"via3",#N/A,TRUE,"general"}</definedName>
    <definedName name="sdfgdsfk" localSheetId="4"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hidden="1">{"via1",#N/A,TRUE,"general";"via2",#N/A,TRUE,"general";"via3",#N/A,TRUE,"general"}</definedName>
    <definedName name="sdfgsg" localSheetId="10" hidden="1">{"via1",#N/A,TRUE,"general";"via2",#N/A,TRUE,"general";"via3",#N/A,TRUE,"general"}</definedName>
    <definedName name="sdfgsg" localSheetId="4"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hidden="1">{"via1",#N/A,TRUE,"general";"via2",#N/A,TRUE,"general";"via3",#N/A,TRUE,"general"}</definedName>
    <definedName name="SDFLJK" localSheetId="10"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hidden="1">{"TAB1",#N/A,TRUE,"GENERAL";"TAB2",#N/A,TRUE,"GENERAL";"TAB3",#N/A,TRUE,"GENERAL";"TAB4",#N/A,TRUE,"GENERAL";"TAB5",#N/A,TRUE,"GENERAL"}</definedName>
    <definedName name="sdfsd" localSheetId="10">#REF!</definedName>
    <definedName name="sdfsd" localSheetId="4">#REF!</definedName>
    <definedName name="sdfsd" localSheetId="3">#REF!</definedName>
    <definedName name="sdfsd" localSheetId="1">#REF!</definedName>
    <definedName name="sdfsd" localSheetId="2">#REF!</definedName>
    <definedName name="sdfsd4" localSheetId="10" hidden="1">{"via1",#N/A,TRUE,"general";"via2",#N/A,TRUE,"general";"via3",#N/A,TRUE,"general"}</definedName>
    <definedName name="sdfsd4" localSheetId="4"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hidden="1">{"via1",#N/A,TRUE,"general";"via2",#N/A,TRUE,"general";"via3",#N/A,TRUE,"general"}</definedName>
    <definedName name="SDFSDF" localSheetId="10"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hidden="1">{"TAB1",#N/A,TRUE,"GENERAL";"TAB2",#N/A,TRUE,"GENERAL";"TAB3",#N/A,TRUE,"GENERAL";"TAB4",#N/A,TRUE,"GENERAL";"TAB5",#N/A,TRUE,"GENERAL"}</definedName>
    <definedName name="sdfsdfb" localSheetId="10" hidden="1">{"via1",#N/A,TRUE,"general";"via2",#N/A,TRUE,"general";"via3",#N/A,TRUE,"general"}</definedName>
    <definedName name="sdfsdfb" localSheetId="4"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hidden="1">{"via1",#N/A,TRUE,"general";"via2",#N/A,TRUE,"general";"via3",#N/A,TRUE,"general"}</definedName>
    <definedName name="SDFSF" localSheetId="10" hidden="1">{"TAB1",#N/A,TRUE,"GENERAL";"TAB2",#N/A,TRUE,"GENERAL";"TAB3",#N/A,TRUE,"GENERAL";"TAB4",#N/A,TRUE,"GENERAL";"TAB5",#N/A,TRUE,"GENERAL"}</definedName>
    <definedName name="SDFSF" localSheetId="4"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4"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4"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hidden="1">{"TAB1",#N/A,TRUE,"GENERAL";"TAB2",#N/A,TRUE,"GENERAL";"TAB3",#N/A,TRUE,"GENERAL";"TAB4",#N/A,TRUE,"GENERAL";"TAB5",#N/A,TRUE,"GENERAL"}</definedName>
    <definedName name="sdgfgp" localSheetId="10" hidden="1">{"via1",#N/A,TRUE,"general";"via2",#N/A,TRUE,"general";"via3",#N/A,TRUE,"general"}</definedName>
    <definedName name="sdgfgp" localSheetId="4"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hidden="1">{"via1",#N/A,TRUE,"general";"via2",#N/A,TRUE,"general";"via3",#N/A,TRUE,"general"}</definedName>
    <definedName name="sdgfiu" localSheetId="10" hidden="1">{"via1",#N/A,TRUE,"general";"via2",#N/A,TRUE,"general";"via3",#N/A,TRUE,"general"}</definedName>
    <definedName name="sdgfiu" localSheetId="4"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hidden="1">{"via1",#N/A,TRUE,"general";"via2",#N/A,TRUE,"general";"via3",#N/A,TRUE,"general"}</definedName>
    <definedName name="sdgsd" localSheetId="10" hidden="1">{"TAB1",#N/A,TRUE,"GENERAL";"TAB2",#N/A,TRUE,"GENERAL";"TAB3",#N/A,TRUE,"GENERAL";"TAB4",#N/A,TRUE,"GENERAL";"TAB5",#N/A,TRUE,"GENERAL"}</definedName>
    <definedName name="sdgsd" localSheetId="4"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hidden="1">{"TAB1",#N/A,TRUE,"GENERAL";"TAB2",#N/A,TRUE,"GENERAL";"TAB3",#N/A,TRUE,"GENERAL";"TAB4",#N/A,TRUE,"GENERAL";"TAB5",#N/A,TRUE,"GENERAL"}</definedName>
    <definedName name="sdgsg" localSheetId="10" hidden="1">{"via1",#N/A,TRUE,"general";"via2",#N/A,TRUE,"general";"via3",#N/A,TRUE,"general"}</definedName>
    <definedName name="sdgsg" localSheetId="4"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hidden="1">{"via1",#N/A,TRUE,"general";"via2",#N/A,TRUE,"general";"via3",#N/A,TRUE,"general"}</definedName>
    <definedName name="SDIKOM" localSheetId="10"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hidden="1">{"TAB1",#N/A,TRUE,"GENERAL";"TAB2",#N/A,TRUE,"GENERAL";"TAB3",#N/A,TRUE,"GENERAL";"TAB4",#N/A,TRUE,"GENERAL";"TAB5",#N/A,TRUE,"GENERAL"}</definedName>
    <definedName name="sdsdfh" localSheetId="10" hidden="1">{"via1",#N/A,TRUE,"general";"via2",#N/A,TRUE,"general";"via3",#N/A,TRUE,"general"}</definedName>
    <definedName name="sdsdfh" localSheetId="4"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hidden="1">{"via1",#N/A,TRUE,"general";"via2",#N/A,TRUE,"general";"via3",#N/A,TRUE,"general"}</definedName>
    <definedName name="SECTOR" localSheetId="10">#REF!</definedName>
    <definedName name="SECTOR" localSheetId="4">#REF!</definedName>
    <definedName name="SECTOR" localSheetId="3">#REF!</definedName>
    <definedName name="SECTOR" localSheetId="1">#REF!</definedName>
    <definedName name="SECTOR" localSheetId="2">#REF!</definedName>
    <definedName name="sell" localSheetId="10">#REF!</definedName>
    <definedName name="sell" localSheetId="11">#REF!</definedName>
    <definedName name="sell" localSheetId="4">#REF!</definedName>
    <definedName name="sell" localSheetId="3">#REF!</definedName>
    <definedName name="sell" localSheetId="1">#REF!</definedName>
    <definedName name="sell" localSheetId="2">#REF!</definedName>
    <definedName name="SERO" localSheetId="10">CANTIDADES!ERR</definedName>
    <definedName name="SERO" localSheetId="4">'GRUPO MGA'!ERR</definedName>
    <definedName name="setrj" localSheetId="10" hidden="1">{"via1",#N/A,TRUE,"general";"via2",#N/A,TRUE,"general";"via3",#N/A,TRUE,"general"}</definedName>
    <definedName name="setrj" localSheetId="4"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hidden="1">{"via1",#N/A,TRUE,"general";"via2",#N/A,TRUE,"general";"via3",#N/A,TRUE,"general"}</definedName>
    <definedName name="sett" localSheetId="10" hidden="1">{"via1",#N/A,TRUE,"general";"via2",#N/A,TRUE,"general";"via3",#N/A,TRUE,"general"}</definedName>
    <definedName name="sett" localSheetId="4"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hidden="1">{"via1",#N/A,TRUE,"general";"via2",#N/A,TRUE,"general";"via3",#N/A,TRUE,"general"}</definedName>
    <definedName name="sfasf" localSheetId="10" hidden="1">{"TAB1",#N/A,TRUE,"GENERAL";"TAB2",#N/A,TRUE,"GENERAL";"TAB3",#N/A,TRUE,"GENERAL";"TAB4",#N/A,TRUE,"GENERAL";"TAB5",#N/A,TRUE,"GENERAL"}</definedName>
    <definedName name="sfasf" localSheetId="4"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hidden="1">{"TAB1",#N/A,TRUE,"GENERAL";"TAB2",#N/A,TRUE,"GENERAL";"TAB3",#N/A,TRUE,"GENERAL";"TAB4",#N/A,TRUE,"GENERAL";"TAB5",#N/A,TRUE,"GENERAL"}</definedName>
    <definedName name="sfsd" localSheetId="10" hidden="1">{"via1",#N/A,TRUE,"general";"via2",#N/A,TRUE,"general";"via3",#N/A,TRUE,"general"}</definedName>
    <definedName name="sfsd" localSheetId="4"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hidden="1">{"via1",#N/A,TRUE,"general";"via2",#N/A,TRUE,"general";"via3",#N/A,TRUE,"general"}</definedName>
    <definedName name="sfsdf" localSheetId="10" hidden="1">{"TAB1",#N/A,TRUE,"GENERAL";"TAB2",#N/A,TRUE,"GENERAL";"TAB3",#N/A,TRUE,"GENERAL";"TAB4",#N/A,TRUE,"GENERAL";"TAB5",#N/A,TRUE,"GENERAL"}</definedName>
    <definedName name="sfsdf" localSheetId="4"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hidden="1">{"TAB1",#N/A,TRUE,"GENERAL";"TAB2",#N/A,TRUE,"GENERAL";"TAB3",#N/A,TRUE,"GENERAL";"TAB4",#N/A,TRUE,"GENERAL";"TAB5",#N/A,TRUE,"GENERAL"}</definedName>
    <definedName name="SI" localSheetId="10">CANTIDADES!ERR</definedName>
    <definedName name="SI" localSheetId="4">'GRUPO MGA'!ERR</definedName>
    <definedName name="sino" localSheetId="10">#REF!</definedName>
    <definedName name="sino" localSheetId="11">#REF!</definedName>
    <definedName name="sino" localSheetId="4">#REF!</definedName>
    <definedName name="sino" localSheetId="3">#REF!</definedName>
    <definedName name="sino" localSheetId="1">#REF!</definedName>
    <definedName name="sino" localSheetId="2">#REF!</definedName>
    <definedName name="SISISIS" localSheetId="10">CANTIDADES!ERR</definedName>
    <definedName name="SISISIS" localSheetId="4">'GRUPO MGA'!ERR</definedName>
    <definedName name="Soldadura" localSheetId="10">'[10]LISTADO DE MATERIALES Y EQUIPOS'!$B$110</definedName>
    <definedName name="srwrwr" localSheetId="10"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hidden="1">{"TAB1",#N/A,TRUE,"GENERAL";"TAB2",#N/A,TRUE,"GENERAL";"TAB3",#N/A,TRUE,"GENERAL";"TAB4",#N/A,TRUE,"GENERAL";"TAB5",#N/A,TRUE,"GENERAL"}</definedName>
    <definedName name="SS" localSheetId="10">#REF!</definedName>
    <definedName name="SS" localSheetId="4">#REF!</definedName>
    <definedName name="SS" localSheetId="3">#REF!</definedName>
    <definedName name="SS" localSheetId="1">#REF!</definedName>
    <definedName name="SS" localSheetId="2">#REF!</definedName>
    <definedName name="sss" localSheetId="10">#REF!</definedName>
    <definedName name="sss" localSheetId="4">#REF!</definedName>
    <definedName name="sss" localSheetId="3">#REF!</definedName>
    <definedName name="sss" localSheetId="1">#REF!</definedName>
    <definedName name="sss" localSheetId="2">#REF!</definedName>
    <definedName name="SSSS" localSheetId="10">CANTIDADES!ERR</definedName>
    <definedName name="SSSS" localSheetId="4">'GRUPO MGA'!ERR</definedName>
    <definedName name="sssss7" localSheetId="10" hidden="1">{"via1",#N/A,TRUE,"general";"via2",#N/A,TRUE,"general";"via3",#N/A,TRUE,"general"}</definedName>
    <definedName name="sssss7" localSheetId="4"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hidden="1">{"via1",#N/A,TRUE,"general";"via2",#N/A,TRUE,"general";"via3",#N/A,TRUE,"general"}</definedName>
    <definedName name="sssssa" localSheetId="10"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hidden="1">{"TAB1",#N/A,TRUE,"GENERAL";"TAB2",#N/A,TRUE,"GENERAL";"TAB3",#N/A,TRUE,"GENERAL";"TAB4",#N/A,TRUE,"GENERAL";"TAB5",#N/A,TRUE,"GENERAL"}</definedName>
    <definedName name="sssssy" localSheetId="10" hidden="1">{"via1",#N/A,TRUE,"general";"via2",#N/A,TRUE,"general";"via3",#N/A,TRUE,"general"}</definedName>
    <definedName name="sssssy" localSheetId="4"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hidden="1">{"via1",#N/A,TRUE,"general";"via2",#N/A,TRUE,"general";"via3",#N/A,TRUE,"general"}</definedName>
    <definedName name="stt" localSheetId="10" hidden="1">{"via1",#N/A,TRUE,"general";"via2",#N/A,TRUE,"general";"via3",#N/A,TRUE,"general"}</definedName>
    <definedName name="stt" localSheetId="4"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hidden="1">{"via1",#N/A,TRUE,"general";"via2",#N/A,TRUE,"general";"via3",#N/A,TRUE,"general"}</definedName>
    <definedName name="SUBA" localSheetId="10">'[35]SUB APU'!$A$1:$D$65536</definedName>
    <definedName name="SUELLEN" localSheetId="3">#REF!</definedName>
    <definedName name="SUELLEN" localSheetId="1">#REF!</definedName>
    <definedName name="SUELLEN" localSheetId="2">#REF!</definedName>
    <definedName name="suma" localSheetId="10">[19]Hoja1!$F$60</definedName>
    <definedName name="Summary" localSheetId="10">#REF!</definedName>
    <definedName name="Summary" localSheetId="4">#REF!</definedName>
    <definedName name="Summary" localSheetId="3">#REF!</definedName>
    <definedName name="Summary" localSheetId="1">#REF!</definedName>
    <definedName name="Summary" localSheetId="2">#REF!</definedName>
    <definedName name="sw" localSheetId="10">CANTIDADES!ERR</definedName>
    <definedName name="sw" localSheetId="4">'GRUPO MGA'!ERR</definedName>
    <definedName name="swsw" localSheetId="10" hidden="1">{"via1",#N/A,TRUE,"general";"via2",#N/A,TRUE,"general";"via3",#N/A,TRUE,"general"}</definedName>
    <definedName name="swsw" localSheetId="4"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hidden="1">{"via1",#N/A,TRUE,"general";"via2",#N/A,TRUE,"general";"via3",#N/A,TRUE,"general"}</definedName>
    <definedName name="swsw3" localSheetId="10" hidden="1">{"TAB1",#N/A,TRUE,"GENERAL";"TAB2",#N/A,TRUE,"GENERAL";"TAB3",#N/A,TRUE,"GENERAL";"TAB4",#N/A,TRUE,"GENERAL";"TAB5",#N/A,TRUE,"GENERAL"}</definedName>
    <definedName name="swsw3" localSheetId="4"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hidden="1">{"TAB1",#N/A,TRUE,"GENERAL";"TAB2",#N/A,TRUE,"GENERAL";"TAB3",#N/A,TRUE,"GENERAL";"TAB4",#N/A,TRUE,"GENERAL";"TAB5",#N/A,TRUE,"GENERAL"}</definedName>
    <definedName name="t" localSheetId="10">[3]!absc</definedName>
    <definedName name="t" localSheetId="4">[4]!absc</definedName>
    <definedName name="t" localSheetId="3">[4]!absc</definedName>
    <definedName name="t" localSheetId="1">[4]!absc</definedName>
    <definedName name="t" localSheetId="2">[4]!absc</definedName>
    <definedName name="t5t5" localSheetId="10" hidden="1">{"TAB1",#N/A,TRUE,"GENERAL";"TAB2",#N/A,TRUE,"GENERAL";"TAB3",#N/A,TRUE,"GENERAL";"TAB4",#N/A,TRUE,"GENERAL";"TAB5",#N/A,TRUE,"GENERAL"}</definedName>
    <definedName name="t5t5" localSheetId="4"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hidden="1">{"TAB1",#N/A,TRUE,"GENERAL";"TAB2",#N/A,TRUE,"GENERAL";"TAB3",#N/A,TRUE,"GENERAL";"TAB4",#N/A,TRUE,"GENERAL";"TAB5",#N/A,TRUE,"GENERAL"}</definedName>
    <definedName name="TABLA" localSheetId="10">#REF!</definedName>
    <definedName name="TABLA" localSheetId="4">#REF!</definedName>
    <definedName name="TABLA" localSheetId="3">#REF!</definedName>
    <definedName name="TABLA" localSheetId="1">#REF!</definedName>
    <definedName name="TABLA" localSheetId="2">#REF!</definedName>
    <definedName name="Tablero_de_24_circutos_trsifasico" localSheetId="10">'[10]LISTADO DE MATERIALES Y EQUIPOS'!$B$98</definedName>
    <definedName name="Tarifa_km3" localSheetId="10">'[10]LISTADO DE MATERIALES Y EQUIPOS'!$B$47</definedName>
    <definedName name="TARIFAS" localSheetId="10">[20]TARIFAS!$A$1:$F$52</definedName>
    <definedName name="tdy" localSheetId="10" hidden="1">{"TAB1",#N/A,TRUE,"GENERAL";"TAB2",#N/A,TRUE,"GENERAL";"TAB3",#N/A,TRUE,"GENERAL";"TAB4",#N/A,TRUE,"GENERAL";"TAB5",#N/A,TRUE,"GENERAL"}</definedName>
    <definedName name="tdy" localSheetId="4"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hidden="1">{"TAB1",#N/A,TRUE,"GENERAL";"TAB2",#N/A,TRUE,"GENERAL";"TAB3",#N/A,TRUE,"GENERAL";"TAB4",#N/A,TRUE,"GENERAL";"TAB5",#N/A,TRUE,"GENERAL"}</definedName>
    <definedName name="Teja_metalica_arquitectonica_trapez__0_73_3_66" localSheetId="10">'[10]LISTADO DE MATERIALES Y EQUIPOS'!$B$57</definedName>
    <definedName name="TER" localSheetId="10">CANTIDADES!ERR</definedName>
    <definedName name="TER" localSheetId="4">'GRUPO MGA'!ERR</definedName>
    <definedName name="TERM" localSheetId="10">CANTIDADES!ERR</definedName>
    <definedName name="TERM" localSheetId="4">'GRUPO MGA'!ERR</definedName>
    <definedName name="TÉRMINOS" localSheetId="10">CANTIDADES!ERR</definedName>
    <definedName name="TÉRMINOS" localSheetId="4">'GRUPO MGA'!ERR</definedName>
    <definedName name="tewst" localSheetId="10" hidden="1">{"TAB1",#N/A,TRUE,"GENERAL";"TAB2",#N/A,TRUE,"GENERAL";"TAB3",#N/A,TRUE,"GENERAL";"TAB4",#N/A,TRUE,"GENERAL";"TAB5",#N/A,TRUE,"GENERAL"}</definedName>
    <definedName name="tewst" localSheetId="4"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hidden="1">{"TAB1",#N/A,TRUE,"GENERAL";"TAB2",#N/A,TRUE,"GENERAL";"TAB3",#N/A,TRUE,"GENERAL";"TAB4",#N/A,TRUE,"GENERAL";"TAB5",#N/A,TRUE,"GENERAL"}</definedName>
    <definedName name="teyo" localSheetId="10">#REF!</definedName>
    <definedName name="teyo" localSheetId="11">#REF!</definedName>
    <definedName name="teyo" localSheetId="4">#REF!</definedName>
    <definedName name="teyo" localSheetId="3">#REF!</definedName>
    <definedName name="teyo" localSheetId="1">#REF!</definedName>
    <definedName name="teyo" localSheetId="2">#REF!</definedName>
    <definedName name="teytrh" localSheetId="10" hidden="1">{"via1",#N/A,TRUE,"general";"via2",#N/A,TRUE,"general";"via3",#N/A,TRUE,"general"}</definedName>
    <definedName name="teytrh" localSheetId="4"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hidden="1">{"via1",#N/A,TRUE,"general";"via2",#N/A,TRUE,"general";"via3",#N/A,TRUE,"general"}</definedName>
    <definedName name="tfapu" localSheetId="10">#REF!</definedName>
    <definedName name="tfapu" localSheetId="4">#REF!</definedName>
    <definedName name="tfapu" localSheetId="3">#REF!</definedName>
    <definedName name="tfapu" localSheetId="1">#REF!</definedName>
    <definedName name="tfapu" localSheetId="2">#REF!</definedName>
    <definedName name="thdh" localSheetId="10" hidden="1">{"TAB1",#N/A,TRUE,"GENERAL";"TAB2",#N/A,TRUE,"GENERAL";"TAB3",#N/A,TRUE,"GENERAL";"TAB4",#N/A,TRUE,"GENERAL";"TAB5",#N/A,TRUE,"GENERAL"}</definedName>
    <definedName name="thdh" localSheetId="4"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hidden="1">{"TAB1",#N/A,TRUE,"GENERAL";"TAB2",#N/A,TRUE,"GENERAL";"TAB3",#N/A,TRUE,"GENERAL";"TAB4",#N/A,TRUE,"GENERAL";"TAB5",#N/A,TRUE,"GENERAL"}</definedName>
    <definedName name="Thinner" localSheetId="10">'[10]LISTADO DE MATERIALES Y EQUIPOS'!$B$62</definedName>
    <definedName name="thtj" localSheetId="10" hidden="1">{"via1",#N/A,TRUE,"general";"via2",#N/A,TRUE,"general";"via3",#N/A,TRUE,"general"}</definedName>
    <definedName name="thtj" localSheetId="4"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hidden="1">{"via1",#N/A,TRUE,"general";"via2",#N/A,TRUE,"general";"via3",#N/A,TRUE,"general"}</definedName>
    <definedName name="TIEMPO" localSheetId="10">[16]BASES!$E$27</definedName>
    <definedName name="TITULO" localSheetId="10">#REF!</definedName>
    <definedName name="TITULO" localSheetId="4">#REF!</definedName>
    <definedName name="TITULO" localSheetId="3">#REF!</definedName>
    <definedName name="TITULO" localSheetId="1">#REF!</definedName>
    <definedName name="TITULO" localSheetId="2">#REF!</definedName>
    <definedName name="_xlnm.Print_Titles" localSheetId="9">'Archivo señalización'!$1:$8</definedName>
    <definedName name="_xlnm.Print_Titles" localSheetId="0">'CANT OBRAS'!$3:$4</definedName>
    <definedName name="_xlnm.Print_Titles" localSheetId="10">CANTIDADES!$1:$8</definedName>
    <definedName name="_xlnm.Print_Titles" localSheetId="5">'Cortes y Llenos'!$1:$3</definedName>
    <definedName name="_xlnm.Print_Titles" localSheetId="1">'PRESUPUESTO TOTAL  (prueba)'!$2:$6</definedName>
    <definedName name="_xlnm.Print_Titles" localSheetId="2">'PRESUPUESTO TOTAL (2)'!$2:$6</definedName>
    <definedName name="Títulos_a_imprimir_IM" localSheetId="10">#REF!</definedName>
    <definedName name="Títulos_a_imprimir_IM" localSheetId="4">#REF!</definedName>
    <definedName name="Títulos_a_imprimir_IM" localSheetId="3">#REF!</definedName>
    <definedName name="Títulos_a_imprimir_IM" localSheetId="1">#REF!</definedName>
    <definedName name="Títulos_a_imprimir_IM" localSheetId="2">#REF!</definedName>
    <definedName name="Tomacorriente_Doble" localSheetId="10">'[10]LISTADO DE MATERIALES Y EQUIPOS'!$B$114</definedName>
    <definedName name="TORNILLO_PARA_ESTRUCTURAS_7_X_7_16" localSheetId="10">'[10]LISTADO DE MATERIALES Y EQUIPOS'!$B$104</definedName>
    <definedName name="TORNILLO_PARA_LAMINAS_6_X_1" localSheetId="10">'[10]LISTADO DE MATERIALES Y EQUIPOS'!$B$103</definedName>
    <definedName name="tortas" localSheetId="10"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hidden="1">{"TAB1",#N/A,TRUE,"GENERAL";"TAB2",#N/A,TRUE,"GENERAL";"TAB3",#N/A,TRUE,"GENERAL";"TAB4",#N/A,TRUE,"GENERAL";"TAB5",#N/A,TRUE,"GENERAL"}</definedName>
    <definedName name="tortas2" localSheetId="10" hidden="1">{"via1",#N/A,TRUE,"general";"via2",#N/A,TRUE,"general";"via3",#N/A,TRUE,"general"}</definedName>
    <definedName name="tortas2" localSheetId="4"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hidden="1">{"via1",#N/A,TRUE,"general";"via2",#N/A,TRUE,"general";"via3",#N/A,TRUE,"general"}</definedName>
    <definedName name="TOTAL" localSheetId="10">#REF!</definedName>
    <definedName name="TOTAL" localSheetId="4">#REF!</definedName>
    <definedName name="TOTAL" localSheetId="3">#REF!</definedName>
    <definedName name="TOTAL" localSheetId="1">#REF!</definedName>
    <definedName name="TOTAL" localSheetId="2">#REF!</definedName>
    <definedName name="tr" localSheetId="10" hidden="1">{"TAB1",#N/A,TRUE,"GENERAL";"TAB2",#N/A,TRUE,"GENERAL";"TAB3",#N/A,TRUE,"GENERAL";"TAB4",#N/A,TRUE,"GENERAL";"TAB5",#N/A,TRUE,"GENERAL"}</definedName>
    <definedName name="tr" localSheetId="4"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hidden="1">{"TAB1",#N/A,TRUE,"GENERAL";"TAB2",#N/A,TRUE,"GENERAL";"TAB3",#N/A,TRUE,"GENERAL";"TAB4",#N/A,TRUE,"GENERAL";"TAB5",#N/A,TRUE,"GENERAL"}</definedName>
    <definedName name="TRAT" localSheetId="10">[36]desmonte!$E$48</definedName>
    <definedName name="trest" localSheetId="10" hidden="1">{"TAB1",#N/A,TRUE,"GENERAL";"TAB2",#N/A,TRUE,"GENERAL";"TAB3",#N/A,TRUE,"GENERAL";"TAB4",#N/A,TRUE,"GENERAL";"TAB5",#N/A,TRUE,"GENERAL"}</definedName>
    <definedName name="trest" localSheetId="4"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hidden="1">{"TAB1",#N/A,TRUE,"GENERAL";"TAB2",#N/A,TRUE,"GENERAL";"TAB3",#N/A,TRUE,"GENERAL";"TAB4",#N/A,TRUE,"GENERAL";"TAB5",#N/A,TRUE,"GENERAL"}</definedName>
    <definedName name="tret" localSheetId="10" hidden="1">{"TAB1",#N/A,TRUE,"GENERAL";"TAB2",#N/A,TRUE,"GENERAL";"TAB3",#N/A,TRUE,"GENERAL";"TAB4",#N/A,TRUE,"GENERAL";"TAB5",#N/A,TRUE,"GENERAL"}</definedName>
    <definedName name="tret" localSheetId="4"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hidden="1">{"TAB1",#N/A,TRUE,"GENERAL";"TAB2",#N/A,TRUE,"GENERAL";"TAB3",#N/A,TRUE,"GENERAL";"TAB4",#N/A,TRUE,"GENERAL";"TAB5",#N/A,TRUE,"GENERAL"}</definedName>
    <definedName name="trh" localSheetId="10" hidden="1">{"via1",#N/A,TRUE,"general";"via2",#N/A,TRUE,"general";"via3",#N/A,TRUE,"general"}</definedName>
    <definedName name="trh" localSheetId="4"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hidden="1">{"via1",#N/A,TRUE,"general";"via2",#N/A,TRUE,"general";"via3",#N/A,TRUE,"general"}</definedName>
    <definedName name="trhfh" localSheetId="10" hidden="1">{"via1",#N/A,TRUE,"general";"via2",#N/A,TRUE,"general";"via3",#N/A,TRUE,"general"}</definedName>
    <definedName name="trhfh" localSheetId="4"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hidden="1">{"via1",#N/A,TRUE,"general";"via2",#N/A,TRUE,"general";"via3",#N/A,TRUE,"general"}</definedName>
    <definedName name="trjfgjh" localSheetId="10" hidden="1">{"via1",#N/A,TRUE,"general";"via2",#N/A,TRUE,"general";"via3",#N/A,TRUE,"general"}</definedName>
    <definedName name="trjfgjh" localSheetId="4"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hidden="1">{"via1",#N/A,TRUE,"general";"via2",#N/A,TRUE,"general";"via3",#N/A,TRUE,"general"}</definedName>
    <definedName name="tru" localSheetId="10" hidden="1">{"via1",#N/A,TRUE,"general";"via2",#N/A,TRUE,"general";"via3",#N/A,TRUE,"general"}</definedName>
    <definedName name="tru" localSheetId="4"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hidden="1">{"via1",#N/A,TRUE,"general";"via2",#N/A,TRUE,"general";"via3",#N/A,TRUE,"general"}</definedName>
    <definedName name="truds" localSheetId="10" hidden="1">{"via1",#N/A,TRUE,"general";"via2",#N/A,TRUE,"general";"via3",#N/A,TRUE,"general"}</definedName>
    <definedName name="truds" localSheetId="4"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hidden="1">{"via1",#N/A,TRUE,"general";"via2",#N/A,TRUE,"general";"via3",#N/A,TRUE,"general"}</definedName>
    <definedName name="trutu" localSheetId="10" hidden="1">{"via1",#N/A,TRUE,"general";"via2",#N/A,TRUE,"general";"via3",#N/A,TRUE,"general"}</definedName>
    <definedName name="trutu" localSheetId="4"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hidden="1">{"via1",#N/A,TRUE,"general";"via2",#N/A,TRUE,"general";"via3",#N/A,TRUE,"general"}</definedName>
    <definedName name="trydfg" localSheetId="10" hidden="1">{"via1",#N/A,TRUE,"general";"via2",#N/A,TRUE,"general";"via3",#N/A,TRUE,"general"}</definedName>
    <definedName name="trydfg" localSheetId="4"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hidden="1">{"via1",#N/A,TRUE,"general";"via2",#N/A,TRUE,"general";"via3",#N/A,TRUE,"general"}</definedName>
    <definedName name="trydtrygf" localSheetId="10" hidden="1">{"via1",#N/A,TRUE,"general";"via2",#N/A,TRUE,"general";"via3",#N/A,TRUE,"general"}</definedName>
    <definedName name="trydtrygf" localSheetId="4"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hidden="1">{"via1",#N/A,TRUE,"general";"via2",#N/A,TRUE,"general";"via3",#N/A,TRUE,"general"}</definedName>
    <definedName name="tryery" localSheetId="10"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4"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hidden="1">{"TAB1",#N/A,TRUE,"GENERAL";"TAB2",#N/A,TRUE,"GENERAL";"TAB3",#N/A,TRUE,"GENERAL";"TAB4",#N/A,TRUE,"GENERAL";"TAB5",#N/A,TRUE,"GENERAL"}</definedName>
    <definedName name="tryrth" localSheetId="10" hidden="1">{"via1",#N/A,TRUE,"general";"via2",#N/A,TRUE,"general";"via3",#N/A,TRUE,"general"}</definedName>
    <definedName name="tryrth" localSheetId="4"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hidden="1">{"via1",#N/A,TRUE,"general";"via2",#N/A,TRUE,"general";"via3",#N/A,TRUE,"general"}</definedName>
    <definedName name="tsert" localSheetId="10" hidden="1">{"TAB1",#N/A,TRUE,"GENERAL";"TAB2",#N/A,TRUE,"GENERAL";"TAB3",#N/A,TRUE,"GENERAL";"TAB4",#N/A,TRUE,"GENERAL";"TAB5",#N/A,TRUE,"GENERAL"}</definedName>
    <definedName name="tsert" localSheetId="4"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hidden="1">{"TAB1",#N/A,TRUE,"GENERAL";"TAB2",#N/A,TRUE,"GENERAL";"TAB3",#N/A,TRUE,"GENERAL";"TAB4",#N/A,TRUE,"GENERAL";"TAB5",#N/A,TRUE,"GENERAL"}</definedName>
    <definedName name="TtCD" localSheetId="10">#REF!</definedName>
    <definedName name="TtCD" localSheetId="4">#REF!</definedName>
    <definedName name="TtCD" localSheetId="3">#REF!</definedName>
    <definedName name="TtCD" localSheetId="1">#REF!</definedName>
    <definedName name="TtCD" localSheetId="2">#REF!</definedName>
    <definedName name="TTR" localSheetId="10" hidden="1">{"via1",#N/A,TRUE,"general";"via2",#N/A,TRUE,"general";"via3",#N/A,TRUE,"general"}</definedName>
    <definedName name="TTR" localSheetId="4"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hidden="1">{"via1",#N/A,TRUE,"general";"via2",#N/A,TRUE,"general";"via3",#N/A,TRUE,"general"}</definedName>
    <definedName name="ttrff" localSheetId="10" hidden="1">{"via1",#N/A,TRUE,"general";"via2",#N/A,TRUE,"general";"via3",#N/A,TRUE,"general"}</definedName>
    <definedName name="ttrff" localSheetId="4"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hidden="1">{"via1",#N/A,TRUE,"general";"via2",#N/A,TRUE,"general";"via3",#N/A,TRUE,"general"}</definedName>
    <definedName name="ttt" localSheetId="10" hidden="1">{"TAB1",#N/A,TRUE,"GENERAL";"TAB2",#N/A,TRUE,"GENERAL";"TAB3",#N/A,TRUE,"GENERAL";"TAB4",#N/A,TRUE,"GENERAL";"TAB5",#N/A,TRUE,"GENERAL"}</definedName>
    <definedName name="ttt" localSheetId="4"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hidden="1">{"TAB1",#N/A,TRUE,"GENERAL";"TAB2",#N/A,TRUE,"GENERAL";"TAB3",#N/A,TRUE,"GENERAL";"TAB4",#N/A,TRUE,"GENERAL";"TAB5",#N/A,TRUE,"GENERAL"}</definedName>
    <definedName name="tttt7" localSheetId="10" hidden="1">{"via1",#N/A,TRUE,"general";"via2",#N/A,TRUE,"general";"via3",#N/A,TRUE,"general"}</definedName>
    <definedName name="tttt7" localSheetId="4"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hidden="1">{"via1",#N/A,TRUE,"general";"via2",#N/A,TRUE,"general";"via3",#N/A,TRUE,"general"}</definedName>
    <definedName name="tttthy" localSheetId="10"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hidden="1">{"TAB1",#N/A,TRUE,"GENERAL";"TAB2",#N/A,TRUE,"GENERAL";"TAB3",#N/A,TRUE,"GENERAL";"TAB4",#N/A,TRUE,"GENERAL";"TAB5",#N/A,TRUE,"GENERAL"}</definedName>
    <definedName name="ttttr" localSheetId="10" hidden="1">{"via1",#N/A,TRUE,"general";"via2",#N/A,TRUE,"general";"via3",#N/A,TRUE,"general"}</definedName>
    <definedName name="ttttr" localSheetId="4"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hidden="1">{"via1",#N/A,TRUE,"general";"via2",#N/A,TRUE,"general";"via3",#N/A,TRUE,"general"}</definedName>
    <definedName name="ttttt" localSheetId="10" hidden="1">{"TAB1",#N/A,TRUE,"GENERAL";"TAB2",#N/A,TRUE,"GENERAL";"TAB3",#N/A,TRUE,"GENERAL";"TAB4",#N/A,TRUE,"GENERAL";"TAB5",#N/A,TRUE,"GENERAL"}</definedName>
    <definedName name="ttttt" localSheetId="4"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hidden="1">{"TAB1",#N/A,TRUE,"GENERAL";"TAB2",#N/A,TRUE,"GENERAL";"TAB3",#N/A,TRUE,"GENERAL";"TAB4",#N/A,TRUE,"GENERAL";"TAB5",#N/A,TRUE,"GENERAL"}</definedName>
    <definedName name="tu" localSheetId="10" hidden="1">{"via1",#N/A,TRUE,"general";"via2",#N/A,TRUE,"general";"via3",#N/A,TRUE,"general"}</definedName>
    <definedName name="tu" localSheetId="4"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hidden="1">{"via1",#N/A,TRUE,"general";"via2",#N/A,TRUE,"general";"via3",#N/A,TRUE,"general"}</definedName>
    <definedName name="tub" localSheetId="10">#REF!</definedName>
    <definedName name="tub" localSheetId="11">#REF!</definedName>
    <definedName name="tub" localSheetId="4">#REF!</definedName>
    <definedName name="tub" localSheetId="3">#REF!</definedName>
    <definedName name="tub" localSheetId="1">#REF!</definedName>
    <definedName name="tub" localSheetId="2">#REF!</definedName>
    <definedName name="TUBER" localSheetId="10">#REF!</definedName>
    <definedName name="TUBER" localSheetId="11">#REF!</definedName>
    <definedName name="TUBER" localSheetId="4">#REF!</definedName>
    <definedName name="TUBER" localSheetId="3">#REF!</definedName>
    <definedName name="TUBER" localSheetId="1">#REF!</definedName>
    <definedName name="TUBER" localSheetId="2">#REF!</definedName>
    <definedName name="tuberia" localSheetId="10">#REF!</definedName>
    <definedName name="tuberia" localSheetId="11">#REF!</definedName>
    <definedName name="tuberia" localSheetId="4">#REF!</definedName>
    <definedName name="tuberia" localSheetId="3">#REF!</definedName>
    <definedName name="tuberia" localSheetId="1">#REF!</definedName>
    <definedName name="tuberia" localSheetId="2">#REF!</definedName>
    <definedName name="Tuberia_Conduit_1_2" localSheetId="10">'[10]LISTADO DE MATERIALES Y EQUIPOS'!$B$72</definedName>
    <definedName name="Tuberia_Conduit_1_EMT" localSheetId="10">'[10]LISTADO DE MATERIALES Y EQUIPOS'!$B$79</definedName>
    <definedName name="tubfilapu" localSheetId="10">'[18]A. P. U.'!#REF!</definedName>
    <definedName name="tubfiltro" localSheetId="10">#REF!</definedName>
    <definedName name="tubfiltro" localSheetId="4">#REF!</definedName>
    <definedName name="tubfiltro" localSheetId="3">#REF!</definedName>
    <definedName name="tubfiltro" localSheetId="1">#REF!</definedName>
    <definedName name="tubfiltro" localSheetId="2">#REF!</definedName>
    <definedName name="Tubo_conduit_pvc_1" localSheetId="10">'[10]LISTADO DE MATERIALES Y EQUIPOS'!$B$121</definedName>
    <definedName name="tur" localSheetId="10" hidden="1">{"TAB1",#N/A,TRUE,"GENERAL";"TAB2",#N/A,TRUE,"GENERAL";"TAB3",#N/A,TRUE,"GENERAL";"TAB4",#N/A,TRUE,"GENERAL";"TAB5",#N/A,TRUE,"GENERAL"}</definedName>
    <definedName name="tur" localSheetId="4"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hidden="1">{"TAB1",#N/A,TRUE,"GENERAL";"TAB2",#N/A,TRUE,"GENERAL";"TAB3",#N/A,TRUE,"GENERAL";"TAB4",#N/A,TRUE,"GENERAL";"TAB5",#N/A,TRUE,"GENERAL"}</definedName>
    <definedName name="turu" localSheetId="10" hidden="1">{"TAB1",#N/A,TRUE,"GENERAL";"TAB2",#N/A,TRUE,"GENERAL";"TAB3",#N/A,TRUE,"GENERAL";"TAB4",#N/A,TRUE,"GENERAL";"TAB5",#N/A,TRUE,"GENERAL"}</definedName>
    <definedName name="turu" localSheetId="4"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hidden="1">{"TAB1",#N/A,TRUE,"GENERAL";"TAB2",#N/A,TRUE,"GENERAL";"TAB3",#N/A,TRUE,"GENERAL";"TAB4",#N/A,TRUE,"GENERAL";"TAB5",#N/A,TRUE,"GENERAL"}</definedName>
    <definedName name="tuya" localSheetId="10">#REF!</definedName>
    <definedName name="tuya" localSheetId="11">#REF!</definedName>
    <definedName name="tuya" localSheetId="4">#REF!</definedName>
    <definedName name="tuya" localSheetId="3">#REF!</definedName>
    <definedName name="tuya" localSheetId="1">#REF!</definedName>
    <definedName name="tuya" localSheetId="2">#REF!</definedName>
    <definedName name="twer" localSheetId="10" hidden="1">{"TAB1",#N/A,TRUE,"GENERAL";"TAB2",#N/A,TRUE,"GENERAL";"TAB3",#N/A,TRUE,"GENERAL";"TAB4",#N/A,TRUE,"GENERAL";"TAB5",#N/A,TRUE,"GENERAL"}</definedName>
    <definedName name="twer" localSheetId="4"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hidden="1">{"TAB1",#N/A,TRUE,"GENERAL";"TAB2",#N/A,TRUE,"GENERAL";"TAB3",#N/A,TRUE,"GENERAL";"TAB4",#N/A,TRUE,"GENERAL";"TAB5",#N/A,TRUE,"GENERAL"}</definedName>
    <definedName name="twet" localSheetId="10" hidden="1">{"TAB1",#N/A,TRUE,"GENERAL";"TAB2",#N/A,TRUE,"GENERAL";"TAB3",#N/A,TRUE,"GENERAL";"TAB4",#N/A,TRUE,"GENERAL";"TAB5",#N/A,TRUE,"GENERAL"}</definedName>
    <definedName name="twet" localSheetId="4"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hidden="1">{"TAB1",#N/A,TRUE,"GENERAL";"TAB2",#N/A,TRUE,"GENERAL";"TAB3",#N/A,TRUE,"GENERAL";"TAB4",#N/A,TRUE,"GENERAL";"TAB5",#N/A,TRUE,"GENERAL"}</definedName>
    <definedName name="ty" localSheetId="10" hidden="1">{"via1",#N/A,TRUE,"general";"via2",#N/A,TRUE,"general";"via3",#N/A,TRUE,"general"}</definedName>
    <definedName name="ty" localSheetId="4"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hidden="1">{"via1",#N/A,TRUE,"general";"via2",#N/A,TRUE,"general";"via3",#N/A,TRUE,"general"}</definedName>
    <definedName name="tyery" localSheetId="10" hidden="1">{"via1",#N/A,TRUE,"general";"via2",#N/A,TRUE,"general";"via3",#N/A,TRUE,"general"}</definedName>
    <definedName name="tyery" localSheetId="4"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hidden="1">{"via1",#N/A,TRUE,"general";"via2",#N/A,TRUE,"general";"via3",#N/A,TRUE,"general"}</definedName>
    <definedName name="tyj" localSheetId="10" hidden="1">{"TAB1",#N/A,TRUE,"GENERAL";"TAB2",#N/A,TRUE,"GENERAL";"TAB3",#N/A,TRUE,"GENERAL";"TAB4",#N/A,TRUE,"GENERAL";"TAB5",#N/A,TRUE,"GENERAL"}</definedName>
    <definedName name="tyj" localSheetId="4"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hidden="1">{"TAB1",#N/A,TRUE,"GENERAL";"TAB2",#N/A,TRUE,"GENERAL";"TAB3",#N/A,TRUE,"GENERAL";"TAB4",#N/A,TRUE,"GENERAL";"TAB5",#N/A,TRUE,"GENERAL"}</definedName>
    <definedName name="tyk" localSheetId="10" hidden="1">{"via1",#N/A,TRUE,"general";"via2",#N/A,TRUE,"general";"via3",#N/A,TRUE,"general"}</definedName>
    <definedName name="tyk" localSheetId="4"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hidden="1">{"via1",#N/A,TRUE,"general";"via2",#N/A,TRUE,"general";"via3",#N/A,TRUE,"general"}</definedName>
    <definedName name="tym" localSheetId="10" hidden="1">{"via1",#N/A,TRUE,"general";"via2",#N/A,TRUE,"general";"via3",#N/A,TRUE,"general"}</definedName>
    <definedName name="tym" localSheetId="4"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hidden="1">{"via1",#N/A,TRUE,"general";"via2",#N/A,TRUE,"general";"via3",#N/A,TRUE,"general"}</definedName>
    <definedName name="tyr" localSheetId="10" hidden="1">{"via1",#N/A,TRUE,"general";"via2",#N/A,TRUE,"general";"via3",#N/A,TRUE,"general"}</definedName>
    <definedName name="tyr" localSheetId="4"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hidden="1">{"via1",#N/A,TRUE,"general";"via2",#N/A,TRUE,"general";"via3",#N/A,TRUE,"general"}</definedName>
    <definedName name="tytgfhgfh" localSheetId="10"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hidden="1">{"TAB1",#N/A,TRUE,"GENERAL";"TAB2",#N/A,TRUE,"GENERAL";"TAB3",#N/A,TRUE,"GENERAL";"TAB4",#N/A,TRUE,"GENERAL";"TAB5",#N/A,TRUE,"GENERAL"}</definedName>
    <definedName name="tyty" localSheetId="10" hidden="1">{"TAB1",#N/A,TRUE,"GENERAL";"TAB2",#N/A,TRUE,"GENERAL";"TAB3",#N/A,TRUE,"GENERAL";"TAB4",#N/A,TRUE,"GENERAL";"TAB5",#N/A,TRUE,"GENERAL"}</definedName>
    <definedName name="tyty" localSheetId="4"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4"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4"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hidden="1">{"TAB1",#N/A,TRUE,"GENERAL";"TAB2",#N/A,TRUE,"GENERAL";"TAB3",#N/A,TRUE,"GENERAL";"TAB4",#N/A,TRUE,"GENERAL";"TAB5",#N/A,TRUE,"GENERAL"}</definedName>
    <definedName name="tyutyu" localSheetId="10" hidden="1">{"via1",#N/A,TRUE,"general";"via2",#N/A,TRUE,"general";"via3",#N/A,TRUE,"general"}</definedName>
    <definedName name="tyutyu" localSheetId="4"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hidden="1">{"via1",#N/A,TRUE,"general";"via2",#N/A,TRUE,"general";"via3",#N/A,TRUE,"general"}</definedName>
    <definedName name="tyxg" localSheetId="10" hidden="1">{"via1",#N/A,TRUE,"general";"via2",#N/A,TRUE,"general";"via3",#N/A,TRUE,"general"}</definedName>
    <definedName name="tyxg" localSheetId="4"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hidden="1">{"via1",#N/A,TRUE,"general";"via2",#N/A,TRUE,"general";"via3",#N/A,TRUE,"general"}</definedName>
    <definedName name="U" localSheetId="10">#REF!</definedName>
    <definedName name="U" localSheetId="4">#REF!</definedName>
    <definedName name="U" localSheetId="3">#REF!</definedName>
    <definedName name="U" localSheetId="1">#REF!</definedName>
    <definedName name="U" localSheetId="2">#REF!</definedName>
    <definedName name="u3u" localSheetId="10" hidden="1">{"TAB1",#N/A,TRUE,"GENERAL";"TAB2",#N/A,TRUE,"GENERAL";"TAB3",#N/A,TRUE,"GENERAL";"TAB4",#N/A,TRUE,"GENERAL";"TAB5",#N/A,TRUE,"GENERAL"}</definedName>
    <definedName name="u3u" localSheetId="4"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hidden="1">{"TAB1",#N/A,TRUE,"GENERAL";"TAB2",#N/A,TRUE,"GENERAL";"TAB3",#N/A,TRUE,"GENERAL";"TAB4",#N/A,TRUE,"GENERAL";"TAB5",#N/A,TRUE,"GENERAL"}</definedName>
    <definedName name="u7u7" localSheetId="10" hidden="1">{"TAB1",#N/A,TRUE,"GENERAL";"TAB2",#N/A,TRUE,"GENERAL";"TAB3",#N/A,TRUE,"GENERAL";"TAB4",#N/A,TRUE,"GENERAL";"TAB5",#N/A,TRUE,"GENERAL"}</definedName>
    <definedName name="u7u7" localSheetId="4"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hidden="1">{"TAB1",#N/A,TRUE,"GENERAL";"TAB2",#N/A,TRUE,"GENERAL";"TAB3",#N/A,TRUE,"GENERAL";"TAB4",#N/A,TRUE,"GENERAL";"TAB5",#N/A,TRUE,"GENERAL"}</definedName>
    <definedName name="ub" localSheetId="10">#REF!</definedName>
    <definedName name="ub" localSheetId="11">#REF!</definedName>
    <definedName name="ub" localSheetId="4">#REF!</definedName>
    <definedName name="ub" localSheetId="3">#REF!</definedName>
    <definedName name="ub" localSheetId="1">#REF!</definedName>
    <definedName name="ub" localSheetId="2">#REF!</definedName>
    <definedName name="Ubic" localSheetId="10">#REF!</definedName>
    <definedName name="Ubic" localSheetId="11">#REF!</definedName>
    <definedName name="Ubic" localSheetId="4">#REF!</definedName>
    <definedName name="Ubic" localSheetId="3">#REF!</definedName>
    <definedName name="Ubic" localSheetId="1">#REF!</definedName>
    <definedName name="Ubic" localSheetId="2">#REF!</definedName>
    <definedName name="Ubicación" localSheetId="10">#REF!</definedName>
    <definedName name="Ubicación" localSheetId="11">#REF!</definedName>
    <definedName name="Ubicación" localSheetId="4">#REF!</definedName>
    <definedName name="Ubicación" localSheetId="3">#REF!</definedName>
    <definedName name="Ubicación" localSheetId="1">#REF!</definedName>
    <definedName name="Ubicación" localSheetId="2">#REF!</definedName>
    <definedName name="UI" localSheetId="10" hidden="1">{"via1",#N/A,TRUE,"general";"via2",#N/A,TRUE,"general";"via3",#N/A,TRUE,"general"}</definedName>
    <definedName name="UI" localSheetId="4"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hidden="1">{"via1",#N/A,TRUE,"general";"via2",#N/A,TRUE,"general";"via3",#N/A,TRUE,"general"}</definedName>
    <definedName name="uijhj" localSheetId="10" hidden="1">{"via1",#N/A,TRUE,"general";"via2",#N/A,TRUE,"general";"via3",#N/A,TRUE,"general"}</definedName>
    <definedName name="uijhj" localSheetId="4"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hidden="1">{"via1",#N/A,TRUE,"general";"via2",#N/A,TRUE,"general";"via3",#N/A,TRUE,"general"}</definedName>
    <definedName name="uio" localSheetId="10" hidden="1">{"TAB1",#N/A,TRUE,"GENERAL";"TAB2",#N/A,TRUE,"GENERAL";"TAB3",#N/A,TRUE,"GENERAL";"TAB4",#N/A,TRUE,"GENERAL";"TAB5",#N/A,TRUE,"GENERAL"}</definedName>
    <definedName name="uio" localSheetId="4"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hidden="1">{"TAB1",#N/A,TRUE,"GENERAL";"TAB2",#N/A,TRUE,"GENERAL";"TAB3",#N/A,TRUE,"GENERAL";"TAB4",#N/A,TRUE,"GENERAL";"TAB5",#N/A,TRUE,"GENERAL"}</definedName>
    <definedName name="uiou" localSheetId="10" hidden="1">{"TAB1",#N/A,TRUE,"GENERAL";"TAB2",#N/A,TRUE,"GENERAL";"TAB3",#N/A,TRUE,"GENERAL";"TAB4",#N/A,TRUE,"GENERAL";"TAB5",#N/A,TRUE,"GENERAL"}</definedName>
    <definedName name="uiou" localSheetId="4"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hidden="1">{"TAB1",#N/A,TRUE,"GENERAL";"TAB2",#N/A,TRUE,"GENERAL";"TAB3",#N/A,TRUE,"GENERAL";"TAB4",#N/A,TRUE,"GENERAL";"TAB5",#N/A,TRUE,"GENERAL"}</definedName>
    <definedName name="uir" localSheetId="10" hidden="1">{"via1",#N/A,TRUE,"general";"via2",#N/A,TRUE,"general";"via3",#N/A,TRUE,"general"}</definedName>
    <definedName name="uir" localSheetId="4"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hidden="1">{"via1",#N/A,TRUE,"general";"via2",#N/A,TRUE,"general";"via3",#N/A,TRUE,"general"}</definedName>
    <definedName name="uituii" localSheetId="10"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hidden="1">{"TAB1",#N/A,TRUE,"GENERAL";"TAB2",#N/A,TRUE,"GENERAL";"TAB3",#N/A,TRUE,"GENERAL";"TAB4",#N/A,TRUE,"GENERAL";"TAB5",#N/A,TRUE,"GENERAL"}</definedName>
    <definedName name="uityjj" localSheetId="10" hidden="1">{"via1",#N/A,TRUE,"general";"via2",#N/A,TRUE,"general";"via3",#N/A,TRUE,"general"}</definedName>
    <definedName name="uityjj" localSheetId="4"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hidden="1">{"via1",#N/A,TRUE,"general";"via2",#N/A,TRUE,"general";"via3",#N/A,TRUE,"general"}</definedName>
    <definedName name="uiufgj" localSheetId="10"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4"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hidden="1">{"TAB1",#N/A,TRUE,"GENERAL";"TAB2",#N/A,TRUE,"GENERAL";"TAB3",#N/A,TRUE,"GENERAL";"TAB4",#N/A,TRUE,"GENERAL";"TAB5",#N/A,TRUE,"GENERAL"}</definedName>
    <definedName name="Un." localSheetId="10">#REF!</definedName>
    <definedName name="Un." localSheetId="11">#REF!</definedName>
    <definedName name="Un." localSheetId="4">#REF!</definedName>
    <definedName name="Un." localSheetId="3">#REF!</definedName>
    <definedName name="Un." localSheetId="1">#REF!</definedName>
    <definedName name="Un." localSheetId="2">#REF!</definedName>
    <definedName name="Unidades" localSheetId="10">[37]Presup_Cancha!$J$13:$J$17</definedName>
    <definedName name="unit" localSheetId="10">#REF!</definedName>
    <definedName name="unit" localSheetId="11">#REF!</definedName>
    <definedName name="unit" localSheetId="4">#REF!</definedName>
    <definedName name="unit" localSheetId="3">#REF!</definedName>
    <definedName name="unit" localSheetId="1">#REF!</definedName>
    <definedName name="unit" localSheetId="2">#REF!</definedName>
    <definedName name="Unitarios" localSheetId="10">#REF!</definedName>
    <definedName name="Unitarios" localSheetId="11">#REF!</definedName>
    <definedName name="Unitarios" localSheetId="4">#REF!</definedName>
    <definedName name="Unitarios" localSheetId="3">#REF!</definedName>
    <definedName name="Unitarios" localSheetId="1">#REF!</definedName>
    <definedName name="Unitarios" localSheetId="2">#REF!</definedName>
    <definedName name="uno" localSheetId="10">CANTIDADES!ERR</definedName>
    <definedName name="uno" localSheetId="4">'GRUPO MGA'!ERR</definedName>
    <definedName name="UOUIV" localSheetId="10" hidden="1">{"TAB1",#N/A,TRUE,"GENERAL";"TAB2",#N/A,TRUE,"GENERAL";"TAB3",#N/A,TRUE,"GENERAL";"TAB4",#N/A,TRUE,"GENERAL";"TAB5",#N/A,TRUE,"GENERAL"}</definedName>
    <definedName name="UOUIV" localSheetId="4"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hidden="1">{"TAB1",#N/A,TRUE,"GENERAL";"TAB2",#N/A,TRUE,"GENERAL";"TAB3",#N/A,TRUE,"GENERAL";"TAB4",#N/A,TRUE,"GENERAL";"TAB5",#N/A,TRUE,"GENERAL"}</definedName>
    <definedName name="uriel" localSheetId="10">CANTIDADES!ERR</definedName>
    <definedName name="uriel" localSheetId="4">'GRUPO MGA'!ERR</definedName>
    <definedName name="uryur" localSheetId="10" hidden="1">{"TAB1",#N/A,TRUE,"GENERAL";"TAB2",#N/A,TRUE,"GENERAL";"TAB3",#N/A,TRUE,"GENERAL";"TAB4",#N/A,TRUE,"GENERAL";"TAB5",#N/A,TRUE,"GENERAL"}</definedName>
    <definedName name="uryur" localSheetId="4"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hidden="1">{"TAB1",#N/A,TRUE,"GENERAL";"TAB2",#N/A,TRUE,"GENERAL";"TAB3",#N/A,TRUE,"GENERAL";"TAB4",#N/A,TRUE,"GENERAL";"TAB5",#N/A,TRUE,"GENERAL"}</definedName>
    <definedName name="UTL" localSheetId="10">[7]otros!$C$4</definedName>
    <definedName name="uu" localSheetId="10" hidden="1">{"TAB1",#N/A,TRUE,"GENERAL";"TAB2",#N/A,TRUE,"GENERAL";"TAB3",#N/A,TRUE,"GENERAL";"TAB4",#N/A,TRUE,"GENERAL";"TAB5",#N/A,TRUE,"GENERAL"}</definedName>
    <definedName name="uu" localSheetId="4"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hidden="1">{"TAB1",#N/A,TRUE,"GENERAL";"TAB2",#N/A,TRUE,"GENERAL";"TAB3",#N/A,TRUE,"GENERAL";"TAB4",#N/A,TRUE,"GENERAL";"TAB5",#N/A,TRUE,"GENERAL"}</definedName>
    <definedName name="uuu" localSheetId="10" hidden="1">{"TAB1",#N/A,TRUE,"GENERAL";"TAB2",#N/A,TRUE,"GENERAL";"TAB3",#N/A,TRUE,"GENERAL";"TAB4",#N/A,TRUE,"GENERAL";"TAB5",#N/A,TRUE,"GENERAL"}</definedName>
    <definedName name="uuu" localSheetId="4"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4"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hidden="1">{"TAB1",#N/A,TRUE,"GENERAL";"TAB2",#N/A,TRUE,"GENERAL";"TAB3",#N/A,TRUE,"GENERAL";"TAB4",#N/A,TRUE,"GENERAL";"TAB5",#N/A,TRUE,"GENERAL"}</definedName>
    <definedName name="uuuuuj" localSheetId="10" hidden="1">{"via1",#N/A,TRUE,"general";"via2",#N/A,TRUE,"general";"via3",#N/A,TRUE,"general"}</definedName>
    <definedName name="uuuuuj" localSheetId="4"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hidden="1">{"via1",#N/A,TRUE,"general";"via2",#N/A,TRUE,"general";"via3",#N/A,TRUE,"general"}</definedName>
    <definedName name="uwkap" localSheetId="10" hidden="1">{"TAB1",#N/A,TRUE,"GENERAL";"TAB2",#N/A,TRUE,"GENERAL";"TAB3",#N/A,TRUE,"GENERAL";"TAB4",#N/A,TRUE,"GENERAL";"TAB5",#N/A,TRUE,"GENERAL"}</definedName>
    <definedName name="uwkap" localSheetId="4"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hidden="1">{"TAB1",#N/A,TRUE,"GENERAL";"TAB2",#N/A,TRUE,"GENERAL";"TAB3",#N/A,TRUE,"GENERAL";"TAB4",#N/A,TRUE,"GENERAL";"TAB5",#N/A,TRUE,"GENERAL"}</definedName>
    <definedName name="uytu" localSheetId="10" hidden="1">{"TAB1",#N/A,TRUE,"GENERAL";"TAB2",#N/A,TRUE,"GENERAL";"TAB3",#N/A,TRUE,"GENERAL";"TAB4",#N/A,TRUE,"GENERAL";"TAB5",#N/A,TRUE,"GENERAL"}</definedName>
    <definedName name="uytu" localSheetId="4"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hidden="1">{"TAB1",#N/A,TRUE,"GENERAL";"TAB2",#N/A,TRUE,"GENERAL";"TAB3",#N/A,TRUE,"GENERAL";"TAB4",#N/A,TRUE,"GENERAL";"TAB5",#N/A,TRUE,"GENERAL"}</definedName>
    <definedName name="uyur" localSheetId="10" hidden="1">{"via1",#N/A,TRUE,"general";"via2",#N/A,TRUE,"general";"via3",#N/A,TRUE,"general"}</definedName>
    <definedName name="uyur" localSheetId="4"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hidden="1">{"via1",#N/A,TRUE,"general";"via2",#N/A,TRUE,"general";"via3",#N/A,TRUE,"general"}</definedName>
    <definedName name="v" localSheetId="10">#REF!</definedName>
    <definedName name="v" localSheetId="4"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hidden="1">{"TAB1",#N/A,TRUE,"GENERAL";"TAB2",#N/A,TRUE,"GENERAL";"TAB3",#N/A,TRUE,"GENERAL";"TAB4",#N/A,TRUE,"GENERAL";"TAB5",#N/A,TRUE,"GENERAL"}</definedName>
    <definedName name="VA" localSheetId="10">'[38]VIGAS AEREAS'!$B$27:$G$33</definedName>
    <definedName name="VACON" localSheetId="10">'[38]VIGAS AEREAS'!$H$37:$H$60</definedName>
    <definedName name="VALDES" localSheetId="10">#REF!</definedName>
    <definedName name="VALDES" localSheetId="4">#REF!</definedName>
    <definedName name="VALDES" localSheetId="3">#REF!</definedName>
    <definedName name="VALDES" localSheetId="1">#REF!</definedName>
    <definedName name="VALDES" localSheetId="2">#REF!</definedName>
    <definedName name="VALNG" localSheetId="10">'[38]VIGAS AEREAS'!$K$37:$K$60</definedName>
    <definedName name="valor1" localSheetId="10">#REF!</definedName>
    <definedName name="valor1" localSheetId="4">#REF!</definedName>
    <definedName name="valor1" localSheetId="3">#REF!</definedName>
    <definedName name="valor1" localSheetId="1">#REF!</definedName>
    <definedName name="valor1" localSheetId="2">#REF!</definedName>
    <definedName name="valor2" localSheetId="10">#REF!</definedName>
    <definedName name="valor2" localSheetId="4">#REF!</definedName>
    <definedName name="valor2" localSheetId="3">#REF!</definedName>
    <definedName name="valor2" localSheetId="1">#REF!</definedName>
    <definedName name="valor2" localSheetId="2">#REF!</definedName>
    <definedName name="VALOR3" localSheetId="10">#REF!</definedName>
    <definedName name="VALOR3" localSheetId="4">#REF!</definedName>
    <definedName name="VALOR3" localSheetId="3">#REF!</definedName>
    <definedName name="VALOR3" localSheetId="1">#REF!</definedName>
    <definedName name="VALOR3" localSheetId="2">#REF!</definedName>
    <definedName name="VAML" localSheetId="10">'[38]VIGAS AEREAS'!$L$37:$L$60</definedName>
    <definedName name="vaquita" hidden="1">{"PRES REHAB ARM-PER POR ITEMS  KM A KM",#N/A,TRUE,"Rehabilitacion Arm-Per"}</definedName>
    <definedName name="vas" localSheetId="3">#REF!</definedName>
    <definedName name="vas" localSheetId="1">#REF!</definedName>
    <definedName name="vas" localSheetId="2">#REF!</definedName>
    <definedName name="vbvbvbvb" localSheetId="10"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hidden="1">{"TAB1",#N/A,TRUE,"GENERAL";"TAB2",#N/A,TRUE,"GENERAL";"TAB3",#N/A,TRUE,"GENERAL";"TAB4",#N/A,TRUE,"GENERAL";"TAB5",#N/A,TRUE,"GENERAL"}</definedName>
    <definedName name="vdfvuio" localSheetId="10" hidden="1">{"via1",#N/A,TRUE,"general";"via2",#N/A,TRUE,"general";"via3",#N/A,TRUE,"general"}</definedName>
    <definedName name="vdfvuio" localSheetId="4"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hidden="1">{"via1",#N/A,TRUE,"general";"via2",#N/A,TRUE,"general";"via3",#N/A,TRUE,"general"}</definedName>
    <definedName name="vdsvnj" localSheetId="10" hidden="1">{"via1",#N/A,TRUE,"general";"via2",#N/A,TRUE,"general";"via3",#N/A,TRUE,"general"}</definedName>
    <definedName name="vdsvnj" localSheetId="4"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hidden="1">{"via1",#N/A,TRUE,"general";"via2",#N/A,TRUE,"general";"via3",#N/A,TRUE,"general"}</definedName>
    <definedName name="VentaAiu" localSheetId="10">#REF!</definedName>
    <definedName name="VentaAiu" localSheetId="4">#REF!</definedName>
    <definedName name="VentaAiu" localSheetId="3">#REF!</definedName>
    <definedName name="VentaAiu" localSheetId="1">#REF!</definedName>
    <definedName name="VentaAiu" localSheetId="2">#REF!</definedName>
    <definedName name="Ventana_de_aluminio" localSheetId="10">'[10]LISTADO DE MATERIALES Y EQUIPOS'!$B$87</definedName>
    <definedName name="VENTANAS" localSheetId="10">#REF!</definedName>
    <definedName name="VENTANAS" localSheetId="4">#REF!</definedName>
    <definedName name="VENTANAS" localSheetId="3">#REF!</definedName>
    <definedName name="VENTANAS" localSheetId="1">#REF!</definedName>
    <definedName name="VENTANAS" localSheetId="2">#REF!</definedName>
    <definedName name="vfbgnhyt" localSheetId="10" hidden="1">{"via1",#N/A,TRUE,"general";"via2",#N/A,TRUE,"general";"via3",#N/A,TRUE,"general"}</definedName>
    <definedName name="vfbgnhyt" localSheetId="4"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hidden="1">{"via1",#N/A,TRUE,"general";"via2",#N/A,TRUE,"general";"via3",#N/A,TRUE,"general"}</definedName>
    <definedName name="vfvdv" localSheetId="10" hidden="1">{"TAB1",#N/A,TRUE,"GENERAL";"TAB2",#N/A,TRUE,"GENERAL";"TAB3",#N/A,TRUE,"GENERAL";"TAB4",#N/A,TRUE,"GENERAL";"TAB5",#N/A,TRUE,"GENERAL"}</definedName>
    <definedName name="vfvdv" localSheetId="4"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hidden="1">{"TAB1",#N/A,TRUE,"GENERAL";"TAB2",#N/A,TRUE,"GENERAL";"TAB3",#N/A,TRUE,"GENERAL";"TAB4",#N/A,TRUE,"GENERAL";"TAB5",#N/A,TRUE,"GENERAL"}</definedName>
    <definedName name="vfvf" localSheetId="10" hidden="1">{"TAB1",#N/A,TRUE,"GENERAL";"TAB2",#N/A,TRUE,"GENERAL";"TAB3",#N/A,TRUE,"GENERAL";"TAB4",#N/A,TRUE,"GENERAL";"TAB5",#N/A,TRUE,"GENERAL"}</definedName>
    <definedName name="vfvf" localSheetId="4"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hidden="1">{"TAB1",#N/A,TRUE,"GENERAL";"TAB2",#N/A,TRUE,"GENERAL";"TAB3",#N/A,TRUE,"GENERAL";"TAB4",#N/A,TRUE,"GENERAL";"TAB5",#N/A,TRUE,"GENERAL"}</definedName>
    <definedName name="vk" localSheetId="10" hidden="1">{"via1",#N/A,TRUE,"general";"via2",#N/A,TRUE,"general";"via3",#N/A,TRUE,"general"}</definedName>
    <definedName name="vk" localSheetId="4"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hidden="1">{"via1",#N/A,TRUE,"general";"via2",#N/A,TRUE,"general";"via3",#N/A,TRUE,"general"}</definedName>
    <definedName name="vnbvxb" localSheetId="10" hidden="1">{"via1",#N/A,TRUE,"general";"via2",#N/A,TRUE,"general";"via3",#N/A,TRUE,"general"}</definedName>
    <definedName name="vnbvxb" localSheetId="4"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hidden="1">{"via1",#N/A,TRUE,"general";"via2",#N/A,TRUE,"general";"via3",#N/A,TRUE,"general"}</definedName>
    <definedName name="VNVBN" localSheetId="10" hidden="1">{"TAB1",#N/A,TRUE,"GENERAL";"TAB2",#N/A,TRUE,"GENERAL";"TAB3",#N/A,TRUE,"GENERAL";"TAB4",#N/A,TRUE,"GENERAL";"TAB5",#N/A,TRUE,"GENERAL"}</definedName>
    <definedName name="VNVBN" localSheetId="4"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hidden="1">{"TAB1",#N/A,TRUE,"GENERAL";"TAB2",#N/A,TRUE,"GENERAL";"TAB3",#N/A,TRUE,"GENERAL";"TAB4",#N/A,TRUE,"GENERAL";"TAB5",#N/A,TRUE,"GENERAL"}</definedName>
    <definedName name="Volco" localSheetId="10">'[10]LISTADO DE MATERIALES Y EQUIPOS'!$B$42</definedName>
    <definedName name="vsdfj" localSheetId="10" hidden="1">{"via1",#N/A,TRUE,"general";"via2",#N/A,TRUE,"general";"via3",#N/A,TRUE,"general"}</definedName>
    <definedName name="vsdfj" localSheetId="4"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hidden="1">{"via1",#N/A,TRUE,"general";"via2",#N/A,TRUE,"general";"via3",#N/A,TRUE,"general"}</definedName>
    <definedName name="vt" localSheetId="10" hidden="1">{"via1",#N/A,TRUE,"general";"via2",#N/A,TRUE,"general";"via3",#N/A,TRUE,"general"}</definedName>
    <definedName name="vt" localSheetId="4"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hidden="1">{"via1",#N/A,TRUE,"general";"via2",#N/A,TRUE,"general";"via3",#N/A,TRUE,"general"}</definedName>
    <definedName name="vvcxv" localSheetId="10" hidden="1">{"TAB1",#N/A,TRUE,"GENERAL";"TAB2",#N/A,TRUE,"GENERAL";"TAB3",#N/A,TRUE,"GENERAL";"TAB4",#N/A,TRUE,"GENERAL";"TAB5",#N/A,TRUE,"GENERAL"}</definedName>
    <definedName name="vvcxv" localSheetId="4"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hidden="1">{"TAB1",#N/A,TRUE,"GENERAL";"TAB2",#N/A,TRUE,"GENERAL";"TAB3",#N/A,TRUE,"GENERAL";"TAB4",#N/A,TRUE,"GENERAL";"TAB5",#N/A,TRUE,"GENERAL"}</definedName>
    <definedName name="VVV" localSheetId="10">#REF!</definedName>
    <definedName name="VVV" localSheetId="4">#REF!</definedName>
    <definedName name="VVV" localSheetId="3">#REF!</definedName>
    <definedName name="VVV" localSheetId="1">#REF!</definedName>
    <definedName name="VVV" localSheetId="2">#REF!</definedName>
    <definedName name="vvvvt" localSheetId="10" hidden="1">{"via1",#N/A,TRUE,"general";"via2",#N/A,TRUE,"general";"via3",#N/A,TRUE,"general"}</definedName>
    <definedName name="vvvvt" localSheetId="4"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hidden="1">{"via1",#N/A,TRUE,"general";"via2",#N/A,TRUE,"general";"via3",#N/A,TRUE,"general"}</definedName>
    <definedName name="vvvvvvf" localSheetId="10" hidden="1">{"via1",#N/A,TRUE,"general";"via2",#N/A,TRUE,"general";"via3",#N/A,TRUE,"general"}</definedName>
    <definedName name="vvvvvvf" localSheetId="4"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hidden="1">{"via1",#N/A,TRUE,"general";"via2",#N/A,TRUE,"general";"via3",#N/A,TRUE,"general"}</definedName>
    <definedName name="vy" localSheetId="10" hidden="1">{"TAB1",#N/A,TRUE,"GENERAL";"TAB2",#N/A,TRUE,"GENERAL";"TAB3",#N/A,TRUE,"GENERAL";"TAB4",#N/A,TRUE,"GENERAL";"TAB5",#N/A,TRUE,"GENERAL"}</definedName>
    <definedName name="vy" localSheetId="4"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hidden="1">{"TAB1",#N/A,TRUE,"GENERAL";"TAB2",#N/A,TRUE,"GENERAL";"TAB3",#N/A,TRUE,"GENERAL";"TAB4",#N/A,TRUE,"GENERAL";"TAB5",#N/A,TRUE,"GENERAL"}</definedName>
    <definedName name="w2w2w" localSheetId="10" hidden="1">{"via1",#N/A,TRUE,"general";"via2",#N/A,TRUE,"general";"via3",#N/A,TRUE,"general"}</definedName>
    <definedName name="w2w2w" localSheetId="4"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hidden="1">{"via1",#N/A,TRUE,"general";"via2",#N/A,TRUE,"general";"via3",#N/A,TRUE,"general"}</definedName>
    <definedName name="WDFSDF" localSheetId="10">'[17]Res-Accide-10'!#REF!</definedName>
    <definedName name="WDFSDF" localSheetId="4">'[24]Res-Accide-10'!#REF!</definedName>
    <definedName name="WDFSDF" localSheetId="3">'[24]Res-Accide-10'!#REF!</definedName>
    <definedName name="WDFSDF" localSheetId="1">'[24]Res-Accide-10'!#REF!</definedName>
    <definedName name="WDFSDF" localSheetId="2">'[24]Res-Accide-10'!#REF!</definedName>
    <definedName name="WEFWE" localSheetId="10">'[17]Res-Accide-10'!#REF!</definedName>
    <definedName name="WEFWE" localSheetId="4">'[24]Res-Accide-10'!#REF!</definedName>
    <definedName name="WEFWE" localSheetId="3">'[24]Res-Accide-10'!#REF!</definedName>
    <definedName name="WEFWE" localSheetId="1">'[24]Res-Accide-10'!#REF!</definedName>
    <definedName name="WEFWE" localSheetId="2">'[24]Res-Accide-10'!#REF!</definedName>
    <definedName name="WER" localSheetId="10">'[17]Res-Accide-10'!$S$2:$S$7</definedName>
    <definedName name="werew" localSheetId="10" hidden="1">{"TAB1",#N/A,TRUE,"GENERAL";"TAB2",#N/A,TRUE,"GENERAL";"TAB3",#N/A,TRUE,"GENERAL";"TAB4",#N/A,TRUE,"GENERAL";"TAB5",#N/A,TRUE,"GENERAL"}</definedName>
    <definedName name="werew" localSheetId="4"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hidden="1">{"TAB1",#N/A,TRUE,"GENERAL";"TAB2",#N/A,TRUE,"GENERAL";"TAB3",#N/A,TRUE,"GENERAL";"TAB4",#N/A,TRUE,"GENERAL";"TAB5",#N/A,TRUE,"GENERAL"}</definedName>
    <definedName name="WEREWR" localSheetId="10" hidden="1">{"via1",#N/A,TRUE,"general";"via2",#N/A,TRUE,"general";"via3",#N/A,TRUE,"general"}</definedName>
    <definedName name="WEREWR" localSheetId="4"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hidden="1">{"via1",#N/A,TRUE,"general";"via2",#N/A,TRUE,"general";"via3",#N/A,TRUE,"general"}</definedName>
    <definedName name="werfdsf" localSheetId="10"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hidden="1">{"TAB1",#N/A,TRUE,"GENERAL";"TAB2",#N/A,TRUE,"GENERAL";"TAB3",#N/A,TRUE,"GENERAL";"TAB4",#N/A,TRUE,"GENERAL";"TAB5",#N/A,TRUE,"GENERAL"}</definedName>
    <definedName name="werh" localSheetId="10" hidden="1">{"via1",#N/A,TRUE,"general";"via2",#N/A,TRUE,"general";"via3",#N/A,TRUE,"general"}</definedName>
    <definedName name="werh" localSheetId="4"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hidden="1">{"via1",#N/A,TRUE,"general";"via2",#N/A,TRUE,"general";"via3",#N/A,TRUE,"general"}</definedName>
    <definedName name="wersfdfrguyo" localSheetId="10" hidden="1">{"via1",#N/A,TRUE,"general";"via2",#N/A,TRUE,"general";"via3",#N/A,TRUE,"general"}</definedName>
    <definedName name="wersfdfrguyo" localSheetId="4"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hidden="1">{"via1",#N/A,TRUE,"general";"via2",#N/A,TRUE,"general";"via3",#N/A,TRUE,"general"}</definedName>
    <definedName name="werwr" localSheetId="10" hidden="1">{"via1",#N/A,TRUE,"general";"via2",#N/A,TRUE,"general";"via3",#N/A,TRUE,"general"}</definedName>
    <definedName name="werwr" localSheetId="4"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hidden="1">{"via1",#N/A,TRUE,"general";"via2",#N/A,TRUE,"general";"via3",#N/A,TRUE,"general"}</definedName>
    <definedName name="WERWVN" localSheetId="10"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hidden="1">{"TAB1",#N/A,TRUE,"GENERAL";"TAB2",#N/A,TRUE,"GENERAL";"TAB3",#N/A,TRUE,"GENERAL";"TAB4",#N/A,TRUE,"GENERAL";"TAB5",#N/A,TRUE,"GENERAL"}</definedName>
    <definedName name="wetrew" localSheetId="10" hidden="1">{"via1",#N/A,TRUE,"general";"via2",#N/A,TRUE,"general";"via3",#N/A,TRUE,"general"}</definedName>
    <definedName name="wetrew" localSheetId="4"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hidden="1">{"via1",#N/A,TRUE,"general";"via2",#N/A,TRUE,"general";"via3",#N/A,TRUE,"general"}</definedName>
    <definedName name="wettt" localSheetId="10" hidden="1">{"via1",#N/A,TRUE,"general";"via2",#N/A,TRUE,"general";"via3",#N/A,TRUE,"general"}</definedName>
    <definedName name="wettt" localSheetId="4"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hidden="1">{"via1",#N/A,TRUE,"general";"via2",#N/A,TRUE,"general";"via3",#N/A,TRUE,"general"}</definedName>
    <definedName name="wetwretd" localSheetId="10" hidden="1">{"via1",#N/A,TRUE,"general";"via2",#N/A,TRUE,"general";"via3",#N/A,TRUE,"general"}</definedName>
    <definedName name="wetwretd" localSheetId="4"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hidden="1">{"via1",#N/A,TRUE,"general";"via2",#N/A,TRUE,"general";"via3",#N/A,TRUE,"general"}</definedName>
    <definedName name="wew" localSheetId="10" hidden="1">{"via1",#N/A,TRUE,"general";"via2",#N/A,TRUE,"general";"via3",#N/A,TRUE,"general"}</definedName>
    <definedName name="wew" localSheetId="4"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hidden="1">{"via1",#N/A,TRUE,"general";"via2",#N/A,TRUE,"general";"via3",#N/A,TRUE,"general"}</definedName>
    <definedName name="wffag" localSheetId="10" hidden="1">{"via1",#N/A,TRUE,"general";"via2",#N/A,TRUE,"general";"via3",#N/A,TRUE,"general"}</definedName>
    <definedName name="wffag" localSheetId="4"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hidden="1">{"via1",#N/A,TRUE,"general";"via2",#N/A,TRUE,"general";"via3",#N/A,TRUE,"general"}</definedName>
    <definedName name="WILSON" localSheetId="10">'[17]Res-Accide-10'!#REF!</definedName>
    <definedName name="WILSON" localSheetId="4">'[24]Res-Accide-10'!#REF!</definedName>
    <definedName name="WILSON" localSheetId="3">'[24]Res-Accide-10'!#REF!</definedName>
    <definedName name="WILSON" localSheetId="1">'[24]Res-Accide-10'!#REF!</definedName>
    <definedName name="WILSON" localSheetId="2">'[24]Res-Accide-10'!#REF!</definedName>
    <definedName name="wlkfaopodhwpuh" localSheetId="3">[1]INSUMOS!#REF!</definedName>
    <definedName name="wlkfaopodhwpuh" localSheetId="1">[1]INSUMOS!#REF!</definedName>
    <definedName name="wlkfaopodhwpuh" localSheetId="2">[1]INSUMOS!#REF!</definedName>
    <definedName name="WQEEWQ" localSheetId="10"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localSheetId="10"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rn.via." localSheetId="10" hidden="1">{"via1",#N/A,TRUE,"general";"via2",#N/A,TRUE,"general";"via3",#N/A,TRUE,"general"}</definedName>
    <definedName name="wrn.via." localSheetId="4"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hidden="1">{"via1",#N/A,TRUE,"general";"via2",#N/A,TRUE,"general";"via3",#N/A,TRUE,"general"}</definedName>
    <definedName name="WSERWEER" localSheetId="10">'[23]COSTOS OFICINA'!#REF!</definedName>
    <definedName name="WSERWEER" localSheetId="4">'[23]COSTOS OFICINA'!#REF!</definedName>
    <definedName name="WSERWEER" localSheetId="3">'[23]COSTOS OFICINA'!#REF!</definedName>
    <definedName name="WSERWEER" localSheetId="1">'[23]COSTOS OFICINA'!#REF!</definedName>
    <definedName name="WSERWEER" localSheetId="2">'[23]COSTOS OFICINA'!#REF!</definedName>
    <definedName name="wsnhed" localSheetId="10" hidden="1">{"via1",#N/A,TRUE,"general";"via2",#N/A,TRUE,"general";"via3",#N/A,TRUE,"general"}</definedName>
    <definedName name="wsnhed" localSheetId="4"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hidden="1">{"via1",#N/A,TRUE,"general";"via2",#N/A,TRUE,"general";"via3",#N/A,TRUE,"general"}</definedName>
    <definedName name="wswswsqa" localSheetId="10" hidden="1">{"via1",#N/A,TRUE,"general";"via2",#N/A,TRUE,"general";"via3",#N/A,TRUE,"general"}</definedName>
    <definedName name="wswswsqa" localSheetId="4"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hidden="1">{"via1",#N/A,TRUE,"general";"via2",#N/A,TRUE,"general";"via3",#N/A,TRUE,"general"}</definedName>
    <definedName name="wtt" localSheetId="10" hidden="1">{"TAB1",#N/A,TRUE,"GENERAL";"TAB2",#N/A,TRUE,"GENERAL";"TAB3",#N/A,TRUE,"GENERAL";"TAB4",#N/A,TRUE,"GENERAL";"TAB5",#N/A,TRUE,"GENERAL"}</definedName>
    <definedName name="wtt" localSheetId="4"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hidden="1">{"TAB1",#N/A,TRUE,"GENERAL";"TAB2",#N/A,TRUE,"GENERAL";"TAB3",#N/A,TRUE,"GENERAL";"TAB4",#N/A,TRUE,"GENERAL";"TAB5",#N/A,TRUE,"GENERAL"}</definedName>
    <definedName name="wwded3" localSheetId="10" hidden="1">{"via1",#N/A,TRUE,"general";"via2",#N/A,TRUE,"general";"via3",#N/A,TRUE,"general"}</definedName>
    <definedName name="wwded3" localSheetId="4"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hidden="1">{"via1",#N/A,TRUE,"general";"via2",#N/A,TRUE,"general";"via3",#N/A,TRUE,"general"}</definedName>
    <definedName name="wwww" localSheetId="10">#REF!</definedName>
    <definedName name="wwww" localSheetId="4">#REF!</definedName>
    <definedName name="wwww" localSheetId="3">#REF!</definedName>
    <definedName name="wwww" localSheetId="1">#REF!</definedName>
    <definedName name="wwww" localSheetId="2">#REF!</definedName>
    <definedName name="wwwwe" localSheetId="10" hidden="1">{"TAB1",#N/A,TRUE,"GENERAL";"TAB2",#N/A,TRUE,"GENERAL";"TAB3",#N/A,TRUE,"GENERAL";"TAB4",#N/A,TRUE,"GENERAL";"TAB5",#N/A,TRUE,"GENERAL"}</definedName>
    <definedName name="wwwwe" localSheetId="4"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hidden="1">{"TAB1",#N/A,TRUE,"GENERAL";"TAB2",#N/A,TRUE,"GENERAL";"TAB3",#N/A,TRUE,"GENERAL";"TAB4",#N/A,TRUE,"GENERAL";"TAB5",#N/A,TRUE,"GENERAL"}</definedName>
    <definedName name="wyty" localSheetId="10" hidden="1">{"via1",#N/A,TRUE,"general";"via2",#N/A,TRUE,"general";"via3",#N/A,TRUE,"general"}</definedName>
    <definedName name="wyty" localSheetId="4"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hidden="1">{"via1",#N/A,TRUE,"general";"via2",#N/A,TRUE,"general";"via3",#N/A,TRUE,"general"}</definedName>
    <definedName name="X.X.X.X.X.X" localSheetId="10">#REF!</definedName>
    <definedName name="X.X.X.X.X.X" localSheetId="11">#REF!</definedName>
    <definedName name="X.X.X.X.X.X" localSheetId="4">#REF!</definedName>
    <definedName name="X.X.X.X.X.X" localSheetId="3">#REF!</definedName>
    <definedName name="X.X.X.X.X.X" localSheetId="1">#REF!</definedName>
    <definedName name="X.X.X.X.X.X" localSheetId="2">#REF!</definedName>
    <definedName name="xcbvbs" localSheetId="10"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hidden="1">{"TAB1",#N/A,TRUE,"GENERAL";"TAB2",#N/A,TRUE,"GENERAL";"TAB3",#N/A,TRUE,"GENERAL";"TAB4",#N/A,TRUE,"GENERAL";"TAB5",#N/A,TRUE,"GENERAL"}</definedName>
    <definedName name="XNXNXNXNXNX" localSheetId="10">#REF!</definedName>
    <definedName name="XNXNXNXNXNX" localSheetId="11">#REF!</definedName>
    <definedName name="XNXNXNXNXNX" localSheetId="4">#REF!</definedName>
    <definedName name="XNXNXNXNXNX" localSheetId="3">#REF!</definedName>
    <definedName name="XNXNXNXNXNX" localSheetId="1">#REF!</definedName>
    <definedName name="XNXNXNXNXNX" localSheetId="2">#REF!</definedName>
    <definedName name="xsxs" localSheetId="10" hidden="1">{"TAB1",#N/A,TRUE,"GENERAL";"TAB2",#N/A,TRUE,"GENERAL";"TAB3",#N/A,TRUE,"GENERAL";"TAB4",#N/A,TRUE,"GENERAL";"TAB5",#N/A,TRUE,"GENERAL"}</definedName>
    <definedName name="xsxs" localSheetId="4"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hidden="1">{"TAB1",#N/A,TRUE,"GENERAL";"TAB2",#N/A,TRUE,"GENERAL";"TAB3",#N/A,TRUE,"GENERAL";"TAB4",#N/A,TRUE,"GENERAL";"TAB5",#N/A,TRUE,"GENERAL"}</definedName>
    <definedName name="XX" localSheetId="10">'[29]A. P. U.'!#REF!</definedName>
    <definedName name="xxfg" localSheetId="10" hidden="1">{"via1",#N/A,TRUE,"general";"via2",#N/A,TRUE,"general";"via3",#N/A,TRUE,"general"}</definedName>
    <definedName name="xxfg" localSheetId="4"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hidden="1">{"via1",#N/A,TRUE,"general";"via2",#N/A,TRUE,"general";"via3",#N/A,TRUE,"general"}</definedName>
    <definedName name="XXX" localSheetId="10">#REF!</definedName>
    <definedName name="XXX" localSheetId="4">#REF!</definedName>
    <definedName name="XXX" localSheetId="3">#REF!</definedName>
    <definedName name="XXX" localSheetId="1">#REF!</definedName>
    <definedName name="XXX" localSheetId="2">#REF!</definedName>
    <definedName name="xxxx" localSheetId="10">#REF!</definedName>
    <definedName name="xxxx" localSheetId="11">#REF!</definedName>
    <definedName name="xxxx" localSheetId="4">#REF!</definedName>
    <definedName name="xxxx" localSheetId="3">#REF!</definedName>
    <definedName name="xxxx" localSheetId="1">#REF!</definedName>
    <definedName name="xxxx" localSheetId="2">#REF!</definedName>
    <definedName name="XXXXX" localSheetId="10">#REF!</definedName>
    <definedName name="XXXXX" localSheetId="11">#REF!</definedName>
    <definedName name="XXXXX" localSheetId="4">#REF!</definedName>
    <definedName name="XXXXX" localSheetId="3">#REF!</definedName>
    <definedName name="XXXXX" localSheetId="1">#REF!</definedName>
    <definedName name="XXXXX" localSheetId="2">#REF!</definedName>
    <definedName name="xxxxxds" localSheetId="10" hidden="1">{"via1",#N/A,TRUE,"general";"via2",#N/A,TRUE,"general";"via3",#N/A,TRUE,"general"}</definedName>
    <definedName name="xxxxxds" localSheetId="4"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hidden="1">{"via1",#N/A,TRUE,"general";"via2",#N/A,TRUE,"general";"via3",#N/A,TRUE,"general"}</definedName>
    <definedName name="xxxxxxcxxxx" hidden="1">"C:\C-314\VOLUMENES\volfin4.mdb"</definedName>
    <definedName name="XXXXXXXX" localSheetId="10">#REF!</definedName>
    <definedName name="XXXXXXXX" localSheetId="11">#REF!</definedName>
    <definedName name="XXXXXXXX" localSheetId="4">#REF!</definedName>
    <definedName name="XXXXXXXX" localSheetId="3">#REF!</definedName>
    <definedName name="XXXXXXXX" localSheetId="1">#REF!</definedName>
    <definedName name="XXXXXXXX" localSheetId="2">#REF!</definedName>
    <definedName name="XXXXXXXXXX" localSheetId="10">#REF!</definedName>
    <definedName name="XXXXXXXXXX" localSheetId="4">#REF!</definedName>
    <definedName name="XXXXXXXXXX" localSheetId="3">#REF!</definedName>
    <definedName name="XXXXXXXXXX" localSheetId="1">#REF!</definedName>
    <definedName name="XXXXXXXXXX" localSheetId="2">#REF!</definedName>
    <definedName name="xxxxxxxxxx29" localSheetId="10" hidden="1">{"via1",#N/A,TRUE,"general";"via2",#N/A,TRUE,"general";"via3",#N/A,TRUE,"general"}</definedName>
    <definedName name="xxxxxxxxxx29" localSheetId="4"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hidden="1">{"via1",#N/A,TRUE,"general";"via2",#N/A,TRUE,"general";"via3",#N/A,TRUE,"general"}</definedName>
    <definedName name="XXXXXXXXXXX" localSheetId="10">#REF!</definedName>
    <definedName name="XXXXXXXXXXX" localSheetId="11">#REF!</definedName>
    <definedName name="XXXXXXXXXXX" localSheetId="4">#REF!</definedName>
    <definedName name="XXXXXXXXXXX" localSheetId="3">#REF!</definedName>
    <definedName name="XXXXXXXXXXX" localSheetId="1">#REF!</definedName>
    <definedName name="XXXXXXXXXXX" localSheetId="2">#REF!</definedName>
    <definedName name="XXXXXXXXXXXX" localSheetId="10">#REF!</definedName>
    <definedName name="XXXXXXXXXXXX" localSheetId="4">#REF!</definedName>
    <definedName name="XXXXXXXXXXXX" localSheetId="3">#REF!</definedName>
    <definedName name="XXXXXXXXXXXX" localSheetId="1">#REF!</definedName>
    <definedName name="XXXXXXXXXXXX" localSheetId="2">#REF!</definedName>
    <definedName name="xxxxxxxxxxxxxxxxxxxxxxxxxxxxx" localSheetId="10">#REF!</definedName>
    <definedName name="xxxxxxxxxxxxxxxxxxxxxxxxxxxxx" localSheetId="11">#REF!</definedName>
    <definedName name="xxxxxxxxxxxxxxxxxxxxxxxxxxxxx" localSheetId="4">#REF!</definedName>
    <definedName name="xxxxxxxxxxxxxxxxxxxxxxxxxxxxx" localSheetId="3">#REF!</definedName>
    <definedName name="xxxxxxxxxxxxxxxxxxxxxxxxxxxxx" localSheetId="1">#REF!</definedName>
    <definedName name="xxxxxxxxxxxxxxxxxxxxxxxxxxxxx" localSheetId="2">#REF!</definedName>
    <definedName name="XZXZV" localSheetId="10" hidden="1">{"via1",#N/A,TRUE,"general";"via2",#N/A,TRUE,"general";"via3",#N/A,TRUE,"general"}</definedName>
    <definedName name="XZXZV" localSheetId="4"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hidden="1">{"via1",#N/A,TRUE,"general";"via2",#N/A,TRUE,"general";"via3",#N/A,TRUE,"general"}</definedName>
    <definedName name="Y" localSheetId="10">[8]!absc</definedName>
    <definedName name="Y" localSheetId="4">[9]!absc</definedName>
    <definedName name="Y" localSheetId="3">[9]!absc</definedName>
    <definedName name="Y" localSheetId="1">[9]!absc</definedName>
    <definedName name="Y" localSheetId="2">[9]!absc</definedName>
    <definedName name="y6y6" localSheetId="10" hidden="1">{"via1",#N/A,TRUE,"general";"via2",#N/A,TRUE,"general";"via3",#N/A,TRUE,"general"}</definedName>
    <definedName name="y6y6" localSheetId="4"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hidden="1">{"via1",#N/A,TRUE,"general";"via2",#N/A,TRUE,"general";"via3",#N/A,TRUE,"general"}</definedName>
    <definedName name="YA" localSheetId="10">#REF!</definedName>
    <definedName name="YA" localSheetId="4">#REF!</definedName>
    <definedName name="YA" localSheetId="3">#REF!</definedName>
    <definedName name="YA" localSheetId="1">#REF!</definedName>
    <definedName name="YA" localSheetId="2">#REF!</definedName>
    <definedName name="yery" localSheetId="10" hidden="1">{"via1",#N/A,TRUE,"general";"via2",#N/A,TRUE,"general";"via3",#N/A,TRUE,"general"}</definedName>
    <definedName name="yery" localSheetId="4"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hidden="1">{"via1",#N/A,TRUE,"general";"via2",#N/A,TRUE,"general";"via3",#N/A,TRUE,"general"}</definedName>
    <definedName name="yhy" localSheetId="10" hidden="1">{"TAB1",#N/A,TRUE,"GENERAL";"TAB2",#N/A,TRUE,"GENERAL";"TAB3",#N/A,TRUE,"GENERAL";"TAB4",#N/A,TRUE,"GENERAL";"TAB5",#N/A,TRUE,"GENERAL"}</definedName>
    <definedName name="yhy" localSheetId="4"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hidden="1">{"TAB1",#N/A,TRUE,"GENERAL";"TAB2",#N/A,TRUE,"GENERAL";"TAB3",#N/A,TRUE,"GENERAL";"TAB4",#N/A,TRUE,"GENERAL";"TAB5",#N/A,TRUE,"GENERAL"}</definedName>
    <definedName name="yjyj" localSheetId="10" hidden="1">{"TAB1",#N/A,TRUE,"GENERAL";"TAB2",#N/A,TRUE,"GENERAL";"TAB3",#N/A,TRUE,"GENERAL";"TAB4",#N/A,TRUE,"GENERAL";"TAB5",#N/A,TRUE,"GENERAL"}</definedName>
    <definedName name="yjyj" localSheetId="4"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hidden="1">{"TAB1",#N/A,TRUE,"GENERAL";"TAB2",#N/A,TRUE,"GENERAL";"TAB3",#N/A,TRUE,"GENERAL";"TAB4",#N/A,TRUE,"GENERAL";"TAB5",#N/A,TRUE,"GENERAL"}</definedName>
    <definedName name="yoya" localSheetId="10">#REF!</definedName>
    <definedName name="yoya" localSheetId="11">#REF!</definedName>
    <definedName name="yoya" localSheetId="4">#REF!</definedName>
    <definedName name="yoya" localSheetId="3">#REF!</definedName>
    <definedName name="yoya" localSheetId="1">#REF!</definedName>
    <definedName name="yoya" localSheetId="2">#REF!</definedName>
    <definedName name="yoyo" localSheetId="10">#REF!</definedName>
    <definedName name="yoyo" localSheetId="11">#REF!</definedName>
    <definedName name="yoyo" localSheetId="4">#REF!</definedName>
    <definedName name="yoyo" localSheetId="3">#REF!</definedName>
    <definedName name="yoyo" localSheetId="1">#REF!</definedName>
    <definedName name="yoyo" localSheetId="2">#REF!</definedName>
    <definedName name="YQYQY" localSheetId="10">#REF!</definedName>
    <definedName name="YQYQY" localSheetId="11">#REF!</definedName>
    <definedName name="YQYQY" localSheetId="4">#REF!</definedName>
    <definedName name="YQYQY" localSheetId="3">#REF!</definedName>
    <definedName name="YQYQY" localSheetId="1">#REF!</definedName>
    <definedName name="YQYQY" localSheetId="2">#REF!</definedName>
    <definedName name="yrey" localSheetId="10" hidden="1">{"via1",#N/A,TRUE,"general";"via2",#N/A,TRUE,"general";"via3",#N/A,TRUE,"general"}</definedName>
    <definedName name="yrey" localSheetId="4"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hidden="1">{"via1",#N/A,TRUE,"general";"via2",#N/A,TRUE,"general";"via3",#N/A,TRUE,"general"}</definedName>
    <definedName name="yry" localSheetId="10" hidden="1">{"via1",#N/A,TRUE,"general";"via2",#N/A,TRUE,"general";"via3",#N/A,TRUE,"general"}</definedName>
    <definedName name="yry" localSheetId="4"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hidden="1">{"via1",#N/A,TRUE,"general";"via2",#N/A,TRUE,"general";"via3",#N/A,TRUE,"general"}</definedName>
    <definedName name="ytj" localSheetId="10" hidden="1">{"TAB1",#N/A,TRUE,"GENERAL";"TAB2",#N/A,TRUE,"GENERAL";"TAB3",#N/A,TRUE,"GENERAL";"TAB4",#N/A,TRUE,"GENERAL";"TAB5",#N/A,TRUE,"GENERAL"}</definedName>
    <definedName name="ytj" localSheetId="4"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hidden="1">{"TAB1",#N/A,TRUE,"GENERAL";"TAB2",#N/A,TRUE,"GENERAL";"TAB3",#N/A,TRUE,"GENERAL";"TAB4",#N/A,TRUE,"GENERAL";"TAB5",#N/A,TRUE,"GENERAL"}</definedName>
    <definedName name="ytjt6" localSheetId="10" hidden="1">{"via1",#N/A,TRUE,"general";"via2",#N/A,TRUE,"general";"via3",#N/A,TRUE,"general"}</definedName>
    <definedName name="ytjt6" localSheetId="4"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hidden="1">{"via1",#N/A,TRUE,"general";"via2",#N/A,TRUE,"general";"via3",#N/A,TRUE,"general"}</definedName>
    <definedName name="ytrwyr" localSheetId="10"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hidden="1">{"TAB1",#N/A,TRUE,"GENERAL";"TAB2",#N/A,TRUE,"GENERAL";"TAB3",#N/A,TRUE,"GENERAL";"TAB4",#N/A,TRUE,"GENERAL";"TAB5",#N/A,TRUE,"GENERAL"}</definedName>
    <definedName name="ytry" localSheetId="10" hidden="1">{"via1",#N/A,TRUE,"general";"via2",#N/A,TRUE,"general";"via3",#N/A,TRUE,"general"}</definedName>
    <definedName name="ytry" localSheetId="4"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hidden="1">{"via1",#N/A,TRUE,"general";"via2",#N/A,TRUE,"general";"via3",#N/A,TRUE,"general"}</definedName>
    <definedName name="ytryrty" localSheetId="10" hidden="1">{"via1",#N/A,TRUE,"general";"via2",#N/A,TRUE,"general";"via3",#N/A,TRUE,"general"}</definedName>
    <definedName name="ytryrty" localSheetId="4"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hidden="1">{"via1",#N/A,TRUE,"general";"via2",#N/A,TRUE,"general";"via3",#N/A,TRUE,"general"}</definedName>
    <definedName name="YTRYUYT" localSheetId="10"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4"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hidden="1">{"TAB1",#N/A,TRUE,"GENERAL";"TAB2",#N/A,TRUE,"GENERAL";"TAB3",#N/A,TRUE,"GENERAL";"TAB4",#N/A,TRUE,"GENERAL";"TAB5",#N/A,TRUE,"GENERAL"}</definedName>
    <definedName name="ytuytfgh" localSheetId="10" hidden="1">{"via1",#N/A,TRUE,"general";"via2",#N/A,TRUE,"general";"via3",#N/A,TRUE,"general"}</definedName>
    <definedName name="ytuytfgh" localSheetId="4"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hidden="1">{"via1",#N/A,TRUE,"general";"via2",#N/A,TRUE,"general";"via3",#N/A,TRUE,"general"}</definedName>
    <definedName name="yty" localSheetId="10" hidden="1">{"TAB1",#N/A,TRUE,"GENERAL";"TAB2",#N/A,TRUE,"GENERAL";"TAB3",#N/A,TRUE,"GENERAL";"TAB4",#N/A,TRUE,"GENERAL";"TAB5",#N/A,TRUE,"GENERAL"}</definedName>
    <definedName name="yty" localSheetId="4"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hidden="1">{"TAB1",#N/A,TRUE,"GENERAL";"TAB2",#N/A,TRUE,"GENERAL";"TAB3",#N/A,TRUE,"GENERAL";"TAB4",#N/A,TRUE,"GENERAL";"TAB5",#N/A,TRUE,"GENERAL"}</definedName>
    <definedName name="ytyyh" localSheetId="10" hidden="1">{"via1",#N/A,TRUE,"general";"via2",#N/A,TRUE,"general";"via3",#N/A,TRUE,"general"}</definedName>
    <definedName name="ytyyh" localSheetId="4"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hidden="1">{"via1",#N/A,TRUE,"general";"via2",#N/A,TRUE,"general";"via3",#N/A,TRUE,"general"}</definedName>
    <definedName name="ytzacdfg" localSheetId="10"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hidden="1">{"TAB1",#N/A,TRUE,"GENERAL";"TAB2",#N/A,TRUE,"GENERAL";"TAB3",#N/A,TRUE,"GENERAL";"TAB4",#N/A,TRUE,"GENERAL";"TAB5",#N/A,TRUE,"GENERAL"}</definedName>
    <definedName name="yu" localSheetId="10" hidden="1">{"TAB1",#N/A,TRUE,"GENERAL";"TAB2",#N/A,TRUE,"GENERAL";"TAB3",#N/A,TRUE,"GENERAL";"TAB4",#N/A,TRUE,"GENERAL";"TAB5",#N/A,TRUE,"GENERAL"}</definedName>
    <definedName name="yu" localSheetId="4"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4"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hidden="1">{"TAB1",#N/A,TRUE,"GENERAL";"TAB2",#N/A,TRUE,"GENERAL";"TAB3",#N/A,TRUE,"GENERAL";"TAB4",#N/A,TRUE,"GENERAL";"TAB5",#N/A,TRUE,"GENERAL"}</definedName>
    <definedName name="yutu" localSheetId="10" hidden="1">{"via1",#N/A,TRUE,"general";"via2",#N/A,TRUE,"general";"via3",#N/A,TRUE,"general"}</definedName>
    <definedName name="yutu" localSheetId="4"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hidden="1">{"via1",#N/A,TRUE,"general";"via2",#N/A,TRUE,"general";"via3",#N/A,TRUE,"general"}</definedName>
    <definedName name="yuuiiy" localSheetId="10" hidden="1">{"via1",#N/A,TRUE,"general";"via2",#N/A,TRUE,"general";"via3",#N/A,TRUE,"general"}</definedName>
    <definedName name="yuuiiy" localSheetId="4"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hidden="1">{"via1",#N/A,TRUE,"general";"via2",#N/A,TRUE,"general";"via3",#N/A,TRUE,"general"}</definedName>
    <definedName name="yuuuuuu" localSheetId="10" hidden="1">{"via1",#N/A,TRUE,"general";"via2",#N/A,TRUE,"general";"via3",#N/A,TRUE,"general"}</definedName>
    <definedName name="yuuuuuu" localSheetId="4"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hidden="1">{"via1",#N/A,TRUE,"general";"via2",#N/A,TRUE,"general";"via3",#N/A,TRUE,"general"}</definedName>
    <definedName name="yy" localSheetId="10" hidden="1">{"via1",#N/A,TRUE,"general";"via2",#N/A,TRUE,"general";"via3",#N/A,TRUE,"general"}</definedName>
    <definedName name="yy" localSheetId="4"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hidden="1">{"via1",#N/A,TRUE,"general";"via2",#N/A,TRUE,"general";"via3",#N/A,TRUE,"general"}</definedName>
    <definedName name="YYBYYBBYY" localSheetId="10">#REF!</definedName>
    <definedName name="YYBYYBBYY" localSheetId="11">#REF!</definedName>
    <definedName name="YYBYYBBYY" localSheetId="4">#REF!</definedName>
    <definedName name="YYBYYBBYY" localSheetId="3">#REF!</definedName>
    <definedName name="YYBYYBBYY" localSheetId="1">#REF!</definedName>
    <definedName name="YYBYYBBYY" localSheetId="2">#REF!</definedName>
    <definedName name="yyy" localSheetId="10" hidden="1">{"TAB1",#N/A,TRUE,"GENERAL";"TAB2",#N/A,TRUE,"GENERAL";"TAB3",#N/A,TRUE,"GENERAL";"TAB4",#N/A,TRUE,"GENERAL";"TAB5",#N/A,TRUE,"GENERAL"}</definedName>
    <definedName name="yyy" localSheetId="4" hidden="1">{"TAB1",#N/A,TRUE,"GENERAL";"TAB2",#N/A,TRUE,"GENERAL";"TAB3",#N/A,TRUE,"GENERAL";"TAB4",#N/A,TRUE,"GENERAL";"TAB5",#N/A,TRUE,"GENERAL"}</definedName>
    <definedName name="yyy"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4"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hidden="1">{"TAB1",#N/A,TRUE,"GENERAL";"TAB2",#N/A,TRUE,"GENERAL";"TAB3",#N/A,TRUE,"GENERAL";"TAB4",#N/A,TRUE,"GENERAL";"TAB5",#N/A,TRUE,"GENERAL"}</definedName>
    <definedName name="yyyyyf" localSheetId="10" hidden="1">{"via1",#N/A,TRUE,"general";"via2",#N/A,TRUE,"general";"via3",#N/A,TRUE,"general"}</definedName>
    <definedName name="yyyyyf" localSheetId="4"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hidden="1">{"via1",#N/A,TRUE,"general";"via2",#N/A,TRUE,"general";"via3",#N/A,TRUE,"general"}</definedName>
    <definedName name="z" localSheetId="10">#REF!</definedName>
    <definedName name="z" localSheetId="4">#REF!</definedName>
    <definedName name="z" localSheetId="3">#REF!</definedName>
    <definedName name="z" localSheetId="1">#REF!</definedName>
    <definedName name="z" localSheetId="2">#REF!</definedName>
    <definedName name="zdervr" localSheetId="10" hidden="1">{"via1",#N/A,TRUE,"general";"via2",#N/A,TRUE,"general";"via3",#N/A,TRUE,"general"}</definedName>
    <definedName name="zdervr" localSheetId="4"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hidden="1">{"via1",#N/A,TRUE,"general";"via2",#N/A,TRUE,"general";"via3",#N/A,TRUE,"general"}</definedName>
    <definedName name="ZDF" localSheetId="10">#REF!</definedName>
    <definedName name="ZDF" localSheetId="4">#REF!</definedName>
    <definedName name="ZDF" localSheetId="3">#REF!</definedName>
    <definedName name="ZDF" localSheetId="1">#REF!</definedName>
    <definedName name="ZDF" localSheetId="2">#REF!</definedName>
    <definedName name="zx" localSheetId="10">CANTIDADES!ERR</definedName>
    <definedName name="zx" localSheetId="4">'GRUPO MGA'!ERR</definedName>
    <definedName name="zxczds" localSheetId="10"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hidden="1">{"TAB1",#N/A,TRUE,"GENERAL";"TAB2",#N/A,TRUE,"GENERAL";"TAB3",#N/A,TRUE,"GENERAL";"TAB4",#N/A,TRUE,"GENERAL";"TAB5",#N/A,TRUE,"GENERAL"}</definedName>
    <definedName name="zxsdftyu" localSheetId="10" hidden="1">{"via1",#N/A,TRUE,"general";"via2",#N/A,TRUE,"general";"via3",#N/A,TRUE,"general"}</definedName>
    <definedName name="zxsdftyu" localSheetId="4"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hidden="1">{"via1",#N/A,TRUE,"general";"via2",#N/A,TRUE,"general";"via3",#N/A,TRUE,"general"}</definedName>
    <definedName name="zxvxczv" localSheetId="10" hidden="1">{"via1",#N/A,TRUE,"general";"via2",#N/A,TRUE,"general";"via3",#N/A,TRUE,"general"}</definedName>
    <definedName name="zxvxczv" localSheetId="4"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hidden="1">{"via1",#N/A,TRUE,"general";"via2",#N/A,TRUE,"general";"via3",#N/A,TRUE,"general"}</definedName>
    <definedName name="ZZZZZZZZZZZ" localSheetId="10">'[18]A. P. U.'!#REF!</definedName>
  </definedNames>
  <calcPr calcId="162913"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58" i="74" l="1"/>
  <c r="H57" i="74"/>
  <c r="H56" i="74"/>
  <c r="H55" i="74"/>
  <c r="H53" i="74"/>
  <c r="H48" i="74"/>
  <c r="H47" i="74"/>
  <c r="H46" i="74"/>
  <c r="H45" i="74"/>
  <c r="H44" i="74"/>
  <c r="H43" i="74"/>
  <c r="H42" i="74"/>
  <c r="H40" i="74"/>
  <c r="H39" i="74"/>
  <c r="H38" i="74"/>
  <c r="H29" i="74"/>
  <c r="H27" i="74"/>
  <c r="H26" i="74"/>
  <c r="H25" i="74"/>
  <c r="H24" i="74"/>
  <c r="H22" i="74"/>
  <c r="H21" i="74"/>
  <c r="H20" i="74"/>
  <c r="H19" i="74"/>
  <c r="H18" i="74"/>
  <c r="H17" i="74"/>
  <c r="H16" i="74"/>
  <c r="H30" i="74" s="1"/>
  <c r="H32" i="74" s="1"/>
  <c r="H58" i="65"/>
  <c r="H57" i="65"/>
  <c r="H56" i="65"/>
  <c r="H55" i="65"/>
  <c r="H53" i="65"/>
  <c r="H48" i="65"/>
  <c r="H47" i="65"/>
  <c r="H46" i="65"/>
  <c r="H45" i="65"/>
  <c r="H44" i="65"/>
  <c r="H43" i="65"/>
  <c r="H42" i="65"/>
  <c r="H40" i="65"/>
  <c r="H39" i="65"/>
  <c r="H38" i="65"/>
  <c r="H27" i="65"/>
  <c r="H26" i="65"/>
  <c r="H25" i="65"/>
  <c r="H24" i="65"/>
  <c r="H17" i="65"/>
  <c r="H18" i="65"/>
  <c r="H19" i="65"/>
  <c r="H20" i="65"/>
  <c r="H21" i="65"/>
  <c r="H22" i="65"/>
  <c r="H16" i="65"/>
  <c r="H59" i="65" l="1"/>
  <c r="H29" i="65"/>
  <c r="H30" i="65" s="1"/>
  <c r="F52" i="51" l="1"/>
  <c r="E18" i="51"/>
  <c r="F11" i="51"/>
  <c r="E11" i="51"/>
  <c r="E8" i="51"/>
  <c r="K70" i="50"/>
  <c r="J14" i="50"/>
  <c r="J59" i="50"/>
  <c r="R59" i="50"/>
  <c r="O48" i="50"/>
  <c r="O43" i="50"/>
  <c r="H41" i="50"/>
  <c r="G41" i="50"/>
  <c r="H40" i="50"/>
  <c r="G40" i="50"/>
  <c r="H39" i="50"/>
  <c r="G39" i="50"/>
  <c r="H38" i="50"/>
  <c r="G38" i="50"/>
  <c r="H37" i="50"/>
  <c r="G37" i="50"/>
  <c r="H36" i="50"/>
  <c r="G36" i="50"/>
  <c r="H35" i="50"/>
  <c r="G35" i="50"/>
  <c r="H34" i="50"/>
  <c r="G34" i="50"/>
  <c r="H33" i="50"/>
  <c r="G33" i="50"/>
  <c r="G32" i="50"/>
  <c r="H31" i="50"/>
  <c r="G31" i="50"/>
  <c r="O30" i="50"/>
  <c r="O27" i="50"/>
  <c r="H25" i="50"/>
  <c r="G25" i="50"/>
  <c r="O24" i="50"/>
  <c r="H22" i="50"/>
  <c r="G22" i="50"/>
  <c r="H21" i="50"/>
  <c r="O20" i="50"/>
  <c r="H18" i="50"/>
  <c r="G18" i="50"/>
  <c r="H17" i="50"/>
  <c r="G17" i="50"/>
  <c r="H16" i="50"/>
  <c r="G16" i="50"/>
  <c r="G15" i="50"/>
  <c r="H13" i="50"/>
  <c r="G13" i="50"/>
  <c r="H12" i="50"/>
  <c r="G12" i="50"/>
  <c r="H11" i="50"/>
  <c r="J39" i="50"/>
  <c r="Q39" i="50"/>
  <c r="H23" i="49"/>
  <c r="F52" i="49"/>
  <c r="E18" i="49"/>
  <c r="F11" i="49"/>
  <c r="E11" i="49"/>
  <c r="E8" i="49"/>
  <c r="I112" i="48"/>
  <c r="I114" i="48"/>
  <c r="I115" i="48"/>
  <c r="I116" i="48"/>
  <c r="I117" i="48"/>
  <c r="I118" i="48"/>
  <c r="I119" i="48"/>
  <c r="I120" i="48"/>
  <c r="I121" i="48"/>
  <c r="I122" i="48"/>
  <c r="I100" i="48"/>
  <c r="I101" i="48"/>
  <c r="I102" i="48"/>
  <c r="I103" i="48"/>
  <c r="I104" i="48"/>
  <c r="I105" i="48"/>
  <c r="I106" i="48"/>
  <c r="I107" i="48"/>
  <c r="I108" i="48"/>
  <c r="I109" i="48"/>
  <c r="I110" i="48"/>
  <c r="I111" i="48"/>
  <c r="I95" i="48"/>
  <c r="I96" i="48"/>
  <c r="I97" i="48"/>
  <c r="I91" i="48"/>
  <c r="I92" i="48"/>
  <c r="I94" i="48"/>
  <c r="I86" i="48"/>
  <c r="I87" i="48"/>
  <c r="I88" i="48"/>
  <c r="I89" i="48"/>
  <c r="I74" i="48"/>
  <c r="I76" i="48"/>
  <c r="I77" i="48"/>
  <c r="I78" i="48"/>
  <c r="I79" i="48"/>
  <c r="I80" i="48"/>
  <c r="I82" i="48"/>
  <c r="I83" i="48"/>
  <c r="I84" i="48"/>
  <c r="I72" i="48"/>
  <c r="H148" i="48"/>
  <c r="P144" i="48"/>
  <c r="I140" i="48"/>
  <c r="B140" i="48"/>
  <c r="B139" i="48"/>
  <c r="I138" i="48"/>
  <c r="H126" i="48"/>
  <c r="I125" i="48"/>
  <c r="I124" i="48"/>
  <c r="I123" i="48"/>
  <c r="I68" i="48"/>
  <c r="I66" i="48"/>
  <c r="I65" i="48"/>
  <c r="I64" i="48"/>
  <c r="I63" i="48"/>
  <c r="I62" i="48"/>
  <c r="I60" i="48"/>
  <c r="I54" i="48"/>
  <c r="I53" i="48"/>
  <c r="H43" i="48"/>
  <c r="I43" i="48"/>
  <c r="D40" i="48"/>
  <c r="D42" i="48"/>
  <c r="G30" i="48"/>
  <c r="G29" i="48"/>
  <c r="H28" i="48"/>
  <c r="G28" i="48"/>
  <c r="H27" i="48"/>
  <c r="G27" i="48"/>
  <c r="H26" i="48"/>
  <c r="G26" i="48"/>
  <c r="G25" i="48"/>
  <c r="H24" i="48"/>
  <c r="G24" i="48"/>
  <c r="E24" i="48"/>
  <c r="D24" i="48"/>
  <c r="B24" i="48"/>
  <c r="B25" i="48"/>
  <c r="B26" i="48"/>
  <c r="B28" i="48"/>
  <c r="B29" i="48"/>
  <c r="B30" i="48"/>
  <c r="H23" i="48"/>
  <c r="G23" i="48"/>
  <c r="I23" i="48"/>
  <c r="H21" i="48"/>
  <c r="I21" i="48"/>
  <c r="H20" i="48"/>
  <c r="I20" i="48"/>
  <c r="H15" i="48"/>
  <c r="H16" i="48"/>
  <c r="E14" i="48"/>
  <c r="I14" i="48"/>
  <c r="I13" i="48"/>
  <c r="H12" i="48"/>
  <c r="I12" i="48"/>
  <c r="H11" i="48"/>
  <c r="I11" i="48"/>
  <c r="B11" i="48"/>
  <c r="B12" i="48"/>
  <c r="B13" i="48"/>
  <c r="B15" i="48"/>
  <c r="B16" i="48"/>
  <c r="B17" i="48"/>
  <c r="E10" i="48"/>
  <c r="I10" i="48"/>
  <c r="I9" i="48"/>
  <c r="B5" i="48"/>
  <c r="I27" i="48"/>
  <c r="I15" i="48"/>
  <c r="H25" i="48"/>
  <c r="F197" i="35"/>
  <c r="G197" i="35"/>
  <c r="K1072" i="46"/>
  <c r="J1072" i="46"/>
  <c r="K1070" i="46"/>
  <c r="J1070" i="46"/>
  <c r="G78" i="35"/>
  <c r="D211" i="35"/>
  <c r="B81" i="35"/>
  <c r="D26" i="35"/>
  <c r="F23" i="35"/>
  <c r="G23" i="35"/>
  <c r="G11" i="51"/>
  <c r="I11" i="51"/>
  <c r="H23" i="35"/>
  <c r="G11" i="35"/>
  <c r="G8" i="51"/>
  <c r="I8" i="51"/>
  <c r="B24" i="35"/>
  <c r="G11" i="50"/>
  <c r="H14" i="50"/>
  <c r="G14" i="50"/>
  <c r="H32" i="50"/>
  <c r="H15" i="50"/>
  <c r="I11" i="50"/>
  <c r="I14" i="50"/>
  <c r="K14" i="50"/>
  <c r="C58" i="35"/>
  <c r="E59" i="35"/>
  <c r="I119" i="35"/>
  <c r="I126" i="35"/>
  <c r="C190" i="35"/>
  <c r="G190" i="35"/>
  <c r="E217" i="35"/>
  <c r="E214" i="35"/>
  <c r="C113" i="35"/>
  <c r="C115" i="35"/>
  <c r="C119" i="35"/>
  <c r="E119" i="35"/>
  <c r="E165" i="35"/>
  <c r="C122" i="35"/>
  <c r="D122" i="35"/>
  <c r="C124" i="35"/>
  <c r="G125" i="35"/>
  <c r="G126" i="35"/>
  <c r="G127" i="35"/>
  <c r="C128" i="35"/>
  <c r="G82" i="35"/>
  <c r="G83" i="35"/>
  <c r="G84" i="35"/>
  <c r="G85" i="35"/>
  <c r="G86" i="35"/>
  <c r="G87" i="35"/>
  <c r="G88" i="35"/>
  <c r="G89" i="35"/>
  <c r="G90" i="35"/>
  <c r="G91" i="35"/>
  <c r="G92" i="35"/>
  <c r="G93" i="35"/>
  <c r="G94" i="35"/>
  <c r="G95" i="35"/>
  <c r="G96" i="35"/>
  <c r="G97" i="35"/>
  <c r="G98" i="35"/>
  <c r="G99" i="35"/>
  <c r="G100" i="35"/>
  <c r="G101" i="35"/>
  <c r="G102" i="35"/>
  <c r="C185" i="35"/>
  <c r="C105" i="35"/>
  <c r="F105" i="35"/>
  <c r="C106" i="35"/>
  <c r="C108" i="35"/>
  <c r="E224" i="35"/>
  <c r="C152" i="35"/>
  <c r="C109" i="35"/>
  <c r="D109" i="35"/>
  <c r="F109" i="35"/>
  <c r="F110" i="35"/>
  <c r="C141" i="35"/>
  <c r="C142" i="35"/>
  <c r="C144" i="35"/>
  <c r="G144" i="35"/>
  <c r="D147" i="35"/>
  <c r="D152" i="35"/>
  <c r="F147" i="35"/>
  <c r="F152" i="35"/>
  <c r="D148" i="35"/>
  <c r="D155" i="35"/>
  <c r="D153" i="35"/>
  <c r="F160" i="35"/>
  <c r="G160" i="35"/>
  <c r="F165" i="35"/>
  <c r="D165" i="35"/>
  <c r="C167" i="35"/>
  <c r="G167" i="35"/>
  <c r="G168" i="35"/>
  <c r="G169" i="35"/>
  <c r="G170" i="35"/>
  <c r="G173" i="35"/>
  <c r="G174" i="35"/>
  <c r="G175" i="35"/>
  <c r="G176" i="35"/>
  <c r="C180" i="35"/>
  <c r="C210" i="35"/>
  <c r="C187" i="35"/>
  <c r="G187" i="35"/>
  <c r="G43" i="49"/>
  <c r="I43" i="49"/>
  <c r="E182" i="35"/>
  <c r="G191" i="35"/>
  <c r="G192" i="35"/>
  <c r="C193" i="35"/>
  <c r="C41" i="35"/>
  <c r="E193" i="35"/>
  <c r="E50" i="35"/>
  <c r="E51" i="35"/>
  <c r="E52" i="35"/>
  <c r="E53" i="35"/>
  <c r="E54" i="35"/>
  <c r="E55" i="35"/>
  <c r="D56" i="35"/>
  <c r="E56" i="35"/>
  <c r="E58" i="35"/>
  <c r="D59" i="35"/>
  <c r="E60" i="35"/>
  <c r="C61" i="35"/>
  <c r="E61" i="35"/>
  <c r="E63" i="35"/>
  <c r="E65" i="35"/>
  <c r="G68" i="35"/>
  <c r="C69" i="35"/>
  <c r="G69" i="35"/>
  <c r="C71" i="35"/>
  <c r="G71" i="35"/>
  <c r="G74" i="35"/>
  <c r="G75" i="35"/>
  <c r="G77" i="35"/>
  <c r="D35" i="35"/>
  <c r="C39" i="35"/>
  <c r="G39" i="35"/>
  <c r="C40" i="35"/>
  <c r="G40" i="35"/>
  <c r="E41" i="35"/>
  <c r="C15" i="35"/>
  <c r="C16" i="35"/>
  <c r="C17" i="35"/>
  <c r="D20" i="35"/>
  <c r="E20" i="35"/>
  <c r="D21" i="35"/>
  <c r="E21" i="35"/>
  <c r="B76" i="35"/>
  <c r="B73" i="35"/>
  <c r="C121" i="35"/>
  <c r="B190" i="35"/>
  <c r="F179" i="35"/>
  <c r="F181" i="35"/>
  <c r="F186" i="35"/>
  <c r="F196" i="35"/>
  <c r="C179" i="35"/>
  <c r="C181" i="35"/>
  <c r="C184" i="35"/>
  <c r="C186" i="35"/>
  <c r="C189" i="35"/>
  <c r="I180" i="35"/>
  <c r="I182" i="35"/>
  <c r="I160" i="35"/>
  <c r="I191" i="35"/>
  <c r="I192" i="35"/>
  <c r="I193" i="35"/>
  <c r="B193" i="35"/>
  <c r="B192" i="35"/>
  <c r="B191" i="35"/>
  <c r="B12" i="35"/>
  <c r="B27" i="35"/>
  <c r="B31" i="35"/>
  <c r="B30" i="35"/>
  <c r="B29" i="35"/>
  <c r="B28" i="35"/>
  <c r="K232" i="35"/>
  <c r="L232" i="35"/>
  <c r="K233" i="35"/>
  <c r="K234" i="35"/>
  <c r="L234" i="35"/>
  <c r="K231" i="35"/>
  <c r="L231" i="35"/>
  <c r="M232" i="35"/>
  <c r="N232" i="35"/>
  <c r="M233" i="35"/>
  <c r="N233" i="35"/>
  <c r="M231" i="35"/>
  <c r="N231" i="35"/>
  <c r="O232" i="35"/>
  <c r="P232" i="35"/>
  <c r="O233" i="35"/>
  <c r="P233" i="35"/>
  <c r="O231" i="35"/>
  <c r="P231" i="35"/>
  <c r="Q232" i="35"/>
  <c r="R232" i="35"/>
  <c r="Q233" i="35"/>
  <c r="R233" i="35"/>
  <c r="Q231" i="35"/>
  <c r="R231" i="35"/>
  <c r="R234" i="35"/>
  <c r="R215" i="35"/>
  <c r="R216" i="35"/>
  <c r="B188" i="35"/>
  <c r="P12" i="40"/>
  <c r="Q12" i="40"/>
  <c r="A6" i="35"/>
  <c r="M51" i="26"/>
  <c r="M76" i="26"/>
  <c r="K76" i="26"/>
  <c r="J76" i="26"/>
  <c r="J75" i="26"/>
  <c r="I76" i="26"/>
  <c r="H76" i="26"/>
  <c r="H75" i="26"/>
  <c r="G76" i="26"/>
  <c r="F76" i="26"/>
  <c r="F75" i="26"/>
  <c r="E76" i="26"/>
  <c r="D76" i="26"/>
  <c r="C76" i="26"/>
  <c r="M75" i="26"/>
  <c r="K75" i="26"/>
  <c r="I75" i="26"/>
  <c r="G75" i="26"/>
  <c r="E75" i="26"/>
  <c r="D75" i="26"/>
  <c r="C75" i="26"/>
  <c r="M71" i="26"/>
  <c r="K71" i="26"/>
  <c r="J71" i="26"/>
  <c r="I71" i="26"/>
  <c r="H71" i="26"/>
  <c r="G71" i="26"/>
  <c r="G69" i="26"/>
  <c r="G70" i="26"/>
  <c r="F71" i="26"/>
  <c r="F69" i="26"/>
  <c r="F70" i="26"/>
  <c r="E71" i="26"/>
  <c r="D71" i="26"/>
  <c r="C71" i="26"/>
  <c r="M70" i="26"/>
  <c r="K70" i="26"/>
  <c r="J70" i="26"/>
  <c r="I70" i="26"/>
  <c r="I69" i="26"/>
  <c r="H70" i="26"/>
  <c r="E70" i="26"/>
  <c r="E69" i="26"/>
  <c r="D70" i="26"/>
  <c r="C70" i="26"/>
  <c r="M69" i="26"/>
  <c r="K69" i="26"/>
  <c r="J69" i="26"/>
  <c r="H69" i="26"/>
  <c r="D69" i="26"/>
  <c r="C69" i="26"/>
  <c r="M65" i="26"/>
  <c r="K65" i="26"/>
  <c r="J65" i="26"/>
  <c r="I65" i="26"/>
  <c r="H65" i="26"/>
  <c r="G65" i="26"/>
  <c r="F65" i="26"/>
  <c r="E65" i="26"/>
  <c r="D65" i="26"/>
  <c r="C65" i="26"/>
  <c r="M64" i="26"/>
  <c r="K64" i="26"/>
  <c r="J64" i="26"/>
  <c r="I64" i="26"/>
  <c r="H64" i="26"/>
  <c r="G64" i="26"/>
  <c r="F64" i="26"/>
  <c r="E64" i="26"/>
  <c r="D64" i="26"/>
  <c r="C64" i="26"/>
  <c r="M63" i="26"/>
  <c r="K63" i="26"/>
  <c r="K60" i="26"/>
  <c r="K61" i="26"/>
  <c r="K62" i="26"/>
  <c r="J63" i="26"/>
  <c r="J60" i="26"/>
  <c r="J61" i="26"/>
  <c r="J62" i="26"/>
  <c r="I63" i="26"/>
  <c r="H63" i="26"/>
  <c r="G63" i="26"/>
  <c r="G60" i="26"/>
  <c r="G61" i="26"/>
  <c r="G62" i="26"/>
  <c r="F63" i="26"/>
  <c r="E63" i="26"/>
  <c r="D63" i="26"/>
  <c r="C63" i="26"/>
  <c r="M62" i="26"/>
  <c r="I62" i="26"/>
  <c r="H62" i="26"/>
  <c r="H60" i="26"/>
  <c r="H61" i="26"/>
  <c r="F62" i="26"/>
  <c r="E62" i="26"/>
  <c r="D62" i="26"/>
  <c r="D60" i="26"/>
  <c r="D61" i="26"/>
  <c r="C62" i="26"/>
  <c r="M61" i="26"/>
  <c r="I61" i="26"/>
  <c r="F61" i="26"/>
  <c r="E61" i="26"/>
  <c r="E60" i="26"/>
  <c r="C61" i="26"/>
  <c r="M60" i="26"/>
  <c r="I60" i="26"/>
  <c r="F60" i="26"/>
  <c r="C60" i="26"/>
  <c r="M56" i="26"/>
  <c r="K56" i="26"/>
  <c r="J56" i="26"/>
  <c r="I56" i="26"/>
  <c r="H56" i="26"/>
  <c r="G56" i="26"/>
  <c r="F56" i="26"/>
  <c r="E56" i="26"/>
  <c r="D56" i="26"/>
  <c r="C56" i="26"/>
  <c r="M55" i="26"/>
  <c r="K55" i="26"/>
  <c r="J55" i="26"/>
  <c r="J50" i="26"/>
  <c r="J51" i="26"/>
  <c r="J52" i="26"/>
  <c r="J53" i="26"/>
  <c r="J54" i="26"/>
  <c r="I55" i="26"/>
  <c r="H55" i="26"/>
  <c r="G55" i="26"/>
  <c r="F55" i="26"/>
  <c r="E55" i="26"/>
  <c r="D55" i="26"/>
  <c r="C55" i="26"/>
  <c r="M54" i="26"/>
  <c r="K54" i="26"/>
  <c r="I54" i="26"/>
  <c r="H54" i="26"/>
  <c r="G54" i="26"/>
  <c r="G50" i="26"/>
  <c r="G51" i="26"/>
  <c r="G52" i="26"/>
  <c r="G53" i="26"/>
  <c r="F54" i="26"/>
  <c r="E54" i="26"/>
  <c r="D54" i="26"/>
  <c r="C54" i="26"/>
  <c r="M53" i="26"/>
  <c r="K53" i="26"/>
  <c r="I53" i="26"/>
  <c r="I50" i="26"/>
  <c r="I51" i="26"/>
  <c r="I52" i="26"/>
  <c r="H53" i="26"/>
  <c r="F53" i="26"/>
  <c r="E53" i="26"/>
  <c r="D53" i="26"/>
  <c r="C53" i="26"/>
  <c r="M52" i="26"/>
  <c r="K52" i="26"/>
  <c r="K50" i="26"/>
  <c r="K51" i="26"/>
  <c r="H52" i="26"/>
  <c r="F52" i="26"/>
  <c r="E52" i="26"/>
  <c r="D52" i="26"/>
  <c r="C52" i="26"/>
  <c r="C50" i="26"/>
  <c r="C51" i="26"/>
  <c r="H51" i="26"/>
  <c r="F51" i="26"/>
  <c r="E51" i="26"/>
  <c r="D51" i="26"/>
  <c r="D50" i="26"/>
  <c r="M50" i="26"/>
  <c r="H50" i="26"/>
  <c r="F50" i="26"/>
  <c r="E50" i="26"/>
  <c r="M37" i="26"/>
  <c r="K34" i="26"/>
  <c r="J34" i="26"/>
  <c r="I34" i="26"/>
  <c r="H34" i="26"/>
  <c r="H33" i="26"/>
  <c r="G34" i="26"/>
  <c r="F34" i="26"/>
  <c r="F33" i="26"/>
  <c r="E34" i="26"/>
  <c r="D34" i="26"/>
  <c r="C34" i="26"/>
  <c r="K33" i="26"/>
  <c r="J33" i="26"/>
  <c r="I33" i="26"/>
  <c r="G33" i="26"/>
  <c r="E33" i="26"/>
  <c r="D33" i="26"/>
  <c r="C33" i="26"/>
  <c r="K29" i="26"/>
  <c r="K27" i="26"/>
  <c r="K28" i="26"/>
  <c r="J29" i="26"/>
  <c r="I29" i="26"/>
  <c r="H29" i="26"/>
  <c r="G29" i="26"/>
  <c r="G27" i="26"/>
  <c r="G28" i="26"/>
  <c r="F29" i="26"/>
  <c r="E29" i="26"/>
  <c r="D29" i="26"/>
  <c r="C29" i="26"/>
  <c r="C27" i="26"/>
  <c r="C28" i="26"/>
  <c r="J28" i="26"/>
  <c r="I28" i="26"/>
  <c r="H28" i="26"/>
  <c r="H27" i="26"/>
  <c r="F28" i="26"/>
  <c r="E28" i="26"/>
  <c r="E27" i="26"/>
  <c r="D28" i="26"/>
  <c r="D27" i="26"/>
  <c r="J27" i="26"/>
  <c r="I27" i="26"/>
  <c r="F27" i="26"/>
  <c r="K23" i="26"/>
  <c r="J23" i="26"/>
  <c r="I23" i="26"/>
  <c r="H23" i="26"/>
  <c r="H18" i="26"/>
  <c r="H19" i="26"/>
  <c r="H20" i="26"/>
  <c r="H21" i="26"/>
  <c r="H22" i="26"/>
  <c r="G23" i="26"/>
  <c r="F23" i="26"/>
  <c r="E23" i="26"/>
  <c r="D23" i="26"/>
  <c r="C23" i="26"/>
  <c r="K22" i="26"/>
  <c r="J22" i="26"/>
  <c r="I22" i="26"/>
  <c r="G22" i="26"/>
  <c r="F22" i="26"/>
  <c r="E22" i="26"/>
  <c r="D22" i="26"/>
  <c r="C22" i="26"/>
  <c r="K21" i="26"/>
  <c r="J21" i="26"/>
  <c r="J18" i="26"/>
  <c r="J19" i="26"/>
  <c r="J20" i="26"/>
  <c r="I21" i="26"/>
  <c r="G21" i="26"/>
  <c r="F21" i="26"/>
  <c r="E21" i="26"/>
  <c r="D21" i="26"/>
  <c r="C21" i="26"/>
  <c r="K20" i="26"/>
  <c r="I20" i="26"/>
  <c r="G20" i="26"/>
  <c r="F20" i="26"/>
  <c r="E20" i="26"/>
  <c r="D20" i="26"/>
  <c r="C20" i="26"/>
  <c r="K19" i="26"/>
  <c r="K18" i="26"/>
  <c r="I19" i="26"/>
  <c r="G19" i="26"/>
  <c r="F19" i="26"/>
  <c r="E19" i="26"/>
  <c r="D19" i="26"/>
  <c r="D18" i="26"/>
  <c r="C19" i="26"/>
  <c r="C18" i="26"/>
  <c r="I18" i="26"/>
  <c r="G18" i="26"/>
  <c r="F18" i="26"/>
  <c r="E18" i="26"/>
  <c r="K14" i="26"/>
  <c r="J14" i="26"/>
  <c r="I14" i="26"/>
  <c r="H14" i="26"/>
  <c r="G14" i="26"/>
  <c r="F14" i="26"/>
  <c r="E14" i="26"/>
  <c r="E8" i="26"/>
  <c r="E9" i="26"/>
  <c r="E10" i="26"/>
  <c r="E11" i="26"/>
  <c r="E12" i="26"/>
  <c r="E13" i="26"/>
  <c r="D14" i="26"/>
  <c r="C14" i="26"/>
  <c r="K13" i="26"/>
  <c r="J13" i="26"/>
  <c r="I13" i="26"/>
  <c r="H13" i="26"/>
  <c r="G13" i="26"/>
  <c r="F13" i="26"/>
  <c r="F8" i="26"/>
  <c r="F9" i="26"/>
  <c r="F10" i="26"/>
  <c r="F11" i="26"/>
  <c r="F12" i="26"/>
  <c r="D13" i="26"/>
  <c r="C13" i="26"/>
  <c r="K12" i="26"/>
  <c r="J12" i="26"/>
  <c r="I12" i="26"/>
  <c r="H12" i="26"/>
  <c r="G12" i="26"/>
  <c r="D12" i="26"/>
  <c r="C12" i="26"/>
  <c r="K11" i="26"/>
  <c r="J11" i="26"/>
  <c r="I11" i="26"/>
  <c r="H11" i="26"/>
  <c r="H8" i="26"/>
  <c r="H9" i="26"/>
  <c r="H10" i="26"/>
  <c r="G11" i="26"/>
  <c r="D11" i="26"/>
  <c r="C11" i="26"/>
  <c r="K10" i="26"/>
  <c r="J10" i="26"/>
  <c r="I10" i="26"/>
  <c r="I8" i="26"/>
  <c r="I9" i="26"/>
  <c r="G10" i="26"/>
  <c r="D10" i="26"/>
  <c r="C10" i="26"/>
  <c r="K9" i="26"/>
  <c r="K8" i="26"/>
  <c r="J9" i="26"/>
  <c r="J8" i="26"/>
  <c r="G9" i="26"/>
  <c r="D9" i="26"/>
  <c r="C9" i="26"/>
  <c r="G8" i="26"/>
  <c r="D8" i="26"/>
  <c r="C8" i="26"/>
  <c r="Q234" i="35"/>
  <c r="I15" i="50"/>
  <c r="G21" i="50"/>
  <c r="C29" i="35"/>
  <c r="G29" i="35"/>
  <c r="C147" i="35"/>
  <c r="C73" i="35"/>
  <c r="L233" i="35"/>
  <c r="I31" i="50"/>
  <c r="I37" i="50"/>
  <c r="I45" i="50"/>
  <c r="I16" i="50"/>
  <c r="I54" i="51"/>
  <c r="I54" i="49"/>
  <c r="C11" i="40"/>
  <c r="D11" i="40"/>
  <c r="L11" i="40"/>
  <c r="C13" i="40"/>
  <c r="D13" i="40"/>
  <c r="F13" i="40"/>
  <c r="P13" i="40"/>
  <c r="I21" i="50"/>
  <c r="I44" i="50"/>
  <c r="I17" i="50"/>
  <c r="I55" i="51"/>
  <c r="I55" i="49"/>
  <c r="C14" i="40"/>
  <c r="D14" i="40"/>
  <c r="F14" i="40"/>
  <c r="P14" i="40"/>
  <c r="I22" i="50"/>
  <c r="I41" i="50"/>
  <c r="I39" i="50"/>
  <c r="I46" i="50"/>
  <c r="I40" i="50"/>
  <c r="I35" i="50"/>
  <c r="I34" i="50"/>
  <c r="I38" i="50"/>
  <c r="I13" i="50"/>
  <c r="I18" i="50"/>
  <c r="K39" i="50"/>
  <c r="I28" i="50"/>
  <c r="I32" i="50"/>
  <c r="I33" i="50"/>
  <c r="C6" i="40"/>
  <c r="D6" i="40"/>
  <c r="I36" i="50"/>
  <c r="I12" i="50"/>
  <c r="C9" i="40"/>
  <c r="D9" i="40"/>
  <c r="I25" i="50"/>
  <c r="C5" i="40"/>
  <c r="D5" i="40"/>
  <c r="L5" i="40"/>
  <c r="L17" i="40"/>
  <c r="C8" i="40"/>
  <c r="D8" i="40"/>
  <c r="F8" i="40"/>
  <c r="C7" i="40"/>
  <c r="D7" i="40"/>
  <c r="I144" i="48"/>
  <c r="I145" i="48"/>
  <c r="C10" i="40"/>
  <c r="D10" i="40"/>
  <c r="H11" i="49"/>
  <c r="H9" i="49"/>
  <c r="H10" i="49"/>
  <c r="C17" i="40"/>
  <c r="H12" i="49"/>
  <c r="H13" i="49"/>
  <c r="H14" i="49"/>
  <c r="H15" i="49"/>
  <c r="H19" i="49"/>
  <c r="H18" i="49"/>
  <c r="F50" i="49"/>
  <c r="F53" i="49"/>
  <c r="F50" i="51"/>
  <c r="F53" i="51"/>
  <c r="C16" i="40"/>
  <c r="D16" i="40"/>
  <c r="G56" i="49"/>
  <c r="I56" i="49"/>
  <c r="K56" i="49"/>
  <c r="G56" i="51"/>
  <c r="I56" i="51"/>
  <c r="K56" i="51"/>
  <c r="C15" i="40"/>
  <c r="D15" i="40"/>
  <c r="F15" i="40"/>
  <c r="P15" i="40"/>
  <c r="I128" i="48"/>
  <c r="H129" i="48"/>
  <c r="H131" i="48"/>
  <c r="D18" i="40"/>
  <c r="H8" i="49"/>
  <c r="I58" i="51"/>
  <c r="I58" i="49"/>
  <c r="C35" i="26"/>
  <c r="M35" i="26"/>
  <c r="E35" i="26"/>
  <c r="C77" i="26"/>
  <c r="O77" i="26"/>
  <c r="H136" i="48"/>
  <c r="H132" i="48"/>
  <c r="I35" i="26"/>
  <c r="F77" i="26"/>
  <c r="C30" i="35"/>
  <c r="G30" i="35"/>
  <c r="O234" i="35"/>
  <c r="P234" i="35"/>
  <c r="K30" i="26"/>
  <c r="K35" i="26"/>
  <c r="J11" i="40"/>
  <c r="H130" i="48"/>
  <c r="I129" i="48"/>
  <c r="I127" i="48"/>
  <c r="G193" i="35"/>
  <c r="G188" i="35"/>
  <c r="G185" i="35"/>
  <c r="G42" i="49"/>
  <c r="I42" i="49"/>
  <c r="C153" i="35"/>
  <c r="G153" i="35"/>
  <c r="J24" i="26"/>
  <c r="J17" i="50"/>
  <c r="Q17" i="50"/>
  <c r="N8" i="40"/>
  <c r="J8" i="40"/>
  <c r="H135" i="48"/>
  <c r="C20" i="35"/>
  <c r="G20" i="35"/>
  <c r="E229" i="35"/>
  <c r="C21" i="35"/>
  <c r="G21" i="35"/>
  <c r="J18" i="50"/>
  <c r="Q18" i="50"/>
  <c r="R18" i="50"/>
  <c r="H35" i="26"/>
  <c r="H72" i="26"/>
  <c r="J49" i="50"/>
  <c r="K49" i="50"/>
  <c r="K50" i="50"/>
  <c r="J28" i="50"/>
  <c r="Q28" i="50"/>
  <c r="Q29" i="50"/>
  <c r="K77" i="26"/>
  <c r="C165" i="35"/>
  <c r="G165" i="35"/>
  <c r="G164" i="35"/>
  <c r="G37" i="49"/>
  <c r="I37" i="49"/>
  <c r="F24" i="35"/>
  <c r="G24" i="35"/>
  <c r="G12" i="51"/>
  <c r="I12" i="51"/>
  <c r="J37" i="50"/>
  <c r="Q37" i="50"/>
  <c r="R37" i="50"/>
  <c r="I72" i="26"/>
  <c r="M77" i="26"/>
  <c r="J22" i="50"/>
  <c r="K22" i="50"/>
  <c r="I77" i="26"/>
  <c r="G109" i="35"/>
  <c r="J21" i="50"/>
  <c r="Q21" i="50"/>
  <c r="Q23" i="50"/>
  <c r="G15" i="26"/>
  <c r="E30" i="26"/>
  <c r="F35" i="26"/>
  <c r="I66" i="26"/>
  <c r="G72" i="26"/>
  <c r="J77" i="26"/>
  <c r="C24" i="26"/>
  <c r="M24" i="26"/>
  <c r="E77" i="26"/>
  <c r="J34" i="50"/>
  <c r="Q34" i="50"/>
  <c r="R34" i="50"/>
  <c r="G73" i="35"/>
  <c r="C76" i="35"/>
  <c r="G76" i="35"/>
  <c r="F9" i="40"/>
  <c r="N9" i="40"/>
  <c r="G47" i="49"/>
  <c r="I47" i="49"/>
  <c r="I48" i="49"/>
  <c r="G47" i="51"/>
  <c r="I47" i="51"/>
  <c r="I48" i="51"/>
  <c r="G35" i="26"/>
  <c r="F57" i="26"/>
  <c r="I140" i="35"/>
  <c r="L235" i="35"/>
  <c r="Q49" i="50"/>
  <c r="R49" i="50"/>
  <c r="R50" i="50"/>
  <c r="J44" i="50"/>
  <c r="J31" i="50"/>
  <c r="Q31" i="50"/>
  <c r="R31" i="50"/>
  <c r="R42" i="50"/>
  <c r="J16" i="50"/>
  <c r="Q16" i="50"/>
  <c r="R16" i="50"/>
  <c r="J35" i="26"/>
  <c r="N49" i="50"/>
  <c r="K59" i="50"/>
  <c r="N17" i="50"/>
  <c r="J40" i="50"/>
  <c r="Q40" i="50"/>
  <c r="R40" i="50"/>
  <c r="J45" i="50"/>
  <c r="Q45" i="50"/>
  <c r="R45" i="50"/>
  <c r="J25" i="50"/>
  <c r="Q25" i="50"/>
  <c r="R25" i="50"/>
  <c r="R26" i="50"/>
  <c r="J12" i="50"/>
  <c r="Q12" i="50"/>
  <c r="R12" i="50"/>
  <c r="J38" i="50"/>
  <c r="J46" i="50"/>
  <c r="N46" i="50"/>
  <c r="J13" i="50"/>
  <c r="H11" i="40"/>
  <c r="P11" i="40"/>
  <c r="Q11" i="40"/>
  <c r="G147" i="35"/>
  <c r="M72" i="26"/>
  <c r="I57" i="48"/>
  <c r="J33" i="50"/>
  <c r="J35" i="50"/>
  <c r="K35" i="50"/>
  <c r="J11" i="50"/>
  <c r="Q11" i="50"/>
  <c r="R11" i="50"/>
  <c r="R19" i="50"/>
  <c r="J32" i="50"/>
  <c r="Q32" i="50"/>
  <c r="R32" i="50"/>
  <c r="J36" i="50"/>
  <c r="Q36" i="50"/>
  <c r="R36" i="50"/>
  <c r="J15" i="50"/>
  <c r="Q15" i="50"/>
  <c r="R15" i="50"/>
  <c r="J15" i="26"/>
  <c r="K24" i="26"/>
  <c r="F30" i="26"/>
  <c r="C30" i="26"/>
  <c r="M30" i="26"/>
  <c r="H57" i="26"/>
  <c r="M57" i="26"/>
  <c r="J57" i="26"/>
  <c r="G66" i="26"/>
  <c r="J66" i="26"/>
  <c r="E66" i="26"/>
  <c r="C72" i="26"/>
  <c r="O72" i="26"/>
  <c r="K72" i="26"/>
  <c r="D77" i="26"/>
  <c r="H77" i="26"/>
  <c r="G152" i="35"/>
  <c r="G105" i="35"/>
  <c r="I24" i="48"/>
  <c r="R39" i="50"/>
  <c r="F16" i="40"/>
  <c r="P16" i="40"/>
  <c r="Q16" i="40"/>
  <c r="H6" i="40"/>
  <c r="J6" i="40"/>
  <c r="N6" i="40"/>
  <c r="Q42" i="50"/>
  <c r="G35" i="49"/>
  <c r="I35" i="49"/>
  <c r="G35" i="51"/>
  <c r="I35" i="51"/>
  <c r="H17" i="48"/>
  <c r="H19" i="48"/>
  <c r="I19" i="48"/>
  <c r="I16" i="48"/>
  <c r="H7" i="40"/>
  <c r="N7" i="40"/>
  <c r="F50" i="35"/>
  <c r="G50" i="35"/>
  <c r="F55" i="35"/>
  <c r="G55" i="35"/>
  <c r="F120" i="35"/>
  <c r="F128" i="35"/>
  <c r="G128" i="35"/>
  <c r="F59" i="35"/>
  <c r="G59" i="35"/>
  <c r="F64" i="35"/>
  <c r="F65" i="35"/>
  <c r="G65" i="35"/>
  <c r="F117" i="35"/>
  <c r="G117" i="35"/>
  <c r="F56" i="35"/>
  <c r="G56" i="35"/>
  <c r="F108" i="35"/>
  <c r="G108" i="35"/>
  <c r="F16" i="35"/>
  <c r="G16" i="35"/>
  <c r="F63" i="35"/>
  <c r="G63" i="35"/>
  <c r="F54" i="35"/>
  <c r="G54" i="35"/>
  <c r="F143" i="35"/>
  <c r="G143" i="35"/>
  <c r="F53" i="35"/>
  <c r="G53" i="35"/>
  <c r="F107" i="35"/>
  <c r="G107" i="35"/>
  <c r="F124" i="35"/>
  <c r="G124" i="35"/>
  <c r="F15" i="35"/>
  <c r="G15" i="35"/>
  <c r="F142" i="35"/>
  <c r="G142" i="35"/>
  <c r="F51" i="35"/>
  <c r="G51" i="35"/>
  <c r="F60" i="35"/>
  <c r="F61" i="35"/>
  <c r="F52" i="35"/>
  <c r="G52" i="35"/>
  <c r="F106" i="35"/>
  <c r="G106" i="35"/>
  <c r="F141" i="35"/>
  <c r="G141" i="35"/>
  <c r="F113" i="35"/>
  <c r="F115" i="35"/>
  <c r="F180" i="35"/>
  <c r="G180" i="35"/>
  <c r="G38" i="49"/>
  <c r="I38" i="49"/>
  <c r="F119" i="35"/>
  <c r="G119" i="35"/>
  <c r="F17" i="35"/>
  <c r="G17" i="35"/>
  <c r="F58" i="35"/>
  <c r="G58" i="35"/>
  <c r="D15" i="26"/>
  <c r="N37" i="50"/>
  <c r="J41" i="50"/>
  <c r="G115" i="35"/>
  <c r="G113" i="35"/>
  <c r="G8" i="49"/>
  <c r="I8" i="49"/>
  <c r="I16" i="49"/>
  <c r="I25" i="48"/>
  <c r="N39" i="50"/>
  <c r="R21" i="50"/>
  <c r="R23" i="50"/>
  <c r="I15" i="26"/>
  <c r="H30" i="26"/>
  <c r="C57" i="26"/>
  <c r="O57" i="26"/>
  <c r="K57" i="26"/>
  <c r="I57" i="26"/>
  <c r="D66" i="26"/>
  <c r="F84" i="26"/>
  <c r="K66" i="26"/>
  <c r="D72" i="26"/>
  <c r="F83" i="26"/>
  <c r="E72" i="26"/>
  <c r="G77" i="26"/>
  <c r="I26" i="48"/>
  <c r="K15" i="50"/>
  <c r="L9" i="40"/>
  <c r="E24" i="26"/>
  <c r="I30" i="26"/>
  <c r="M66" i="26"/>
  <c r="J72" i="26"/>
  <c r="I24" i="26"/>
  <c r="J9" i="40"/>
  <c r="H9" i="40"/>
  <c r="K17" i="50"/>
  <c r="K21" i="50"/>
  <c r="G24" i="26"/>
  <c r="D24" i="26"/>
  <c r="H24" i="26"/>
  <c r="D30" i="26"/>
  <c r="J30" i="26"/>
  <c r="G30" i="26"/>
  <c r="D35" i="26"/>
  <c r="D57" i="26"/>
  <c r="E57" i="26"/>
  <c r="F66" i="26"/>
  <c r="F72" i="26"/>
  <c r="G81" i="35"/>
  <c r="G29" i="51"/>
  <c r="I29" i="51"/>
  <c r="H10" i="40"/>
  <c r="J10" i="40"/>
  <c r="N10" i="40"/>
  <c r="L10" i="40"/>
  <c r="F10" i="40"/>
  <c r="J5" i="40"/>
  <c r="J17" i="40"/>
  <c r="I69" i="48"/>
  <c r="J7" i="40"/>
  <c r="H8" i="40"/>
  <c r="L8" i="40"/>
  <c r="O39" i="50"/>
  <c r="F24" i="26"/>
  <c r="G57" i="26"/>
  <c r="C66" i="26"/>
  <c r="O66" i="26"/>
  <c r="Q15" i="40"/>
  <c r="L7" i="40"/>
  <c r="F7" i="40"/>
  <c r="N5" i="40"/>
  <c r="N17" i="40"/>
  <c r="H5" i="40"/>
  <c r="H17" i="40"/>
  <c r="D17" i="40"/>
  <c r="F5" i="40"/>
  <c r="F6" i="40"/>
  <c r="L6" i="40"/>
  <c r="I147" i="48"/>
  <c r="I146" i="48"/>
  <c r="P235" i="35"/>
  <c r="I148" i="48"/>
  <c r="I149" i="48"/>
  <c r="N50" i="50"/>
  <c r="O49" i="50"/>
  <c r="N28" i="50"/>
  <c r="C31" i="35"/>
  <c r="G31" i="35"/>
  <c r="G41" i="35"/>
  <c r="C38" i="35"/>
  <c r="N11" i="50"/>
  <c r="N19" i="50"/>
  <c r="K11" i="50"/>
  <c r="H134" i="48"/>
  <c r="R17" i="50"/>
  <c r="C162" i="35"/>
  <c r="G162" i="35"/>
  <c r="G43" i="51"/>
  <c r="I43" i="51"/>
  <c r="R235" i="35"/>
  <c r="C18" i="35"/>
  <c r="G18" i="35"/>
  <c r="Q19" i="50"/>
  <c r="N14" i="50"/>
  <c r="O14" i="50"/>
  <c r="Q14" i="50"/>
  <c r="R14" i="50"/>
  <c r="H133" i="48"/>
  <c r="C188" i="35"/>
  <c r="H15" i="26"/>
  <c r="E15" i="26"/>
  <c r="N235" i="35"/>
  <c r="G42" i="51"/>
  <c r="I42" i="51"/>
  <c r="C15" i="26"/>
  <c r="M15" i="26"/>
  <c r="K15" i="26"/>
  <c r="F15" i="26"/>
  <c r="H66" i="26"/>
  <c r="H29" i="48"/>
  <c r="I28" i="48"/>
  <c r="D60" i="35"/>
  <c r="M223" i="35"/>
  <c r="K224" i="35"/>
  <c r="C158" i="35"/>
  <c r="G158" i="35"/>
  <c r="D210" i="35"/>
  <c r="O223" i="35"/>
  <c r="C8" i="35"/>
  <c r="M224" i="35"/>
  <c r="N224" i="35"/>
  <c r="K223" i="35"/>
  <c r="L223" i="35"/>
  <c r="L226" i="35"/>
  <c r="C182" i="35"/>
  <c r="G182" i="35"/>
  <c r="M234" i="35"/>
  <c r="N234" i="35"/>
  <c r="G11" i="49"/>
  <c r="I11" i="49"/>
  <c r="G12" i="49"/>
  <c r="I12" i="49"/>
  <c r="N45" i="50"/>
  <c r="K31" i="50"/>
  <c r="N18" i="50"/>
  <c r="K18" i="50"/>
  <c r="Q26" i="50"/>
  <c r="O17" i="50"/>
  <c r="I17" i="48"/>
  <c r="I8" i="48"/>
  <c r="G140" i="35"/>
  <c r="N35" i="50"/>
  <c r="O35" i="50"/>
  <c r="C148" i="35"/>
  <c r="N21" i="50"/>
  <c r="N23" i="50"/>
  <c r="N16" i="50"/>
  <c r="Q35" i="50"/>
  <c r="R35" i="50"/>
  <c r="K40" i="50"/>
  <c r="K37" i="50"/>
  <c r="O37" i="50"/>
  <c r="R28" i="50"/>
  <c r="R29" i="50"/>
  <c r="G37" i="51"/>
  <c r="I37" i="51"/>
  <c r="K34" i="50"/>
  <c r="N34" i="50"/>
  <c r="Q22" i="50"/>
  <c r="R22" i="50"/>
  <c r="N22" i="50"/>
  <c r="O22" i="50"/>
  <c r="N36" i="50"/>
  <c r="K16" i="50"/>
  <c r="N31" i="50"/>
  <c r="N42" i="50"/>
  <c r="K28" i="50"/>
  <c r="K29" i="50"/>
  <c r="K12" i="50"/>
  <c r="G38" i="51"/>
  <c r="I38" i="51"/>
  <c r="K25" i="50"/>
  <c r="K26" i="50"/>
  <c r="N12" i="50"/>
  <c r="Q50" i="50"/>
  <c r="Q46" i="50"/>
  <c r="R46" i="50"/>
  <c r="K46" i="50"/>
  <c r="O46" i="50"/>
  <c r="K36" i="50"/>
  <c r="N40" i="50"/>
  <c r="K45" i="50"/>
  <c r="O45" i="50"/>
  <c r="Q33" i="50"/>
  <c r="R33" i="50"/>
  <c r="K33" i="50"/>
  <c r="N33" i="50"/>
  <c r="Q38" i="50"/>
  <c r="R38" i="50"/>
  <c r="K38" i="50"/>
  <c r="N38" i="50"/>
  <c r="O38" i="50"/>
  <c r="K44" i="50"/>
  <c r="Q44" i="50"/>
  <c r="N44" i="50"/>
  <c r="N47" i="50"/>
  <c r="N15" i="50"/>
  <c r="O15" i="50"/>
  <c r="G29" i="49"/>
  <c r="I29" i="49"/>
  <c r="P9" i="40"/>
  <c r="Q9" i="40"/>
  <c r="N32" i="50"/>
  <c r="C155" i="35"/>
  <c r="G148" i="35"/>
  <c r="G146" i="35"/>
  <c r="G33" i="49"/>
  <c r="I33" i="49"/>
  <c r="K42" i="50"/>
  <c r="Q13" i="50"/>
  <c r="R13" i="50"/>
  <c r="K13" i="50"/>
  <c r="N13" i="50"/>
  <c r="K32" i="50"/>
  <c r="O32" i="50"/>
  <c r="N25" i="50"/>
  <c r="N26" i="50"/>
  <c r="G14" i="35"/>
  <c r="G10" i="51"/>
  <c r="I10" i="51"/>
  <c r="L237" i="35"/>
  <c r="P10" i="40"/>
  <c r="Q10" i="40"/>
  <c r="F85" i="26"/>
  <c r="K41" i="50"/>
  <c r="N41" i="50"/>
  <c r="Q41" i="50"/>
  <c r="R41" i="50"/>
  <c r="K23" i="50"/>
  <c r="O23" i="50"/>
  <c r="P8" i="40"/>
  <c r="Q8" i="40"/>
  <c r="G120" i="35"/>
  <c r="F122" i="35"/>
  <c r="G122" i="35"/>
  <c r="G13" i="49"/>
  <c r="I13" i="49"/>
  <c r="G13" i="51"/>
  <c r="I13" i="51"/>
  <c r="O11" i="50"/>
  <c r="K19" i="50"/>
  <c r="O19" i="50"/>
  <c r="P6" i="40"/>
  <c r="Q6" i="40"/>
  <c r="G39" i="51"/>
  <c r="I39" i="51"/>
  <c r="G39" i="49"/>
  <c r="I39" i="49"/>
  <c r="P7" i="40"/>
  <c r="Q7" i="40"/>
  <c r="G36" i="49"/>
  <c r="I36" i="49"/>
  <c r="G36" i="51"/>
  <c r="I36" i="51"/>
  <c r="G44" i="51"/>
  <c r="I44" i="51"/>
  <c r="I45" i="51"/>
  <c r="C46" i="35"/>
  <c r="G44" i="49"/>
  <c r="I44" i="49"/>
  <c r="I45" i="49"/>
  <c r="P5" i="40"/>
  <c r="F17" i="40"/>
  <c r="P17" i="40"/>
  <c r="Q17" i="40"/>
  <c r="N29" i="50"/>
  <c r="O29" i="50"/>
  <c r="O28" i="50"/>
  <c r="O50" i="50"/>
  <c r="M225" i="35"/>
  <c r="N225" i="35"/>
  <c r="N223" i="35"/>
  <c r="D61" i="35"/>
  <c r="G61" i="35"/>
  <c r="G60" i="35"/>
  <c r="E48" i="48"/>
  <c r="C35" i="35"/>
  <c r="G35" i="35"/>
  <c r="G34" i="35"/>
  <c r="C26" i="35"/>
  <c r="G26" i="35"/>
  <c r="O36" i="50"/>
  <c r="C28" i="35"/>
  <c r="G28" i="35"/>
  <c r="G27" i="35"/>
  <c r="G38" i="35"/>
  <c r="G37" i="35"/>
  <c r="P223" i="35"/>
  <c r="O225" i="35"/>
  <c r="P225" i="35"/>
  <c r="L224" i="35"/>
  <c r="K225" i="35"/>
  <c r="L225" i="35"/>
  <c r="H30" i="48"/>
  <c r="I29" i="48"/>
  <c r="G32" i="49"/>
  <c r="I32" i="49"/>
  <c r="G32" i="51"/>
  <c r="I32" i="51"/>
  <c r="O18" i="50"/>
  <c r="G10" i="49"/>
  <c r="I10" i="49"/>
  <c r="O40" i="50"/>
  <c r="O16" i="50"/>
  <c r="O12" i="50"/>
  <c r="O21" i="50"/>
  <c r="O26" i="50"/>
  <c r="O31" i="50"/>
  <c r="O34" i="50"/>
  <c r="O42" i="50"/>
  <c r="G48" i="35"/>
  <c r="G26" i="51"/>
  <c r="I26" i="51"/>
  <c r="O13" i="50"/>
  <c r="O25" i="50"/>
  <c r="O33" i="50"/>
  <c r="R44" i="50"/>
  <c r="R47" i="50"/>
  <c r="R51" i="50"/>
  <c r="R56" i="50"/>
  <c r="Q47" i="50"/>
  <c r="Q51" i="50"/>
  <c r="C110" i="35"/>
  <c r="G110" i="35"/>
  <c r="G104" i="35"/>
  <c r="G155" i="35"/>
  <c r="C156" i="35"/>
  <c r="G156" i="35"/>
  <c r="K47" i="50"/>
  <c r="O47" i="50"/>
  <c r="O44" i="50"/>
  <c r="G33" i="51"/>
  <c r="I33" i="51"/>
  <c r="G111" i="35"/>
  <c r="G31" i="49"/>
  <c r="I31" i="49"/>
  <c r="O41" i="50"/>
  <c r="G31" i="51"/>
  <c r="I31" i="51"/>
  <c r="G14" i="51"/>
  <c r="I14" i="51"/>
  <c r="G14" i="49"/>
  <c r="I14" i="49"/>
  <c r="Q24" i="40"/>
  <c r="Q26" i="40"/>
  <c r="P18" i="40"/>
  <c r="Q5" i="40"/>
  <c r="G19" i="51"/>
  <c r="I19" i="51"/>
  <c r="G19" i="49"/>
  <c r="I19" i="49"/>
  <c r="G15" i="51"/>
  <c r="I15" i="51"/>
  <c r="G15" i="49"/>
  <c r="I15" i="49"/>
  <c r="N51" i="50"/>
  <c r="K51" i="50"/>
  <c r="H32" i="48"/>
  <c r="H36" i="48"/>
  <c r="I36" i="48"/>
  <c r="I30" i="48"/>
  <c r="I22" i="48"/>
  <c r="I18" i="48"/>
  <c r="N226" i="35"/>
  <c r="G18" i="49"/>
  <c r="I18" i="49"/>
  <c r="C45" i="35"/>
  <c r="G18" i="51"/>
  <c r="I18" i="51"/>
  <c r="P226" i="35"/>
  <c r="I48" i="48"/>
  <c r="E56" i="48"/>
  <c r="I56" i="48"/>
  <c r="E49" i="48"/>
  <c r="E55" i="48"/>
  <c r="I55" i="48"/>
  <c r="G26" i="49"/>
  <c r="I26" i="49"/>
  <c r="G150" i="35"/>
  <c r="G30" i="51"/>
  <c r="I30" i="51"/>
  <c r="G30" i="49"/>
  <c r="I30" i="49"/>
  <c r="F12" i="35"/>
  <c r="G12" i="35"/>
  <c r="I21" i="49"/>
  <c r="O51" i="50"/>
  <c r="P51" i="50"/>
  <c r="K56" i="50"/>
  <c r="K63" i="50"/>
  <c r="P52" i="50"/>
  <c r="P64" i="50"/>
  <c r="R53" i="50"/>
  <c r="S53" i="50"/>
  <c r="I27" i="49"/>
  <c r="I49" i="48"/>
  <c r="E50" i="48"/>
  <c r="I32" i="48"/>
  <c r="H33" i="48"/>
  <c r="I21" i="51"/>
  <c r="I27" i="51"/>
  <c r="G9" i="51"/>
  <c r="I9" i="51"/>
  <c r="I16" i="51"/>
  <c r="C44" i="35"/>
  <c r="G44" i="35"/>
  <c r="G23" i="51"/>
  <c r="I23" i="51"/>
  <c r="G9" i="49"/>
  <c r="I9" i="49"/>
  <c r="G34" i="49"/>
  <c r="I34" i="49"/>
  <c r="I40" i="49"/>
  <c r="G34" i="51"/>
  <c r="I34" i="51"/>
  <c r="I40" i="51"/>
  <c r="H34" i="48"/>
  <c r="I33" i="48"/>
  <c r="E51" i="48"/>
  <c r="I50" i="48"/>
  <c r="P63" i="50"/>
  <c r="Q63" i="50"/>
  <c r="R64" i="50"/>
  <c r="G23" i="49"/>
  <c r="I23" i="49"/>
  <c r="I51" i="48"/>
  <c r="E52" i="48"/>
  <c r="I52" i="48"/>
  <c r="I24" i="49"/>
  <c r="H38" i="48"/>
  <c r="I34" i="48"/>
  <c r="I31" i="48"/>
  <c r="I24" i="51"/>
  <c r="I47" i="48"/>
  <c r="I49" i="49"/>
  <c r="I49" i="51"/>
  <c r="H40" i="48"/>
  <c r="I38" i="48"/>
  <c r="I37" i="48"/>
  <c r="H42" i="48"/>
  <c r="I40" i="48"/>
  <c r="H41" i="48"/>
  <c r="I41" i="48"/>
  <c r="I50" i="51"/>
  <c r="I51" i="51"/>
  <c r="I52" i="51"/>
  <c r="I51" i="49"/>
  <c r="I52" i="49"/>
  <c r="I50" i="49"/>
  <c r="I53" i="51"/>
  <c r="I53" i="49"/>
  <c r="K62" i="51"/>
  <c r="K63" i="51"/>
  <c r="K22" i="51"/>
  <c r="K57" i="51"/>
  <c r="I57" i="51"/>
  <c r="I57" i="49"/>
  <c r="K57" i="49"/>
  <c r="K62" i="49"/>
  <c r="K63" i="49"/>
  <c r="H45" i="48"/>
  <c r="I42" i="48"/>
  <c r="I39" i="48"/>
  <c r="K28" i="51"/>
  <c r="K15" i="51"/>
  <c r="K18" i="51"/>
  <c r="L21" i="51"/>
  <c r="K11" i="51"/>
  <c r="K9" i="51"/>
  <c r="K35" i="51"/>
  <c r="K45" i="51"/>
  <c r="K8" i="51"/>
  <c r="L16" i="51"/>
  <c r="L50" i="51"/>
  <c r="L54" i="51"/>
  <c r="K39" i="51"/>
  <c r="K16" i="51"/>
  <c r="K44" i="51"/>
  <c r="K47" i="51"/>
  <c r="L48" i="51"/>
  <c r="K21" i="51"/>
  <c r="K13" i="51"/>
  <c r="K27" i="51"/>
  <c r="K12" i="51"/>
  <c r="K10" i="51"/>
  <c r="K19" i="51"/>
  <c r="K34" i="51"/>
  <c r="K31" i="51"/>
  <c r="K33" i="51"/>
  <c r="K41" i="51"/>
  <c r="K29" i="51"/>
  <c r="L40" i="51"/>
  <c r="K20" i="51"/>
  <c r="K40" i="51"/>
  <c r="K37" i="51"/>
  <c r="K24" i="51"/>
  <c r="K26" i="51"/>
  <c r="L27" i="51"/>
  <c r="K36" i="51"/>
  <c r="K38" i="51"/>
  <c r="K46" i="51"/>
  <c r="K42" i="51"/>
  <c r="L45" i="51"/>
  <c r="K32" i="51"/>
  <c r="K48" i="51"/>
  <c r="K23" i="51"/>
  <c r="L24" i="51"/>
  <c r="K14" i="51"/>
  <c r="K30" i="51"/>
  <c r="K43" i="51"/>
  <c r="K25" i="51"/>
  <c r="K20" i="49"/>
  <c r="K28" i="49"/>
  <c r="K41" i="49"/>
  <c r="K33" i="49"/>
  <c r="K43" i="49"/>
  <c r="K25" i="49"/>
  <c r="K8" i="49"/>
  <c r="L16" i="49"/>
  <c r="L50" i="49"/>
  <c r="L54" i="49"/>
  <c r="K46" i="49"/>
  <c r="K16" i="49"/>
  <c r="K22" i="49"/>
  <c r="K35" i="49"/>
  <c r="K31" i="49"/>
  <c r="K47" i="49"/>
  <c r="L48" i="49"/>
  <c r="K48" i="49"/>
  <c r="K42" i="49"/>
  <c r="L45" i="49"/>
  <c r="K29" i="49"/>
  <c r="L40" i="49"/>
  <c r="K11" i="49"/>
  <c r="K37" i="49"/>
  <c r="K38" i="49"/>
  <c r="K12" i="49"/>
  <c r="K13" i="49"/>
  <c r="K39" i="49"/>
  <c r="K30" i="49"/>
  <c r="K32" i="49"/>
  <c r="K34" i="49"/>
  <c r="K36" i="49"/>
  <c r="K10" i="49"/>
  <c r="K45" i="49"/>
  <c r="K44" i="49"/>
  <c r="K14" i="49"/>
  <c r="K26" i="49"/>
  <c r="L27" i="49"/>
  <c r="K18" i="49"/>
  <c r="L21" i="49"/>
  <c r="K19" i="49"/>
  <c r="K15" i="49"/>
  <c r="K40" i="49"/>
  <c r="K9" i="49"/>
  <c r="K21" i="49"/>
  <c r="K27" i="49"/>
  <c r="K23" i="49"/>
  <c r="L24" i="49"/>
  <c r="K24" i="49"/>
  <c r="H46" i="48"/>
  <c r="I46" i="48"/>
  <c r="I45" i="48"/>
  <c r="I60" i="49"/>
  <c r="L60" i="49"/>
  <c r="K58" i="49"/>
  <c r="I60" i="51"/>
  <c r="L60" i="51"/>
  <c r="K58" i="51"/>
  <c r="I44" i="48"/>
  <c r="I143" i="48"/>
  <c r="J143" i="48"/>
  <c r="K145" i="48"/>
  <c r="H32" i="65" l="1"/>
  <c r="H60" i="65" l="1"/>
  <c r="H61" i="65" s="1"/>
  <c r="H62" i="65" s="1"/>
</calcChain>
</file>

<file path=xl/sharedStrings.xml><?xml version="1.0" encoding="utf-8"?>
<sst xmlns="http://schemas.openxmlformats.org/spreadsheetml/2006/main" count="4435" uniqueCount="1806">
  <si>
    <t>CANTIDADES DE OBRA EN TUBERIAS</t>
  </si>
  <si>
    <t xml:space="preserve">DIAMETRO 24" </t>
  </si>
  <si>
    <t>6.0m</t>
  </si>
  <si>
    <t>7.0m</t>
  </si>
  <si>
    <t>8.0m</t>
  </si>
  <si>
    <t>9.0m</t>
  </si>
  <si>
    <t>10.0m</t>
  </si>
  <si>
    <t>11.0m</t>
  </si>
  <si>
    <t>12.0m</t>
  </si>
  <si>
    <t>6.0m mesa de 0,10</t>
  </si>
  <si>
    <t>7.0m mesa de 0,10</t>
  </si>
  <si>
    <t>cantidad</t>
  </si>
  <si>
    <t>EXCAVACION</t>
  </si>
  <si>
    <t>SOBREPOCETA</t>
  </si>
  <si>
    <t>POCETA</t>
  </si>
  <si>
    <t>BUQUE</t>
  </si>
  <si>
    <t>E/ALETAS</t>
  </si>
  <si>
    <t>LLAVE CABEZOTE</t>
  </si>
  <si>
    <t>LLAVE E/ALETAS</t>
  </si>
  <si>
    <t>DESCOLE</t>
  </si>
  <si>
    <t>TOTAL EXCAVACION</t>
  </si>
  <si>
    <t>C.S. F.Y A.</t>
  </si>
  <si>
    <t>SOLADO POCETA</t>
  </si>
  <si>
    <t>SOLADO BUQUE</t>
  </si>
  <si>
    <t>ATRAQUE</t>
  </si>
  <si>
    <t>SOLADO E/ALETAS</t>
  </si>
  <si>
    <t>TOTAL C.S.F.Y A.</t>
  </si>
  <si>
    <t>C.SIMPLE</t>
  </si>
  <si>
    <t>CABEZOTE SUPERIOR</t>
  </si>
  <si>
    <t>MUROS POCETA</t>
  </si>
  <si>
    <t>GUARDARUEDAS</t>
  </si>
  <si>
    <t>TOTAL C.S.</t>
  </si>
  <si>
    <t>CONCRETO CICLOPEO</t>
  </si>
  <si>
    <t>CABEZOTE INFERIOR</t>
  </si>
  <si>
    <t>ALETAS</t>
  </si>
  <si>
    <t>TOTAL CONCRETO CICLOPEO</t>
  </si>
  <si>
    <t>TUBERIA</t>
  </si>
  <si>
    <t>SUPUESTOS</t>
  </si>
  <si>
    <t>Atraque al tercio</t>
  </si>
  <si>
    <t xml:space="preserve">longitud aletas = 1.20 </t>
  </si>
  <si>
    <t xml:space="preserve">altura aletas= 1.80 </t>
  </si>
  <si>
    <t xml:space="preserve">altura cabezote inf.= 2.0 </t>
  </si>
  <si>
    <t xml:space="preserve">altura cab. Sup.= 1.80 </t>
  </si>
  <si>
    <t>9.0 M.</t>
  </si>
  <si>
    <t xml:space="preserve">DIAMETRO 36" </t>
  </si>
  <si>
    <t>A RAS PISO</t>
  </si>
  <si>
    <t>CANT.</t>
  </si>
  <si>
    <t>TUBERIA 36"</t>
  </si>
  <si>
    <t>longitud aletas = 1.80</t>
  </si>
  <si>
    <t>altura aletas=  2.0</t>
  </si>
  <si>
    <t>altura cab. Sup.= 2.0</t>
  </si>
  <si>
    <t>GOBERNACIÓN DE ANTIOQUIA</t>
  </si>
  <si>
    <t>SECRETARÍA DE INFRAESTRUCTURA FÍSICA</t>
  </si>
  <si>
    <t xml:space="preserve">“MEJORAMIENTO LA VIA SOFIA-YOLOMBO EN LA SUBREGIÓN DEL DEPARTAMENTO DE ANTIOQUIA” </t>
  </si>
  <si>
    <t>PRESUPUESTO DE OBRA</t>
  </si>
  <si>
    <t xml:space="preserve"> VIA SOFIA - YOLOMBO</t>
  </si>
  <si>
    <t>ITEM</t>
  </si>
  <si>
    <t>ESPECIFICACION</t>
  </si>
  <si>
    <t>DESCRIPCIÓN</t>
  </si>
  <si>
    <t>UND.</t>
  </si>
  <si>
    <t>VALOR UNITARIO</t>
  </si>
  <si>
    <t>VALOR PARCIAL</t>
  </si>
  <si>
    <t>GRUPO 1 - OBRAS PRELIMINARES</t>
  </si>
  <si>
    <t>1.4</t>
  </si>
  <si>
    <t>INVIAS</t>
  </si>
  <si>
    <t>m³</t>
  </si>
  <si>
    <t>1.6.2</t>
  </si>
  <si>
    <t>PART. DEPARTAMENTO</t>
  </si>
  <si>
    <t>Derecho de Botadero</t>
  </si>
  <si>
    <t>1.13</t>
  </si>
  <si>
    <t>Lleno manual compactado con material de la excavación</t>
  </si>
  <si>
    <t>1.14</t>
  </si>
  <si>
    <t>1.14.1</t>
  </si>
  <si>
    <t>Lleno mecánico compactado con material de prestamo</t>
  </si>
  <si>
    <t>6.41</t>
  </si>
  <si>
    <t>200</t>
  </si>
  <si>
    <t>Rocería, incluye botada y disposición adecuada de material sobrante</t>
  </si>
  <si>
    <t>Ha</t>
  </si>
  <si>
    <t>1.18</t>
  </si>
  <si>
    <t>310</t>
  </si>
  <si>
    <t>Mejoramiento de la subrasante involucrando suelo existente</t>
  </si>
  <si>
    <t>m²</t>
  </si>
  <si>
    <t>1.29</t>
  </si>
  <si>
    <t>Descapote terreno natural incluye transporte y bote de material</t>
  </si>
  <si>
    <t>TOTAL GRUPO 1</t>
  </si>
  <si>
    <t>GRUPO 2 - AFIRMADO, SUB-BASES Y BASES GRANULARES</t>
  </si>
  <si>
    <t>2.1</t>
  </si>
  <si>
    <t>311</t>
  </si>
  <si>
    <t>2.6</t>
  </si>
  <si>
    <t>330</t>
  </si>
  <si>
    <t>Suministro, colocación, conformación y compactación de Base.  No Incluye transporte.</t>
  </si>
  <si>
    <t>TOTAL GRUPO 2</t>
  </si>
  <si>
    <t>GRUPO 3 - MOVIMIENTO DE TIERRA Y MATERIALES</t>
  </si>
  <si>
    <t>3.4</t>
  </si>
  <si>
    <t>Transporte de materiales proveniente de la excavación de la explanación, canales, prestamos y material de afirmado, sub-base, base y mezcla asfáltica para distancias mayores de tres mil metros (3000). Material compacto.</t>
  </si>
  <si>
    <t>m³-km</t>
  </si>
  <si>
    <t>TOTAL GRUPO 3</t>
  </si>
  <si>
    <t>GRUPO 4 - ACERO Y ELEMENTOS METÁLICOS</t>
  </si>
  <si>
    <t>4.1</t>
  </si>
  <si>
    <t>640</t>
  </si>
  <si>
    <t>Suministro transporte y colocación de Acero de refuerzo fy=420 Mpa (Grado 60)</t>
  </si>
  <si>
    <t>kg</t>
  </si>
  <si>
    <t>TOTAL GRUPO 4</t>
  </si>
  <si>
    <t>GRUPO 6 - CONCRETO, MORTEROS Y OBRAS VARIAS</t>
  </si>
  <si>
    <t>6.1.2</t>
  </si>
  <si>
    <t>Excavaciones varias en roca en seco. Se pagara como roca compacta.(sin dinamita)</t>
  </si>
  <si>
    <t>6.2</t>
  </si>
  <si>
    <t>Excavaciones Estruct. varias en material común en seco, incluye entibado. No incluye transporte botada.</t>
  </si>
  <si>
    <t>6.25</t>
  </si>
  <si>
    <t>Concreto clase D (Muros, disipadores, aletas 210 kg/cm2)</t>
  </si>
  <si>
    <t>6.28</t>
  </si>
  <si>
    <t xml:space="preserve">Concreto clase F (140 kg/cm2). </t>
  </si>
  <si>
    <t>6.35</t>
  </si>
  <si>
    <t>Concreto 21Mpa- Box coulvert Losa Inferior</t>
  </si>
  <si>
    <t>6.36</t>
  </si>
  <si>
    <t>Concreto 21 Mpa, Boxcoulvert- Losa superior y muros laterales</t>
  </si>
  <si>
    <t>6.42</t>
  </si>
  <si>
    <t>Limpieza de obras transversales, incluye acarreo interno de todos los sedimentos, escombros, material vegetal y demás elementos extraños que se encuentren obstruyendo la obra.</t>
  </si>
  <si>
    <t>und</t>
  </si>
  <si>
    <t>6.44</t>
  </si>
  <si>
    <t>Relleno material filtrante 1 1/2"  incluye Suministro, Transporte y Colocación</t>
  </si>
  <si>
    <t>6.46</t>
  </si>
  <si>
    <t>Demolición de estructuras (Concreto reforzado) , incluye botada de material sobrante.</t>
  </si>
  <si>
    <t>6.71</t>
  </si>
  <si>
    <t>Suministro, transporte y colocación de Tubería PVC 36" para alcantarillado</t>
  </si>
  <si>
    <t>m</t>
  </si>
  <si>
    <t>6.100</t>
  </si>
  <si>
    <t>630-671</t>
  </si>
  <si>
    <t>Concreto de 21 MPA para cunetas</t>
  </si>
  <si>
    <t>TOTAL GRUPO 6</t>
  </si>
  <si>
    <t>GRUPO 8 -  GEOTEXTILES Y PAVIMENTOS</t>
  </si>
  <si>
    <t>8.5</t>
  </si>
  <si>
    <t xml:space="preserve">Suministro, transporte e instalación de Geodrén circular, tubería de 4", incluye Geotextil NT 2500 </t>
  </si>
  <si>
    <t>8.15</t>
  </si>
  <si>
    <t xml:space="preserve">Línea de demarcación con pintura acrílica en frío. </t>
  </si>
  <si>
    <t>8.28.2</t>
  </si>
  <si>
    <t>420-450</t>
  </si>
  <si>
    <t>Suministro, colocación y compactación de mezcla asfáltica MSC-19. con asfalto normalizado, incluye imprimacion, No incluye transporte</t>
  </si>
  <si>
    <t>TOTAL GRUPO 8</t>
  </si>
  <si>
    <t>GRUPO 12 -  SEÑALIZACION</t>
  </si>
  <si>
    <t>12.8</t>
  </si>
  <si>
    <t>710</t>
  </si>
  <si>
    <t>Suministro, transporte e instalación de señal vertical de 75 cm x 75 cm en lámina galvanizada calibre 16, reflectivo tipo XI, estructura metálica tipo pedestal compuesta por un paral en ángulo de 2"x2"x1/4" y brazo en ángulo de 2"x2"x1/8".</t>
  </si>
  <si>
    <t>TOTAL GRUPO 12</t>
  </si>
  <si>
    <t>COSTO BÁSICO</t>
  </si>
  <si>
    <t>ADMINISTRACION</t>
  </si>
  <si>
    <t>IMPREVISTOS</t>
  </si>
  <si>
    <t>UTILIDAD</t>
  </si>
  <si>
    <t xml:space="preserve">TOTAL DEL CONTRATO </t>
  </si>
  <si>
    <t>PLAN DE MANEJO DE TRANSITO</t>
  </si>
  <si>
    <t>PLAN DE MANEJO AMBIENTAL</t>
  </si>
  <si>
    <t>CARACTERIZACION VIAL</t>
  </si>
  <si>
    <t>TOTAL DE LA OBRA</t>
  </si>
  <si>
    <t>TOTAL INTERVENTORIA</t>
  </si>
  <si>
    <t>TOTAL PROYECTO</t>
  </si>
  <si>
    <t>Elaboró:</t>
  </si>
  <si>
    <t>Aprobó</t>
  </si>
  <si>
    <t>DARIO MOTOA FALLA</t>
  </si>
  <si>
    <t>LUIS EDUARDO TOBON CARDONA</t>
  </si>
  <si>
    <t>Profesional Universitario</t>
  </si>
  <si>
    <t xml:space="preserve">Director de planeacion </t>
  </si>
  <si>
    <t>Matrícula No 17202-19898-CDS</t>
  </si>
  <si>
    <t>SECRETARIA DE INFRAESTRUCTURA</t>
  </si>
  <si>
    <t>Planeación SIF</t>
  </si>
  <si>
    <t>FORMULARIO 1</t>
  </si>
  <si>
    <t>PRESUPUESTO OFICIAL</t>
  </si>
  <si>
    <t>[El presente formulario formulario aplica para los procesos de contratación que tengan como forma de pago precios unitarios, la Entidad debe ajustarlo cuando la modalidad de pago corresponde a: precio global, llave en mano, administración delegada y reembolso de gastos] </t>
  </si>
  <si>
    <t>Nº</t>
  </si>
  <si>
    <t>ITEM DE PAGO</t>
  </si>
  <si>
    <t xml:space="preserve">ESPECIFICACIONES </t>
  </si>
  <si>
    <t>DESCRIPCION</t>
  </si>
  <si>
    <t>CANTIDAD</t>
  </si>
  <si>
    <t xml:space="preserve">VALOR TOTAL                                </t>
  </si>
  <si>
    <t>GENERAL</t>
  </si>
  <si>
    <t>PARTICULAR</t>
  </si>
  <si>
    <t>Subtotal</t>
  </si>
  <si>
    <t xml:space="preserve">SUBTOTAL OBRAS </t>
  </si>
  <si>
    <t>Diff Pajustado - Pinicial</t>
  </si>
  <si>
    <t xml:space="preserve">PROVISION PARA AJUSTES, OBRAS COMPLEMENTARIAS Y/O ADICIONALES </t>
  </si>
  <si>
    <t>SUBTOTAL OBRAS (INCLUYE IVA)</t>
  </si>
  <si>
    <t>km</t>
  </si>
  <si>
    <t>VALOR TOTAL</t>
  </si>
  <si>
    <t xml:space="preserve">VALOR TOTAL EN LETRAS: </t>
  </si>
  <si>
    <r>
      <rPr>
        <b/>
        <sz val="12"/>
        <rFont val="Arial Narrow"/>
        <family val="2"/>
      </rPr>
      <t xml:space="preserve">NOTA 1: </t>
    </r>
    <r>
      <rPr>
        <sz val="12"/>
        <rFont val="Arial Narrow"/>
        <family val="2"/>
      </rPr>
      <t xml:space="preserve"> </t>
    </r>
  </si>
  <si>
    <t>PORCENTAJE</t>
  </si>
  <si>
    <r>
      <rPr>
        <b/>
        <sz val="12"/>
        <rFont val="Arial Narrow"/>
        <family val="2"/>
      </rPr>
      <t>NOTA 2:</t>
    </r>
    <r>
      <rPr>
        <sz val="12"/>
        <rFont val="Arial Narrow"/>
        <family val="2"/>
      </rPr>
      <t xml:space="preserve"> </t>
    </r>
  </si>
  <si>
    <t>A=</t>
  </si>
  <si>
    <r>
      <rPr>
        <b/>
        <sz val="12"/>
        <rFont val="Arial Narrow"/>
        <family val="2"/>
      </rPr>
      <t>NOTA 3:</t>
    </r>
    <r>
      <rPr>
        <sz val="12"/>
        <rFont val="Arial Narrow"/>
        <family val="2"/>
      </rPr>
      <t xml:space="preserve"> Se debe tener en cuenta que el PRECIO UNITARIO incluye el valor de A.I.U. </t>
    </r>
  </si>
  <si>
    <t xml:space="preserve">IMPREVISTO
</t>
  </si>
  <si>
    <t>I=</t>
  </si>
  <si>
    <r>
      <rPr>
        <b/>
        <sz val="12"/>
        <rFont val="Arial Narrow"/>
        <family val="2"/>
      </rPr>
      <t>NOTA 4:</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</si>
  <si>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UTILIDAD
</t>
  </si>
  <si>
    <t>U=</t>
  </si>
  <si>
    <r>
      <rPr>
        <b/>
        <sz val="12"/>
        <rFont val="Arial Narrow"/>
        <family val="2"/>
      </rPr>
      <t>NOTA 5:</t>
    </r>
    <r>
      <rPr>
        <sz val="12"/>
        <rFont val="Arial Narrow"/>
        <family val="2"/>
      </rPr>
      <t xml:space="preserve">  El A.I.U y su discriminación deben estar en porcentaje (%). </t>
    </r>
  </si>
  <si>
    <t>TOTAL A.I.U</t>
  </si>
  <si>
    <t>A.I.U.=</t>
  </si>
  <si>
    <r>
      <t xml:space="preserve">NOTA 6:  </t>
    </r>
    <r>
      <rPr>
        <sz val="12"/>
        <rFont val="Arial Narrow"/>
        <family val="2"/>
      </rPr>
      <t>El reconocimiento económico de los requerimientos  ambientales exigidos  por las autoridades ambientales, y/o sociales que son de obligatorio cumplimiento, serán reconocidos a cargo de reembolso de gastos (afectados por un % de administracion).</t>
    </r>
    <r>
      <rPr>
        <b/>
        <sz val="12"/>
        <rFont val="Arial Narrow"/>
        <family val="2"/>
      </rPr>
      <t xml:space="preserve">(Ajustar de acuerdo al proyecto) </t>
    </r>
  </si>
  <si>
    <t>CONSERVACIÓN, MANTENIMIENTO Y REHABILITACIÓN DE LAS VIAS A CARGO DEL DEPARTAMENTO DE ANTIOQUIA EN LA SUBREGIÓN SUROESTE</t>
  </si>
  <si>
    <t>GRUPO</t>
  </si>
  <si>
    <t>VALOR PRESUPUESTADO (COSTO DIRECTO)</t>
  </si>
  <si>
    <t>VALOR POR AU Y OTROS GASTOS</t>
  </si>
  <si>
    <t>MANO DE OBRA CALIFICADA</t>
  </si>
  <si>
    <t>MANO DE OBRA NO CALIFICADA</t>
  </si>
  <si>
    <t>TRANSPORTE</t>
  </si>
  <si>
    <t>MATERIALES</t>
  </si>
  <si>
    <t>MAQUINARIA Y EQUIPO</t>
  </si>
  <si>
    <t>TOTAL MGA</t>
  </si>
  <si>
    <t>REALIZAR OBRAS PRELIMINARES</t>
  </si>
  <si>
    <t>REALIZAR AFIRMADO, SUB-BASES Y BASES GRANULARES</t>
  </si>
  <si>
    <t>REALIZAR MOVIMIENTO DE TIERRA Y MATERIALES</t>
  </si>
  <si>
    <t>INSTALACION DE ACERO Y ELEMENTOS METÁLICOS</t>
  </si>
  <si>
    <t>REALIZAR OBRAS DE CONCRETO, MORTEROS Y OBRAS VARIAS</t>
  </si>
  <si>
    <t xml:space="preserve">INSTALACION DE GEOTEXTILES Y PAVIMENTOS </t>
  </si>
  <si>
    <t xml:space="preserve">INSTALACION DE SEÑALIZACION </t>
  </si>
  <si>
    <t>REALIZAR INTERVENTORÍA</t>
  </si>
  <si>
    <t>CUADRO DE VOLUMENES Y LLENOS. DISEÑO GEOMETRICO</t>
  </si>
  <si>
    <t>ABSCISA</t>
  </si>
  <si>
    <t>AREA CORTE</t>
  </si>
  <si>
    <t>AREA LLENO</t>
  </si>
  <si>
    <t>VOLUMEN CORTE</t>
  </si>
  <si>
    <t>VOLUMEN LLENO</t>
  </si>
  <si>
    <t>133.00</t>
  </si>
  <si>
    <t>2.24</t>
  </si>
  <si>
    <t>12.74</t>
  </si>
  <si>
    <t>0.23</t>
  </si>
  <si>
    <t>140.00</t>
  </si>
  <si>
    <t>1.40</t>
  </si>
  <si>
    <t>0.10</t>
  </si>
  <si>
    <t>12.90</t>
  </si>
  <si>
    <t>0.60</t>
  </si>
  <si>
    <t>150.00</t>
  </si>
  <si>
    <t>0.02</t>
  </si>
  <si>
    <t>11.20</t>
  </si>
  <si>
    <t>0.07</t>
  </si>
  <si>
    <t>160.00</t>
  </si>
  <si>
    <t>1.06</t>
  </si>
  <si>
    <t>8.45</t>
  </si>
  <si>
    <t>0.00</t>
  </si>
  <si>
    <t>170.00</t>
  </si>
  <si>
    <t>0.63</t>
  </si>
  <si>
    <t>4.15</t>
  </si>
  <si>
    <t>0.13</t>
  </si>
  <si>
    <t>180.00</t>
  </si>
  <si>
    <t>0.20</t>
  </si>
  <si>
    <t>0.04</t>
  </si>
  <si>
    <t>1.35</t>
  </si>
  <si>
    <t>0.35</t>
  </si>
  <si>
    <t>190.00</t>
  </si>
  <si>
    <t>0.03</t>
  </si>
  <si>
    <t>2.05</t>
  </si>
  <si>
    <t>0.25</t>
  </si>
  <si>
    <t>200.00</t>
  </si>
  <si>
    <t>0.34</t>
  </si>
  <si>
    <t>5.50</t>
  </si>
  <si>
    <t>210.00</t>
  </si>
  <si>
    <t>0.76</t>
  </si>
  <si>
    <t>7.75</t>
  </si>
  <si>
    <t>220.00</t>
  </si>
  <si>
    <t>0.79</t>
  </si>
  <si>
    <t>9.25</t>
  </si>
  <si>
    <t>230.00</t>
  </si>
  <si>
    <t>13.45</t>
  </si>
  <si>
    <t>240.00</t>
  </si>
  <si>
    <t>1.63</t>
  </si>
  <si>
    <t>13.35</t>
  </si>
  <si>
    <t>250.00</t>
  </si>
  <si>
    <t>1.04</t>
  </si>
  <si>
    <t>0.01</t>
  </si>
  <si>
    <t>8.70</t>
  </si>
  <si>
    <t>1.20</t>
  </si>
  <si>
    <t>260.00</t>
  </si>
  <si>
    <t>0.70</t>
  </si>
  <si>
    <t>7.40</t>
  </si>
  <si>
    <t>0.77</t>
  </si>
  <si>
    <t>270.00</t>
  </si>
  <si>
    <t>0.78</t>
  </si>
  <si>
    <t>6.70</t>
  </si>
  <si>
    <t>280.00</t>
  </si>
  <si>
    <t>0.56</t>
  </si>
  <si>
    <t>4.35</t>
  </si>
  <si>
    <t>2.43</t>
  </si>
  <si>
    <t>290.00</t>
  </si>
  <si>
    <t>0.31</t>
  </si>
  <si>
    <t>0.73</t>
  </si>
  <si>
    <t>2.50</t>
  </si>
  <si>
    <t>7.70</t>
  </si>
  <si>
    <t>300.00</t>
  </si>
  <si>
    <t>0.19</t>
  </si>
  <si>
    <t>0.81</t>
  </si>
  <si>
    <t>7.10</t>
  </si>
  <si>
    <t>310.00</t>
  </si>
  <si>
    <t>0.61</t>
  </si>
  <si>
    <t>6.10</t>
  </si>
  <si>
    <t>320.00</t>
  </si>
  <si>
    <t>6.45</t>
  </si>
  <si>
    <t>330.00</t>
  </si>
  <si>
    <t>0.68</t>
  </si>
  <si>
    <t>5.70</t>
  </si>
  <si>
    <t>340.00</t>
  </si>
  <si>
    <t>0.46</t>
  </si>
  <si>
    <t>4.70</t>
  </si>
  <si>
    <t>350.00</t>
  </si>
  <si>
    <t>0.48</t>
  </si>
  <si>
    <t>1.83</t>
  </si>
  <si>
    <t>5.10</t>
  </si>
  <si>
    <t>360.00</t>
  </si>
  <si>
    <t>0.55</t>
  </si>
  <si>
    <t>0.54</t>
  </si>
  <si>
    <t>3.35</t>
  </si>
  <si>
    <t>4.55</t>
  </si>
  <si>
    <t>370.00</t>
  </si>
  <si>
    <t>0.12</t>
  </si>
  <si>
    <t>0.37</t>
  </si>
  <si>
    <t>2.00</t>
  </si>
  <si>
    <t>380.00</t>
  </si>
  <si>
    <t>1.10</t>
  </si>
  <si>
    <t>11.90</t>
  </si>
  <si>
    <t>390.00</t>
  </si>
  <si>
    <t>1.28</t>
  </si>
  <si>
    <t>8.60</t>
  </si>
  <si>
    <t>0.40</t>
  </si>
  <si>
    <t>400.00</t>
  </si>
  <si>
    <t>0.44</t>
  </si>
  <si>
    <t>4.65</t>
  </si>
  <si>
    <t>1.80</t>
  </si>
  <si>
    <t>410.00</t>
  </si>
  <si>
    <t>0.49</t>
  </si>
  <si>
    <t>0.24</t>
  </si>
  <si>
    <t>4.10</t>
  </si>
  <si>
    <t>4.45</t>
  </si>
  <si>
    <t>420.00</t>
  </si>
  <si>
    <t>0.33</t>
  </si>
  <si>
    <t>0.65</t>
  </si>
  <si>
    <t>3.20</t>
  </si>
  <si>
    <t>9.75</t>
  </si>
  <si>
    <t>430.00</t>
  </si>
  <si>
    <t>1.30</t>
  </si>
  <si>
    <t>10.50</t>
  </si>
  <si>
    <t>440.00</t>
  </si>
  <si>
    <t>0.80</t>
  </si>
  <si>
    <t>2.80</t>
  </si>
  <si>
    <t>5.40</t>
  </si>
  <si>
    <t>450.00</t>
  </si>
  <si>
    <t>0.28</t>
  </si>
  <si>
    <t>1.53</t>
  </si>
  <si>
    <t>8.05</t>
  </si>
  <si>
    <t>460.00</t>
  </si>
  <si>
    <t>1.33</t>
  </si>
  <si>
    <t>2.07</t>
  </si>
  <si>
    <t>7.50</t>
  </si>
  <si>
    <t>470.00</t>
  </si>
  <si>
    <t>0.62</t>
  </si>
  <si>
    <t>0.17</t>
  </si>
  <si>
    <t>6.15</t>
  </si>
  <si>
    <t>2.85</t>
  </si>
  <si>
    <t>480.00</t>
  </si>
  <si>
    <t>490.00</t>
  </si>
  <si>
    <t>0.47</t>
  </si>
  <si>
    <t>7.85</t>
  </si>
  <si>
    <t>500.00</t>
  </si>
  <si>
    <t>7.60</t>
  </si>
  <si>
    <t>3.90</t>
  </si>
  <si>
    <t>510.00</t>
  </si>
  <si>
    <t>0.42</t>
  </si>
  <si>
    <t>2.90</t>
  </si>
  <si>
    <t>1.65</t>
  </si>
  <si>
    <t>520.00</t>
  </si>
  <si>
    <t>0.16</t>
  </si>
  <si>
    <t>1.45</t>
  </si>
  <si>
    <t>0.45</t>
  </si>
  <si>
    <t>530.00</t>
  </si>
  <si>
    <t>0.43</t>
  </si>
  <si>
    <t>540.00</t>
  </si>
  <si>
    <t>550.00</t>
  </si>
  <si>
    <t>0.99</t>
  </si>
  <si>
    <t>0.27</t>
  </si>
  <si>
    <t>8.75</t>
  </si>
  <si>
    <t>560.00</t>
  </si>
  <si>
    <t>0.08</t>
  </si>
  <si>
    <t>5.95</t>
  </si>
  <si>
    <t>570.00</t>
  </si>
  <si>
    <t>0.06</t>
  </si>
  <si>
    <t>5.00</t>
  </si>
  <si>
    <t>580.00</t>
  </si>
  <si>
    <t>0.57</t>
  </si>
  <si>
    <t>6.80</t>
  </si>
  <si>
    <t>590.00</t>
  </si>
  <si>
    <t>7.15</t>
  </si>
  <si>
    <t>600.00</t>
  </si>
  <si>
    <t>0.64</t>
  </si>
  <si>
    <t>8.10</t>
  </si>
  <si>
    <t>610.00</t>
  </si>
  <si>
    <t>0.98</t>
  </si>
  <si>
    <t>620.00</t>
  </si>
  <si>
    <t>0.21</t>
  </si>
  <si>
    <t>0.52</t>
  </si>
  <si>
    <t>4.25</t>
  </si>
  <si>
    <t>4.50</t>
  </si>
  <si>
    <t>630.00</t>
  </si>
  <si>
    <t>0.38</t>
  </si>
  <si>
    <t>3.55</t>
  </si>
  <si>
    <t>2.20</t>
  </si>
  <si>
    <t>640.00</t>
  </si>
  <si>
    <t>650.00</t>
  </si>
  <si>
    <t>0.72</t>
  </si>
  <si>
    <t>9.60</t>
  </si>
  <si>
    <t>660.00</t>
  </si>
  <si>
    <t>3.45</t>
  </si>
  <si>
    <t>670.00</t>
  </si>
  <si>
    <t>0.36</t>
  </si>
  <si>
    <t>0.41</t>
  </si>
  <si>
    <t>4.05</t>
  </si>
  <si>
    <t>2.10</t>
  </si>
  <si>
    <t>680.00</t>
  </si>
  <si>
    <t>690.00</t>
  </si>
  <si>
    <t>1.93</t>
  </si>
  <si>
    <t>15.15</t>
  </si>
  <si>
    <t>700.00</t>
  </si>
  <si>
    <t>5.60</t>
  </si>
  <si>
    <t>3.33</t>
  </si>
  <si>
    <t>710.00</t>
  </si>
  <si>
    <t>1.00</t>
  </si>
  <si>
    <t>10.05</t>
  </si>
  <si>
    <t>720.00</t>
  </si>
  <si>
    <t>1.01</t>
  </si>
  <si>
    <t>730.00</t>
  </si>
  <si>
    <t>1.23</t>
  </si>
  <si>
    <t>9.35</t>
  </si>
  <si>
    <t>740.00</t>
  </si>
  <si>
    <t>8.40</t>
  </si>
  <si>
    <t>750.00</t>
  </si>
  <si>
    <t>760.00</t>
  </si>
  <si>
    <t>12.65</t>
  </si>
  <si>
    <t>770.00</t>
  </si>
  <si>
    <t>1.47</t>
  </si>
  <si>
    <t>16.00</t>
  </si>
  <si>
    <t>780.00</t>
  </si>
  <si>
    <t>1.73</t>
  </si>
  <si>
    <t>20.20</t>
  </si>
  <si>
    <t>790.00</t>
  </si>
  <si>
    <t>2.31</t>
  </si>
  <si>
    <t>0.15</t>
  </si>
  <si>
    <t>17.05</t>
  </si>
  <si>
    <t>800.00</t>
  </si>
  <si>
    <t>14.55</t>
  </si>
  <si>
    <t>810.00</t>
  </si>
  <si>
    <t>1.81</t>
  </si>
  <si>
    <t>16.60</t>
  </si>
  <si>
    <t>820.00</t>
  </si>
  <si>
    <t>1.51</t>
  </si>
  <si>
    <t>14.00</t>
  </si>
  <si>
    <t>830.00</t>
  </si>
  <si>
    <t>0.30</t>
  </si>
  <si>
    <t>13.05</t>
  </si>
  <si>
    <t>840.00</t>
  </si>
  <si>
    <t>0.05</t>
  </si>
  <si>
    <t>1.32</t>
  </si>
  <si>
    <t>1.05</t>
  </si>
  <si>
    <t>14.40</t>
  </si>
  <si>
    <t>850.00</t>
  </si>
  <si>
    <t>1.56</t>
  </si>
  <si>
    <t>3.00</t>
  </si>
  <si>
    <t>10.95</t>
  </si>
  <si>
    <t>860.00</t>
  </si>
  <si>
    <t>9.95</t>
  </si>
  <si>
    <t>3.60</t>
  </si>
  <si>
    <t>870.00</t>
  </si>
  <si>
    <t>1.55</t>
  </si>
  <si>
    <t>0.09</t>
  </si>
  <si>
    <t>20.00</t>
  </si>
  <si>
    <t>880.00</t>
  </si>
  <si>
    <t>2.45</t>
  </si>
  <si>
    <t>22.25</t>
  </si>
  <si>
    <t>5.45</t>
  </si>
  <si>
    <t>890.00</t>
  </si>
  <si>
    <t>13.75</t>
  </si>
  <si>
    <t>6.60</t>
  </si>
  <si>
    <t>900.00</t>
  </si>
  <si>
    <t>0.75</t>
  </si>
  <si>
    <t>5.80</t>
  </si>
  <si>
    <t>910.00</t>
  </si>
  <si>
    <t>2.25</t>
  </si>
  <si>
    <t>4.90</t>
  </si>
  <si>
    <t>920.00</t>
  </si>
  <si>
    <t>3.40</t>
  </si>
  <si>
    <t>930.00</t>
  </si>
  <si>
    <t>940.00</t>
  </si>
  <si>
    <t>0.58</t>
  </si>
  <si>
    <t>950.00</t>
  </si>
  <si>
    <t>0.85</t>
  </si>
  <si>
    <t>960.00</t>
  </si>
  <si>
    <t>7.25</t>
  </si>
  <si>
    <t>970.00</t>
  </si>
  <si>
    <t>0.69</t>
  </si>
  <si>
    <t>3.25</t>
  </si>
  <si>
    <t>980.00</t>
  </si>
  <si>
    <t>3.15</t>
  </si>
  <si>
    <t>2.35</t>
  </si>
  <si>
    <t>990.00</t>
  </si>
  <si>
    <t>0.32</t>
  </si>
  <si>
    <t>2.55</t>
  </si>
  <si>
    <t>1000.00</t>
  </si>
  <si>
    <t>1.75</t>
  </si>
  <si>
    <t>1010.00</t>
  </si>
  <si>
    <t>3.75</t>
  </si>
  <si>
    <t>6.20</t>
  </si>
  <si>
    <t>1020.00</t>
  </si>
  <si>
    <t>1030.00</t>
  </si>
  <si>
    <t>5.05</t>
  </si>
  <si>
    <t>4.20</t>
  </si>
  <si>
    <t>1040.00</t>
  </si>
  <si>
    <t>4.80</t>
  </si>
  <si>
    <t>1050.00</t>
  </si>
  <si>
    <t>4.95</t>
  </si>
  <si>
    <t>1060.00</t>
  </si>
  <si>
    <t>0.51</t>
  </si>
  <si>
    <t>1.25</t>
  </si>
  <si>
    <t>9.85</t>
  </si>
  <si>
    <t>1070.00</t>
  </si>
  <si>
    <t>1.46</t>
  </si>
  <si>
    <t>14.90</t>
  </si>
  <si>
    <t>1080.00</t>
  </si>
  <si>
    <t>1.52</t>
  </si>
  <si>
    <t>18.35</t>
  </si>
  <si>
    <t>1090.00</t>
  </si>
  <si>
    <t>2.15</t>
  </si>
  <si>
    <t>0.87</t>
  </si>
  <si>
    <t>15.10</t>
  </si>
  <si>
    <t>1100.00</t>
  </si>
  <si>
    <t>0.26</t>
  </si>
  <si>
    <t>2.70</t>
  </si>
  <si>
    <t>9.05</t>
  </si>
  <si>
    <t>1110.00</t>
  </si>
  <si>
    <t>0.94</t>
  </si>
  <si>
    <t>3.13</t>
  </si>
  <si>
    <t>1120.00</t>
  </si>
  <si>
    <t>0.95</t>
  </si>
  <si>
    <t>8.95</t>
  </si>
  <si>
    <t>1130.00</t>
  </si>
  <si>
    <t>0.84</t>
  </si>
  <si>
    <t>1140.00</t>
  </si>
  <si>
    <t>0.14</t>
  </si>
  <si>
    <t>5.15</t>
  </si>
  <si>
    <t>1150.00</t>
  </si>
  <si>
    <t>9.80</t>
  </si>
  <si>
    <t>1160.00</t>
  </si>
  <si>
    <t>1.38</t>
  </si>
  <si>
    <t>1170.00</t>
  </si>
  <si>
    <t>4.60</t>
  </si>
  <si>
    <t>1.57</t>
  </si>
  <si>
    <t>1180.00</t>
  </si>
  <si>
    <t>0.88</t>
  </si>
  <si>
    <t>1190.00</t>
  </si>
  <si>
    <t>6.85</t>
  </si>
  <si>
    <t>1200.00</t>
  </si>
  <si>
    <t>2.27</t>
  </si>
  <si>
    <t>0.90</t>
  </si>
  <si>
    <t>1210.00</t>
  </si>
  <si>
    <t>1220.00</t>
  </si>
  <si>
    <t>16.45</t>
  </si>
  <si>
    <t>1230.00</t>
  </si>
  <si>
    <t>22.75</t>
  </si>
  <si>
    <t>1240.00</t>
  </si>
  <si>
    <t>28.80</t>
  </si>
  <si>
    <t>1250.00</t>
  </si>
  <si>
    <t>35.95</t>
  </si>
  <si>
    <t>1260.00</t>
  </si>
  <si>
    <t>3.74</t>
  </si>
  <si>
    <t>37.45</t>
  </si>
  <si>
    <t>1270.00</t>
  </si>
  <si>
    <t>34.55</t>
  </si>
  <si>
    <t>1280.00</t>
  </si>
  <si>
    <t>3.16</t>
  </si>
  <si>
    <t>25.75</t>
  </si>
  <si>
    <t>1290.00</t>
  </si>
  <si>
    <t>1.99</t>
  </si>
  <si>
    <t>1300.00</t>
  </si>
  <si>
    <t>1310.00</t>
  </si>
  <si>
    <t>0.59</t>
  </si>
  <si>
    <t>0.74</t>
  </si>
  <si>
    <t>11.45</t>
  </si>
  <si>
    <t>1320.00</t>
  </si>
  <si>
    <t>14.85</t>
  </si>
  <si>
    <t>1330.00</t>
  </si>
  <si>
    <t>1.42</t>
  </si>
  <si>
    <t>14.15</t>
  </si>
  <si>
    <t>1340.00</t>
  </si>
  <si>
    <t>1.41</t>
  </si>
  <si>
    <t>1350.00</t>
  </si>
  <si>
    <t>0.83</t>
  </si>
  <si>
    <t>2.77</t>
  </si>
  <si>
    <t>1360.00</t>
  </si>
  <si>
    <t>3.65</t>
  </si>
  <si>
    <t>1370.00</t>
  </si>
  <si>
    <t>10.15</t>
  </si>
  <si>
    <t>1380.00</t>
  </si>
  <si>
    <t>1.72</t>
  </si>
  <si>
    <t>1390.00</t>
  </si>
  <si>
    <t>11.55</t>
  </si>
  <si>
    <t>1400.00</t>
  </si>
  <si>
    <t>1.36</t>
  </si>
  <si>
    <t>1410.00</t>
  </si>
  <si>
    <t>1420.00</t>
  </si>
  <si>
    <t>1.37</t>
  </si>
  <si>
    <t>6.90</t>
  </si>
  <si>
    <t>1430.00</t>
  </si>
  <si>
    <t>2.33</t>
  </si>
  <si>
    <t>1440.00</t>
  </si>
  <si>
    <t>1.09</t>
  </si>
  <si>
    <t>10.60</t>
  </si>
  <si>
    <t>1.67</t>
  </si>
  <si>
    <t>1450.00</t>
  </si>
  <si>
    <t>1.03</t>
  </si>
  <si>
    <t>0.50</t>
  </si>
  <si>
    <t>3.95</t>
  </si>
  <si>
    <t>1460.00</t>
  </si>
  <si>
    <t>0.29</t>
  </si>
  <si>
    <t>1470.00</t>
  </si>
  <si>
    <t>1.19</t>
  </si>
  <si>
    <t>9.15</t>
  </si>
  <si>
    <t>1480.00</t>
  </si>
  <si>
    <t>7.20</t>
  </si>
  <si>
    <t>4.30</t>
  </si>
  <si>
    <t>1490.00</t>
  </si>
  <si>
    <t>0.22</t>
  </si>
  <si>
    <t>7.80</t>
  </si>
  <si>
    <t>1500.00</t>
  </si>
  <si>
    <t>0.93</t>
  </si>
  <si>
    <t>1510.00</t>
  </si>
  <si>
    <t>9.30</t>
  </si>
  <si>
    <t>1520.00</t>
  </si>
  <si>
    <t>1.69</t>
  </si>
  <si>
    <t>1530.00</t>
  </si>
  <si>
    <t>0.89</t>
  </si>
  <si>
    <t>13.30</t>
  </si>
  <si>
    <t>1540.00</t>
  </si>
  <si>
    <t>1.77</t>
  </si>
  <si>
    <t>12.00</t>
  </si>
  <si>
    <t>1550.00</t>
  </si>
  <si>
    <t>3.50</t>
  </si>
  <si>
    <t>1560.00</t>
  </si>
  <si>
    <t>1570.00</t>
  </si>
  <si>
    <t>0.71</t>
  </si>
  <si>
    <t>3.85</t>
  </si>
  <si>
    <t>1580.00</t>
  </si>
  <si>
    <t>1590.00</t>
  </si>
  <si>
    <t>6.00</t>
  </si>
  <si>
    <t>5.55</t>
  </si>
  <si>
    <t>1600.00</t>
  </si>
  <si>
    <t>1610.00</t>
  </si>
  <si>
    <t>6.30</t>
  </si>
  <si>
    <t>1620.00</t>
  </si>
  <si>
    <t>0.67</t>
  </si>
  <si>
    <t>10.85</t>
  </si>
  <si>
    <t>1630.00</t>
  </si>
  <si>
    <t>1.50</t>
  </si>
  <si>
    <t>1640.00</t>
  </si>
  <si>
    <t>1.08</t>
  </si>
  <si>
    <t>1650.00</t>
  </si>
  <si>
    <t>10.25</t>
  </si>
  <si>
    <t>1660.00</t>
  </si>
  <si>
    <t>1670.00</t>
  </si>
  <si>
    <t>1.07</t>
  </si>
  <si>
    <t>1680.00</t>
  </si>
  <si>
    <t>2.47</t>
  </si>
  <si>
    <t>1690.00</t>
  </si>
  <si>
    <t>1700.00</t>
  </si>
  <si>
    <t>12.20</t>
  </si>
  <si>
    <t>1710.00</t>
  </si>
  <si>
    <t>1.44</t>
  </si>
  <si>
    <t>12.10</t>
  </si>
  <si>
    <t>1720.00</t>
  </si>
  <si>
    <t>12.15</t>
  </si>
  <si>
    <t>1730.00</t>
  </si>
  <si>
    <t>14.95</t>
  </si>
  <si>
    <t>1740.00</t>
  </si>
  <si>
    <t>1.54</t>
  </si>
  <si>
    <t>11.25</t>
  </si>
  <si>
    <t>1750.00</t>
  </si>
  <si>
    <t>1760.00</t>
  </si>
  <si>
    <t>1770.00</t>
  </si>
  <si>
    <t>0.66</t>
  </si>
  <si>
    <t>2.65</t>
  </si>
  <si>
    <t>1780.00</t>
  </si>
  <si>
    <t>0.96</t>
  </si>
  <si>
    <t>1.70</t>
  </si>
  <si>
    <t>9.40</t>
  </si>
  <si>
    <t>1790.00</t>
  </si>
  <si>
    <t>0.92</t>
  </si>
  <si>
    <t>16.40</t>
  </si>
  <si>
    <t>1800.00</t>
  </si>
  <si>
    <t>2.36</t>
  </si>
  <si>
    <t>21.55</t>
  </si>
  <si>
    <t>1810.00</t>
  </si>
  <si>
    <t>1.95</t>
  </si>
  <si>
    <t>1820.00</t>
  </si>
  <si>
    <t>1.90</t>
  </si>
  <si>
    <t>1830.00</t>
  </si>
  <si>
    <t>2.40</t>
  </si>
  <si>
    <t>3.80</t>
  </si>
  <si>
    <t>1840.00</t>
  </si>
  <si>
    <t>1850.00</t>
  </si>
  <si>
    <t>1860.00</t>
  </si>
  <si>
    <t>8.80</t>
  </si>
  <si>
    <t>1870.00</t>
  </si>
  <si>
    <t>18.65</t>
  </si>
  <si>
    <t>1880.00</t>
  </si>
  <si>
    <t>0.39</t>
  </si>
  <si>
    <t>2.38</t>
  </si>
  <si>
    <t>1890.00</t>
  </si>
  <si>
    <t>12.70</t>
  </si>
  <si>
    <t>1900.00</t>
  </si>
  <si>
    <t>1.94</t>
  </si>
  <si>
    <t>34.20</t>
  </si>
  <si>
    <t>1910.00</t>
  </si>
  <si>
    <t>42.55</t>
  </si>
  <si>
    <t>1920.00</t>
  </si>
  <si>
    <t>3.61</t>
  </si>
  <si>
    <t>20.05</t>
  </si>
  <si>
    <t>1930.00</t>
  </si>
  <si>
    <t>1940.00</t>
  </si>
  <si>
    <t>16.35</t>
  </si>
  <si>
    <t>1950.00</t>
  </si>
  <si>
    <t>1960.00</t>
  </si>
  <si>
    <t>55.13</t>
  </si>
  <si>
    <t>1970.00</t>
  </si>
  <si>
    <t>16.54</t>
  </si>
  <si>
    <t>8.30</t>
  </si>
  <si>
    <t>85.15</t>
  </si>
  <si>
    <t>1980.00</t>
  </si>
  <si>
    <t>1.21</t>
  </si>
  <si>
    <t>7.05</t>
  </si>
  <si>
    <t>13.65</t>
  </si>
  <si>
    <t>1990.00</t>
  </si>
  <si>
    <t>14.80</t>
  </si>
  <si>
    <t>2000.00</t>
  </si>
  <si>
    <t>2010.00</t>
  </si>
  <si>
    <t>0.91</t>
  </si>
  <si>
    <t>2020.00</t>
  </si>
  <si>
    <t>2030.00</t>
  </si>
  <si>
    <t>10.70</t>
  </si>
  <si>
    <t>2040.00</t>
  </si>
  <si>
    <t>1.11</t>
  </si>
  <si>
    <t>14.70</t>
  </si>
  <si>
    <t>2050.00</t>
  </si>
  <si>
    <t>2060.00</t>
  </si>
  <si>
    <t>2070.00</t>
  </si>
  <si>
    <t>8.25</t>
  </si>
  <si>
    <t>2080.00</t>
  </si>
  <si>
    <t>2090.00</t>
  </si>
  <si>
    <t>2100.00</t>
  </si>
  <si>
    <t>2110.00</t>
  </si>
  <si>
    <t>4.75</t>
  </si>
  <si>
    <t>2120.00</t>
  </si>
  <si>
    <t>7.00</t>
  </si>
  <si>
    <t>2130.00</t>
  </si>
  <si>
    <t>0.11</t>
  </si>
  <si>
    <t>2140.00</t>
  </si>
  <si>
    <t>4.85</t>
  </si>
  <si>
    <t>2150.00</t>
  </si>
  <si>
    <t>2160.00</t>
  </si>
  <si>
    <t>0.86</t>
  </si>
  <si>
    <t>9.00</t>
  </si>
  <si>
    <t>2170.00</t>
  </si>
  <si>
    <t>3.10</t>
  </si>
  <si>
    <t>13.25</t>
  </si>
  <si>
    <t>2180.00</t>
  </si>
  <si>
    <t>1.71</t>
  </si>
  <si>
    <t>12.30</t>
  </si>
  <si>
    <t>2190.00</t>
  </si>
  <si>
    <t>1.15</t>
  </si>
  <si>
    <t>2200.00</t>
  </si>
  <si>
    <t>2210.00</t>
  </si>
  <si>
    <t>13.10</t>
  </si>
  <si>
    <t>2220.00</t>
  </si>
  <si>
    <t>1.24</t>
  </si>
  <si>
    <t>2230.00</t>
  </si>
  <si>
    <t>2240.00</t>
  </si>
  <si>
    <t>2250.00</t>
  </si>
  <si>
    <t>2260.00</t>
  </si>
  <si>
    <t>2270.00</t>
  </si>
  <si>
    <t>2280.00</t>
  </si>
  <si>
    <t>2290.00</t>
  </si>
  <si>
    <t>15.00</t>
  </si>
  <si>
    <t>2300.00</t>
  </si>
  <si>
    <t>2310.00</t>
  </si>
  <si>
    <t>2320.00</t>
  </si>
  <si>
    <t>0.18</t>
  </si>
  <si>
    <t>2330.00</t>
  </si>
  <si>
    <t>2340.00</t>
  </si>
  <si>
    <t>13.50</t>
  </si>
  <si>
    <t>2350.00</t>
  </si>
  <si>
    <t>5.85</t>
  </si>
  <si>
    <t>2360.00</t>
  </si>
  <si>
    <t>6.75</t>
  </si>
  <si>
    <t>2370.00</t>
  </si>
  <si>
    <t>1.34</t>
  </si>
  <si>
    <t>2380.00</t>
  </si>
  <si>
    <t>2390.00</t>
  </si>
  <si>
    <t>2.60</t>
  </si>
  <si>
    <t>2400.00</t>
  </si>
  <si>
    <t>2410.00</t>
  </si>
  <si>
    <t>5.25</t>
  </si>
  <si>
    <t>2420.00</t>
  </si>
  <si>
    <t>1.27</t>
  </si>
  <si>
    <t>2430.00</t>
  </si>
  <si>
    <t>1.12</t>
  </si>
  <si>
    <t>9.45</t>
  </si>
  <si>
    <t>2440.00</t>
  </si>
  <si>
    <t>2450.00</t>
  </si>
  <si>
    <t>1.26</t>
  </si>
  <si>
    <t>2460.00</t>
  </si>
  <si>
    <t>10.20</t>
  </si>
  <si>
    <t>2470.00</t>
  </si>
  <si>
    <t>2480.00</t>
  </si>
  <si>
    <t>2490.00</t>
  </si>
  <si>
    <t>4.40</t>
  </si>
  <si>
    <t>2500.00</t>
  </si>
  <si>
    <t>2.30</t>
  </si>
  <si>
    <t>4.00</t>
  </si>
  <si>
    <t>2510.00</t>
  </si>
  <si>
    <t>2520.00</t>
  </si>
  <si>
    <t>2530.00</t>
  </si>
  <si>
    <t>2540.00</t>
  </si>
  <si>
    <t>0.97</t>
  </si>
  <si>
    <t>15.50</t>
  </si>
  <si>
    <t>2550.00</t>
  </si>
  <si>
    <t>2.13</t>
  </si>
  <si>
    <t>19.00</t>
  </si>
  <si>
    <t>2560.00</t>
  </si>
  <si>
    <t>13.55</t>
  </si>
  <si>
    <t>2570.00</t>
  </si>
  <si>
    <t>7.30</t>
  </si>
  <si>
    <t>2580.00</t>
  </si>
  <si>
    <t>2590.00</t>
  </si>
  <si>
    <t>5.90</t>
  </si>
  <si>
    <t>2600.00</t>
  </si>
  <si>
    <t>2610.00</t>
  </si>
  <si>
    <t>2620.00</t>
  </si>
  <si>
    <t>2630.00</t>
  </si>
  <si>
    <t>2640.00</t>
  </si>
  <si>
    <t>2650.00</t>
  </si>
  <si>
    <t>2660.00</t>
  </si>
  <si>
    <t>2670.00</t>
  </si>
  <si>
    <t>2680.00</t>
  </si>
  <si>
    <t>7.45</t>
  </si>
  <si>
    <t>2690.00</t>
  </si>
  <si>
    <t>2700.00</t>
  </si>
  <si>
    <t>2710.00</t>
  </si>
  <si>
    <t>2720.00</t>
  </si>
  <si>
    <t>2730.00</t>
  </si>
  <si>
    <t>2740.00</t>
  </si>
  <si>
    <t>1.43</t>
  </si>
  <si>
    <t>14.25</t>
  </si>
  <si>
    <t>2750.00</t>
  </si>
  <si>
    <t>13.90</t>
  </si>
  <si>
    <t>2760.00</t>
  </si>
  <si>
    <t>15.20</t>
  </si>
  <si>
    <t>2770.00</t>
  </si>
  <si>
    <t>1.68</t>
  </si>
  <si>
    <t>12.50</t>
  </si>
  <si>
    <t>2780.00</t>
  </si>
  <si>
    <t>0.82</t>
  </si>
  <si>
    <t>6.50</t>
  </si>
  <si>
    <t>2790.00</t>
  </si>
  <si>
    <t>2.75</t>
  </si>
  <si>
    <t>2800.00</t>
  </si>
  <si>
    <t>2810.00</t>
  </si>
  <si>
    <t>2820.00</t>
  </si>
  <si>
    <t>2830.00</t>
  </si>
  <si>
    <t>2840.00</t>
  </si>
  <si>
    <t>2850.00</t>
  </si>
  <si>
    <t>2860.00</t>
  </si>
  <si>
    <t>1.17</t>
  </si>
  <si>
    <t>12.95</t>
  </si>
  <si>
    <t>2870.00</t>
  </si>
  <si>
    <t>14.65</t>
  </si>
  <si>
    <t>2880.00</t>
  </si>
  <si>
    <t>16.25</t>
  </si>
  <si>
    <t>2890.00</t>
  </si>
  <si>
    <t>1.74</t>
  </si>
  <si>
    <t>17.90</t>
  </si>
  <si>
    <t>2900.00</t>
  </si>
  <si>
    <t>1.84</t>
  </si>
  <si>
    <t>17.00</t>
  </si>
  <si>
    <t>2910.00</t>
  </si>
  <si>
    <t>11.40</t>
  </si>
  <si>
    <t>2920.00</t>
  </si>
  <si>
    <t>2930.00</t>
  </si>
  <si>
    <t>2940.00</t>
  </si>
  <si>
    <t>9.20</t>
  </si>
  <si>
    <t>2950.00</t>
  </si>
  <si>
    <t>14.35</t>
  </si>
  <si>
    <t>2960.00</t>
  </si>
  <si>
    <t>2970.00</t>
  </si>
  <si>
    <t>1.02</t>
  </si>
  <si>
    <t>8.00</t>
  </si>
  <si>
    <t>2980.00</t>
  </si>
  <si>
    <t>0.53</t>
  </si>
  <si>
    <t>2.95</t>
  </si>
  <si>
    <t>2990.00</t>
  </si>
  <si>
    <t>1.39</t>
  </si>
  <si>
    <t>3000.00</t>
  </si>
  <si>
    <t>2.01</t>
  </si>
  <si>
    <t>29.75</t>
  </si>
  <si>
    <t>3010.00</t>
  </si>
  <si>
    <t>3.94</t>
  </si>
  <si>
    <t>22.30</t>
  </si>
  <si>
    <t>3020.00</t>
  </si>
  <si>
    <t>3030.00</t>
  </si>
  <si>
    <t>3040.00</t>
  </si>
  <si>
    <t>11.00</t>
  </si>
  <si>
    <t>3050.00</t>
  </si>
  <si>
    <t>6.05</t>
  </si>
  <si>
    <t>3060.00</t>
  </si>
  <si>
    <t>3070.00</t>
  </si>
  <si>
    <t>9.55</t>
  </si>
  <si>
    <t>3080.00</t>
  </si>
  <si>
    <t>3090.00</t>
  </si>
  <si>
    <t>3100.00</t>
  </si>
  <si>
    <t>2.03</t>
  </si>
  <si>
    <t>3.30</t>
  </si>
  <si>
    <t>3110.00</t>
  </si>
  <si>
    <t>7.95</t>
  </si>
  <si>
    <t>3120.00</t>
  </si>
  <si>
    <t>3130.00</t>
  </si>
  <si>
    <t>1.85</t>
  </si>
  <si>
    <t>5.30</t>
  </si>
  <si>
    <t>3140.00</t>
  </si>
  <si>
    <t>3150.00</t>
  </si>
  <si>
    <t>10.45</t>
  </si>
  <si>
    <t>3160.00</t>
  </si>
  <si>
    <t>3170.00</t>
  </si>
  <si>
    <t>3180.00</t>
  </si>
  <si>
    <t>3190.00</t>
  </si>
  <si>
    <t>3200.00</t>
  </si>
  <si>
    <t>1.31</t>
  </si>
  <si>
    <t>10.40</t>
  </si>
  <si>
    <t>3210.00</t>
  </si>
  <si>
    <t>3220.00</t>
  </si>
  <si>
    <t>3230.00</t>
  </si>
  <si>
    <t>3240.00</t>
  </si>
  <si>
    <t>11.35</t>
  </si>
  <si>
    <t>3250.00</t>
  </si>
  <si>
    <t>1.22</t>
  </si>
  <si>
    <t>3260.00</t>
  </si>
  <si>
    <t>3270.00</t>
  </si>
  <si>
    <t>3280.00</t>
  </si>
  <si>
    <t>3290.00</t>
  </si>
  <si>
    <t>3300.00</t>
  </si>
  <si>
    <t>2.87</t>
  </si>
  <si>
    <t>3310.00</t>
  </si>
  <si>
    <t>5.20</t>
  </si>
  <si>
    <t>3320.00</t>
  </si>
  <si>
    <t>3330.00</t>
  </si>
  <si>
    <t>13.60</t>
  </si>
  <si>
    <t>3340.00</t>
  </si>
  <si>
    <t>3350.00</t>
  </si>
  <si>
    <t>3360.00</t>
  </si>
  <si>
    <t>6.55</t>
  </si>
  <si>
    <t>3370.00</t>
  </si>
  <si>
    <t>5.35</t>
  </si>
  <si>
    <t>3380.00</t>
  </si>
  <si>
    <t>1.60</t>
  </si>
  <si>
    <t>3390.00</t>
  </si>
  <si>
    <t>3400.00</t>
  </si>
  <si>
    <t>3410.00</t>
  </si>
  <si>
    <t>6.65</t>
  </si>
  <si>
    <t>3420.00</t>
  </si>
  <si>
    <t>3430.00</t>
  </si>
  <si>
    <t>3440.00</t>
  </si>
  <si>
    <t>12.75</t>
  </si>
  <si>
    <t>3450.00</t>
  </si>
  <si>
    <t>8.85</t>
  </si>
  <si>
    <t>3460.00</t>
  </si>
  <si>
    <t>11.05</t>
  </si>
  <si>
    <t>3470.00</t>
  </si>
  <si>
    <t>8.35</t>
  </si>
  <si>
    <t>3480.00</t>
  </si>
  <si>
    <t>3490.00</t>
  </si>
  <si>
    <t>3500.00</t>
  </si>
  <si>
    <t>3510.00</t>
  </si>
  <si>
    <t>3520.00</t>
  </si>
  <si>
    <t>3530.00</t>
  </si>
  <si>
    <t>3540.00</t>
  </si>
  <si>
    <t>3550.00</t>
  </si>
  <si>
    <t>3560.00</t>
  </si>
  <si>
    <t>3570.00</t>
  </si>
  <si>
    <t>3580.00</t>
  </si>
  <si>
    <t>3590.00</t>
  </si>
  <si>
    <t>11.75</t>
  </si>
  <si>
    <t>3600.00</t>
  </si>
  <si>
    <t>3610.00</t>
  </si>
  <si>
    <t>3620.00</t>
  </si>
  <si>
    <t>3630.00</t>
  </si>
  <si>
    <t>3640.00</t>
  </si>
  <si>
    <t>3.23</t>
  </si>
  <si>
    <t>3650.00</t>
  </si>
  <si>
    <t>3.05</t>
  </si>
  <si>
    <t>3660.00</t>
  </si>
  <si>
    <t>3670.00</t>
  </si>
  <si>
    <t>3680.00</t>
  </si>
  <si>
    <t>3690.00</t>
  </si>
  <si>
    <t>7.90</t>
  </si>
  <si>
    <t>3700.00</t>
  </si>
  <si>
    <t>3710.00</t>
  </si>
  <si>
    <t>3720.00</t>
  </si>
  <si>
    <t>3730.00</t>
  </si>
  <si>
    <t>3740.00</t>
  </si>
  <si>
    <t>3750.00</t>
  </si>
  <si>
    <t>10.55</t>
  </si>
  <si>
    <t>3760.00</t>
  </si>
  <si>
    <t>1.62</t>
  </si>
  <si>
    <t>3770.00</t>
  </si>
  <si>
    <t>11.70</t>
  </si>
  <si>
    <t>3780.00</t>
  </si>
  <si>
    <t>1.16</t>
  </si>
  <si>
    <t>7.35</t>
  </si>
  <si>
    <t>3790.00</t>
  </si>
  <si>
    <t>3800.00</t>
  </si>
  <si>
    <t>3810.00</t>
  </si>
  <si>
    <t>3820.00</t>
  </si>
  <si>
    <t>3830.00</t>
  </si>
  <si>
    <t>13.00</t>
  </si>
  <si>
    <t>3840.00</t>
  </si>
  <si>
    <t>11.80</t>
  </si>
  <si>
    <t>3850.00</t>
  </si>
  <si>
    <t>3860.00</t>
  </si>
  <si>
    <t>8.20</t>
  </si>
  <si>
    <t>3870.00</t>
  </si>
  <si>
    <t>15.95</t>
  </si>
  <si>
    <t>3880.00</t>
  </si>
  <si>
    <t>3890.00</t>
  </si>
  <si>
    <t>3900.00</t>
  </si>
  <si>
    <t>3910.00</t>
  </si>
  <si>
    <t>3920.00</t>
  </si>
  <si>
    <t>3930.00</t>
  </si>
  <si>
    <t>3940.00</t>
  </si>
  <si>
    <t>8.65</t>
  </si>
  <si>
    <t>3950.00</t>
  </si>
  <si>
    <t>3960.00</t>
  </si>
  <si>
    <t>3970.00</t>
  </si>
  <si>
    <t>3980.00</t>
  </si>
  <si>
    <t>3990.00</t>
  </si>
  <si>
    <t>4000.00</t>
  </si>
  <si>
    <t>11.95</t>
  </si>
  <si>
    <t>4010.00</t>
  </si>
  <si>
    <t>4020.00</t>
  </si>
  <si>
    <t>4030.00</t>
  </si>
  <si>
    <t>4040.00</t>
  </si>
  <si>
    <t>4050.00</t>
  </si>
  <si>
    <t>4060.00</t>
  </si>
  <si>
    <t>4070.00</t>
  </si>
  <si>
    <t>4080.00</t>
  </si>
  <si>
    <t>1.92</t>
  </si>
  <si>
    <t>16.90</t>
  </si>
  <si>
    <t>4090.00</t>
  </si>
  <si>
    <t>4100.00</t>
  </si>
  <si>
    <t>4110.00</t>
  </si>
  <si>
    <t>4120.00</t>
  </si>
  <si>
    <t>4130.00</t>
  </si>
  <si>
    <t>4140.00</t>
  </si>
  <si>
    <t>4150.00</t>
  </si>
  <si>
    <t>4160.00</t>
  </si>
  <si>
    <t>4170.00</t>
  </si>
  <si>
    <t>4180.00</t>
  </si>
  <si>
    <t>4190.00</t>
  </si>
  <si>
    <t>5.75</t>
  </si>
  <si>
    <t>4200.00</t>
  </si>
  <si>
    <t>4210.00</t>
  </si>
  <si>
    <t>4220.00</t>
  </si>
  <si>
    <t>4230.00</t>
  </si>
  <si>
    <t>3.07</t>
  </si>
  <si>
    <t>4240.00</t>
  </si>
  <si>
    <t>4250.00</t>
  </si>
  <si>
    <t>4260.00</t>
  </si>
  <si>
    <t>2.17</t>
  </si>
  <si>
    <t>4270.00</t>
  </si>
  <si>
    <t>4280.00</t>
  </si>
  <si>
    <t>4290.00</t>
  </si>
  <si>
    <t>4300.00</t>
  </si>
  <si>
    <t>4310.00</t>
  </si>
  <si>
    <t>4320.00</t>
  </si>
  <si>
    <t>4330.00</t>
  </si>
  <si>
    <t>4340.00</t>
  </si>
  <si>
    <t>4350.00</t>
  </si>
  <si>
    <t>6.40</t>
  </si>
  <si>
    <t>4360.00</t>
  </si>
  <si>
    <t>4370.00</t>
  </si>
  <si>
    <t>4380.00</t>
  </si>
  <si>
    <t>4390.00</t>
  </si>
  <si>
    <t>4400.00</t>
  </si>
  <si>
    <t>4410.00</t>
  </si>
  <si>
    <t>4420.00</t>
  </si>
  <si>
    <t>4430.00</t>
  </si>
  <si>
    <t>4440.00</t>
  </si>
  <si>
    <t>20.65</t>
  </si>
  <si>
    <t>4450.00</t>
  </si>
  <si>
    <t>2.44</t>
  </si>
  <si>
    <t>22.60</t>
  </si>
  <si>
    <t>4460.00</t>
  </si>
  <si>
    <t>2.08</t>
  </si>
  <si>
    <t>17.45</t>
  </si>
  <si>
    <t>4470.00</t>
  </si>
  <si>
    <t>8.90</t>
  </si>
  <si>
    <t>4480.00</t>
  </si>
  <si>
    <t>4490.00</t>
  </si>
  <si>
    <t>4500.00</t>
  </si>
  <si>
    <t>4510.00</t>
  </si>
  <si>
    <t>1.48</t>
  </si>
  <si>
    <t>10.75</t>
  </si>
  <si>
    <t>4520.00</t>
  </si>
  <si>
    <t>12.85</t>
  </si>
  <si>
    <t>2.23</t>
  </si>
  <si>
    <t>4530.00</t>
  </si>
  <si>
    <t>4540.00</t>
  </si>
  <si>
    <t>4550.00</t>
  </si>
  <si>
    <t>4560.00</t>
  </si>
  <si>
    <t>4570.00</t>
  </si>
  <si>
    <t>4580.00</t>
  </si>
  <si>
    <t>4590.00</t>
  </si>
  <si>
    <t>4600.00</t>
  </si>
  <si>
    <t>4610.00</t>
  </si>
  <si>
    <t>4620.00</t>
  </si>
  <si>
    <t>4630.00</t>
  </si>
  <si>
    <t>4640.00</t>
  </si>
  <si>
    <t>4650.00</t>
  </si>
  <si>
    <t>15.40</t>
  </si>
  <si>
    <t>4660.00</t>
  </si>
  <si>
    <t>23.85</t>
  </si>
  <si>
    <t>4670.00</t>
  </si>
  <si>
    <t>21.95</t>
  </si>
  <si>
    <t>4680.00</t>
  </si>
  <si>
    <t>13.95</t>
  </si>
  <si>
    <t>4690.00</t>
  </si>
  <si>
    <t>3.67</t>
  </si>
  <si>
    <t>4700.00</t>
  </si>
  <si>
    <t>4710.00</t>
  </si>
  <si>
    <t>4720.00</t>
  </si>
  <si>
    <t>17.60</t>
  </si>
  <si>
    <t>4730.00</t>
  </si>
  <si>
    <t>4740.00</t>
  </si>
  <si>
    <t>4750.00</t>
  </si>
  <si>
    <t>4760.00</t>
  </si>
  <si>
    <t>10.00</t>
  </si>
  <si>
    <t>4770.00</t>
  </si>
  <si>
    <t>4780.00</t>
  </si>
  <si>
    <t>9.10</t>
  </si>
  <si>
    <t>4790.00</t>
  </si>
  <si>
    <t>4800.00</t>
  </si>
  <si>
    <t>4810.00</t>
  </si>
  <si>
    <t>19.70</t>
  </si>
  <si>
    <t>4820.00</t>
  </si>
  <si>
    <t>15.55</t>
  </si>
  <si>
    <t>4830.00</t>
  </si>
  <si>
    <t>4840.00</t>
  </si>
  <si>
    <t>4850.00</t>
  </si>
  <si>
    <t>4860.00</t>
  </si>
  <si>
    <t>12.25</t>
  </si>
  <si>
    <t>4870.00</t>
  </si>
  <si>
    <t>13.40</t>
  </si>
  <si>
    <t>4880.00</t>
  </si>
  <si>
    <t>15.80</t>
  </si>
  <si>
    <t>4890.00</t>
  </si>
  <si>
    <t>18.40</t>
  </si>
  <si>
    <t>4900.00</t>
  </si>
  <si>
    <t>4910.00</t>
  </si>
  <si>
    <t>4920.00</t>
  </si>
  <si>
    <t>4930.00</t>
  </si>
  <si>
    <t>4940.00</t>
  </si>
  <si>
    <t>4950.00</t>
  </si>
  <si>
    <t>4960.00</t>
  </si>
  <si>
    <t>4970.00</t>
  </si>
  <si>
    <t>4980.00</t>
  </si>
  <si>
    <t>4990.00</t>
  </si>
  <si>
    <t>5000.00</t>
  </si>
  <si>
    <t>5010.00</t>
  </si>
  <si>
    <t>11.50</t>
  </si>
  <si>
    <t>5020.00</t>
  </si>
  <si>
    <t>3.43</t>
  </si>
  <si>
    <t>5030.00</t>
  </si>
  <si>
    <t>5040.00</t>
  </si>
  <si>
    <t>5050.00</t>
  </si>
  <si>
    <t>5060.00</t>
  </si>
  <si>
    <t>5070.00</t>
  </si>
  <si>
    <t>5080.00</t>
  </si>
  <si>
    <t>20.95</t>
  </si>
  <si>
    <t>5090.00</t>
  </si>
  <si>
    <t>2.79</t>
  </si>
  <si>
    <t>5100.00</t>
  </si>
  <si>
    <t>2.52</t>
  </si>
  <si>
    <t>33.55</t>
  </si>
  <si>
    <t>5110.00</t>
  </si>
  <si>
    <t>4.19</t>
  </si>
  <si>
    <t>23.75</t>
  </si>
  <si>
    <t>5120.00</t>
  </si>
  <si>
    <t>16.55</t>
  </si>
  <si>
    <t>5130.00</t>
  </si>
  <si>
    <t>5140.00</t>
  </si>
  <si>
    <t>5150.00</t>
  </si>
  <si>
    <t>5160.00</t>
  </si>
  <si>
    <t>1.61</t>
  </si>
  <si>
    <t>15.75</t>
  </si>
  <si>
    <t>5170.00</t>
  </si>
  <si>
    <t>5.13</t>
  </si>
  <si>
    <t>5180.00</t>
  </si>
  <si>
    <t>17.75</t>
  </si>
  <si>
    <t>5190.00</t>
  </si>
  <si>
    <t>1.78</t>
  </si>
  <si>
    <t>14.45</t>
  </si>
  <si>
    <t>5200.00</t>
  </si>
  <si>
    <t>5210.00</t>
  </si>
  <si>
    <t>5220.00</t>
  </si>
  <si>
    <t>4.27</t>
  </si>
  <si>
    <t>5.37</t>
  </si>
  <si>
    <t>5230.00</t>
  </si>
  <si>
    <t>5240.00</t>
  </si>
  <si>
    <t>5250.00</t>
  </si>
  <si>
    <t>4.83</t>
  </si>
  <si>
    <t>5260.00</t>
  </si>
  <si>
    <t>5270.00</t>
  </si>
  <si>
    <t>15.45</t>
  </si>
  <si>
    <t>5280.00</t>
  </si>
  <si>
    <t>2.68</t>
  </si>
  <si>
    <t>5290.00</t>
  </si>
  <si>
    <t>5.83</t>
  </si>
  <si>
    <t>5.03</t>
  </si>
  <si>
    <t>5300.00</t>
  </si>
  <si>
    <t>20.70</t>
  </si>
  <si>
    <t>5310.00</t>
  </si>
  <si>
    <t>2.39</t>
  </si>
  <si>
    <t>46.65</t>
  </si>
  <si>
    <t>5320.00</t>
  </si>
  <si>
    <t>6.94</t>
  </si>
  <si>
    <t>59.65</t>
  </si>
  <si>
    <t>5330.00</t>
  </si>
  <si>
    <t>4.99</t>
  </si>
  <si>
    <t>61.80</t>
  </si>
  <si>
    <t>5340.00</t>
  </si>
  <si>
    <t>7.37</t>
  </si>
  <si>
    <t>24.57</t>
  </si>
  <si>
    <t>16.50</t>
  </si>
  <si>
    <t>5350.00</t>
  </si>
  <si>
    <t>2.83</t>
  </si>
  <si>
    <t>24.45</t>
  </si>
  <si>
    <t>5360.00</t>
  </si>
  <si>
    <t>5370.00</t>
  </si>
  <si>
    <t>18.70</t>
  </si>
  <si>
    <t>5380.00</t>
  </si>
  <si>
    <t>17.55</t>
  </si>
  <si>
    <t>5390.00</t>
  </si>
  <si>
    <t>29.70</t>
  </si>
  <si>
    <t>5400.00</t>
  </si>
  <si>
    <t>18.25</t>
  </si>
  <si>
    <t>5410.00</t>
  </si>
  <si>
    <t>5420.00</t>
  </si>
  <si>
    <t>5430.00</t>
  </si>
  <si>
    <t>24.55</t>
  </si>
  <si>
    <t>5440.00</t>
  </si>
  <si>
    <t>4.08</t>
  </si>
  <si>
    <t>1.89</t>
  </si>
  <si>
    <t>5447.25</t>
  </si>
  <si>
    <t>TOTALES</t>
  </si>
  <si>
    <t>TOTAL</t>
  </si>
  <si>
    <t>DISCRIMINACION DEL AIU</t>
  </si>
  <si>
    <t>N°</t>
  </si>
  <si>
    <t>CANT</t>
  </si>
  <si>
    <t>VALOR MENSUAL</t>
  </si>
  <si>
    <t xml:space="preserve">PRESTAC. SOCIALES </t>
  </si>
  <si>
    <t>DEDICA-CION %</t>
  </si>
  <si>
    <t>PLAZO - MESES</t>
  </si>
  <si>
    <t xml:space="preserve">PERSONAL PROFESIONAL </t>
  </si>
  <si>
    <t xml:space="preserve">Profesional Director de Obra </t>
  </si>
  <si>
    <t>Profesional Director de Obra (Para licencias y permisos)</t>
  </si>
  <si>
    <t>Especialista en Geotecnia vial y pavimentos</t>
  </si>
  <si>
    <t>Profesional Residente de obra</t>
  </si>
  <si>
    <t>Profesional  Residente Ambiental y SISO</t>
  </si>
  <si>
    <t>Profesional  Residente Ambiental y SISO (Tiempo para licencias y permisos)</t>
  </si>
  <si>
    <t>Profesional del Área Social</t>
  </si>
  <si>
    <t xml:space="preserve">Tecnologo de obras civiles </t>
  </si>
  <si>
    <t>Tecnólogo SISO</t>
  </si>
  <si>
    <t>PERSONAL TÉCNICO NO PROFESIONAL  - OBRA</t>
  </si>
  <si>
    <t xml:space="preserve">Encargado de Campamento </t>
  </si>
  <si>
    <t>2.2</t>
  </si>
  <si>
    <t>Brigadista</t>
  </si>
  <si>
    <t>2.3</t>
  </si>
  <si>
    <t>Auxiliar PARE Y SIGA</t>
  </si>
  <si>
    <t>Prima de localización para personal en obra</t>
  </si>
  <si>
    <r>
      <t xml:space="preserve">Gastos de Viaje Director </t>
    </r>
    <r>
      <rPr>
        <sz val="12"/>
        <color rgb="FFFF0000"/>
        <rFont val="Arial"/>
        <family val="2"/>
      </rPr>
      <t>*</t>
    </r>
  </si>
  <si>
    <t>Gastos especialista</t>
  </si>
  <si>
    <r>
      <t xml:space="preserve">Gastos de Viaje Residente </t>
    </r>
    <r>
      <rPr>
        <sz val="12"/>
        <color rgb="FFFF0000"/>
        <rFont val="Arial"/>
        <family val="2"/>
      </rPr>
      <t>*</t>
    </r>
  </si>
  <si>
    <r>
      <t xml:space="preserve">Gastos de Viaje Ambiental y SISO </t>
    </r>
    <r>
      <rPr>
        <sz val="12"/>
        <color rgb="FFFF0000"/>
        <rFont val="Arial"/>
        <family val="2"/>
      </rPr>
      <t>*</t>
    </r>
  </si>
  <si>
    <t>Gastos de Viajes Ambienta y SISO (Dursante el tiempo de licencia y permisos)</t>
  </si>
  <si>
    <r>
      <t xml:space="preserve">Gastos de Viaje Social </t>
    </r>
    <r>
      <rPr>
        <sz val="12"/>
        <color rgb="FFFF0000"/>
        <rFont val="Arial"/>
        <family val="2"/>
      </rPr>
      <t>*</t>
    </r>
  </si>
  <si>
    <r>
      <t xml:space="preserve">Gastos de Viaje Tecnólogo obras civiles </t>
    </r>
    <r>
      <rPr>
        <sz val="12"/>
        <color rgb="FFFF0000"/>
        <rFont val="Arial"/>
        <family val="2"/>
      </rPr>
      <t>*</t>
    </r>
  </si>
  <si>
    <r>
      <t xml:space="preserve">Gastos de Viaje Tecnólogo SISO </t>
    </r>
    <r>
      <rPr>
        <sz val="12"/>
        <color rgb="FFFF0000"/>
        <rFont val="Arial"/>
        <family val="2"/>
      </rPr>
      <t>*</t>
    </r>
  </si>
  <si>
    <t>GASTOS DE OFICINA CENTRAL</t>
  </si>
  <si>
    <t>Secretaria oficina central</t>
  </si>
  <si>
    <t>Mensajero</t>
  </si>
  <si>
    <t>Arriendo de oficina y servicios públicos en obra</t>
  </si>
  <si>
    <t>Dias al mes</t>
  </si>
  <si>
    <t>Valor del dia</t>
  </si>
  <si>
    <t>Plazo - MESES</t>
  </si>
  <si>
    <t>Comisión de Topografía, (incluye personal y equipo). 
Comisión de topografía para localización, trazado y replanteo con equipo de precisión con estación total,  topógrafo, 2 cadeneros, obrero; incluye demarcación, pintura línea de trazado, memorias de cálculo, copia de carteras, también transporte, salarios, prestaciones sociales, imprevistos y utilidades. Se paga por dia efectivamente utilizado .</t>
  </si>
  <si>
    <t>Día-mes</t>
  </si>
  <si>
    <t>INSTALACIONES PROVISIONALES</t>
  </si>
  <si>
    <t xml:space="preserve">Campamentos en obra (Incluye arrendamiento enseres y servicios públicos) </t>
  </si>
  <si>
    <t>SISTEMAS DE CÓMPUTO Y COMUNICACIÓN</t>
  </si>
  <si>
    <t>Computadores en obra (Con office).Mensual</t>
  </si>
  <si>
    <t>Impresora en obra (alquiler)</t>
  </si>
  <si>
    <t>Comunicaciones en obra (Teléfono, celular, fax, Internet, etc.) Mensual</t>
  </si>
  <si>
    <t>5.4</t>
  </si>
  <si>
    <t>Radioteléfonos abanderados</t>
  </si>
  <si>
    <t>TRANSPORTE DE PERSONAL</t>
  </si>
  <si>
    <t>Vehículo doble tracción, doble cabina, 2400 CC o superior (modelo 2010 o superior)  tarifa de alquiler tiempo completo, incluye combustible y conductor. Se debe garantizar permanencia de los vehículos durante toda la ejecución del proyecto.</t>
  </si>
  <si>
    <t xml:space="preserve">Moto Alquiler modelo 2010 o superior  - tarifa de alquiler </t>
  </si>
  <si>
    <t>ENSAYOS DE LABORATORIO</t>
  </si>
  <si>
    <t>Granulometría por tamizado con lavado sobre tamiz No 200</t>
  </si>
  <si>
    <t>unidad</t>
  </si>
  <si>
    <t>Desgaste en la máquina de los ángeles en seco a 100, 500 o 1000 rev</t>
  </si>
  <si>
    <t>Partículas Deleznables</t>
  </si>
  <si>
    <t>Proctor Modificado</t>
  </si>
  <si>
    <t>CBR laboratorio remodelado y sumergido suelos granulares (no inlcuye proctor)</t>
  </si>
  <si>
    <t>Diseños de mezclas de concreto con ensayos dos agregados</t>
  </si>
  <si>
    <t>Resistencia a la compresión de cilindros de concreto (método normal)</t>
  </si>
  <si>
    <t>Contenido de asfalto</t>
  </si>
  <si>
    <t>Elaboración de briquetas Marshal:  densidad, estabilidad y flujo</t>
  </si>
  <si>
    <t>PPTO PLAN DE MANEJO DEL TRANSITO</t>
  </si>
  <si>
    <t>Und</t>
  </si>
  <si>
    <t xml:space="preserve">Señalizacion </t>
  </si>
  <si>
    <t>8,1,1</t>
  </si>
  <si>
    <t>Señales verticales según manual de señalizacion vial, 75*75</t>
  </si>
  <si>
    <t xml:space="preserve"> Dispositivos para canalizar el transito </t>
  </si>
  <si>
    <t>8,2,2</t>
  </si>
  <si>
    <t>Barricadas con franjas reflectivas de 1,5x2,0m</t>
  </si>
  <si>
    <t>8,2,3</t>
  </si>
  <si>
    <t>Maletin o barrera de contencion vial de 2m x 1m</t>
  </si>
  <si>
    <t>8,2,4</t>
  </si>
  <si>
    <t>Conos de 0,9 y dos franjas refrectivas tipo IV diamante.</t>
  </si>
  <si>
    <t>8,2,6</t>
  </si>
  <si>
    <t xml:space="preserve">Caneca reflectiva plastica </t>
  </si>
  <si>
    <t>8,2,7</t>
  </si>
  <si>
    <t xml:space="preserve">Resalto Vial reductor de velocidad en caucho </t>
  </si>
  <si>
    <t>Abanderados</t>
  </si>
  <si>
    <t xml:space="preserve">Paleta de pare y siga </t>
  </si>
  <si>
    <t xml:space="preserve">INVERSIÓN  AMBIENTAL, SST Y SOCIAL </t>
  </si>
  <si>
    <t>PROGRAMA/PROYECTO GESTIÓN AMBIENTAL</t>
  </si>
  <si>
    <t>9,1,1</t>
  </si>
  <si>
    <t xml:space="preserve"> ACTIVIDADES DE CAPACITACIÓN </t>
  </si>
  <si>
    <t>9,1,1,1</t>
  </si>
  <si>
    <t>Capacitaciones personal de obra. Incluye material plegables y didáctico</t>
  </si>
  <si>
    <t>9,1,2</t>
  </si>
  <si>
    <t xml:space="preserve"> CUMPLIMENTO DE REQUISITOS LEGALES  </t>
  </si>
  <si>
    <t>9,1,2,1</t>
  </si>
  <si>
    <t>Tramite de permiso de Ocupación de Cauce (Evaluación, contro y seguimiento, considerando un mismo expediente)</t>
  </si>
  <si>
    <t>9,1,3</t>
  </si>
  <si>
    <t xml:space="preserve"> MANEJO Y DISPOSICION FINAL DE RESIDUOS SOLIDOS CONVENCIONALES Y ESPECIALES  </t>
  </si>
  <si>
    <t>9,1,3,1</t>
  </si>
  <si>
    <t>1 juego de tres recipientes o canecas de 55 galones  Incluye IVA</t>
  </si>
  <si>
    <t>Un</t>
  </si>
  <si>
    <t>9,1,3,2</t>
  </si>
  <si>
    <t>1 juego de tres canecas o recipientes de 5 galones (para campamento y frente de obra)  Incluye IVA</t>
  </si>
  <si>
    <t>9,1,3,3</t>
  </si>
  <si>
    <t>Bolsas polietileno alta densidad (paquete 100 unidades de  100 x 100). Incluye IVA</t>
  </si>
  <si>
    <t>9,1,3,4</t>
  </si>
  <si>
    <t xml:space="preserve">Bolsas polietileno alta densidad (paquete 100 unidades de  24x24) </t>
  </si>
  <si>
    <t>9,1,3,5</t>
  </si>
  <si>
    <t xml:space="preserve">Disposición de residuos peligrosos y especiales con empresas certificadas </t>
  </si>
  <si>
    <t>mes</t>
  </si>
  <si>
    <t>9,1,4</t>
  </si>
  <si>
    <t xml:space="preserve">SEÑALIZACIÓN FRENTES DE OBRASY SITIOS TEMPORALES (Demarcación de áreas de trabajo y centros de acopio) </t>
  </si>
  <si>
    <t>9,1,4,1</t>
  </si>
  <si>
    <t>Tela verde zarán de h=2,50 y estacones redondos a cada 1,50 m</t>
  </si>
  <si>
    <t>9,1,4,2</t>
  </si>
  <si>
    <t xml:space="preserve">Balizas con bandas reflectivas. </t>
  </si>
  <si>
    <t>9,1,4,3</t>
  </si>
  <si>
    <t xml:space="preserve">Cinta Señalización de 500 m , color naranja - blanco o amarillo- negro, . </t>
  </si>
  <si>
    <t>rollo</t>
  </si>
  <si>
    <t>9,1,5</t>
  </si>
  <si>
    <t xml:space="preserve"> PROYECTO DE MANEJO INTEGRAL DE MATERIALES DE CONSTRUCCION Y MANEJO DE FUENTES DE EMISIONES ATMOSFÉRICAS </t>
  </si>
  <si>
    <t>9,1,5,1</t>
  </si>
  <si>
    <t xml:space="preserve">Humectación de vía/áreas de trabajo para control de material particulado </t>
  </si>
  <si>
    <t>día</t>
  </si>
  <si>
    <t>9,1,5,2</t>
  </si>
  <si>
    <t xml:space="preserve">Teleras 1,35m x 0,90 m </t>
  </si>
  <si>
    <t>un</t>
  </si>
  <si>
    <t>9,1,5,3</t>
  </si>
  <si>
    <t>Construcción de lavadero de llantas</t>
  </si>
  <si>
    <t>9,1,5,4</t>
  </si>
  <si>
    <t xml:space="preserve">Plástico negro polietileno de grueso calibre,  (150 m, calibre 3.5 ancho de 3 m). </t>
  </si>
  <si>
    <t>9,1,6</t>
  </si>
  <si>
    <t>PROTECCIÓN DEL SUELO, GESTIÓN RECURSO HIDRICO Y MANEJO DE RESIDUOS LÍQUIDOS DOMÉSTICOS E INDUSTRIALES</t>
  </si>
  <si>
    <t>Alquiler de baño portátil con 2 limpiezas  por semana (incluye suministro, transporte y mantenienimiento. Atiende a 15 personas)</t>
  </si>
  <si>
    <t xml:space="preserve">Kit de emergencia para derrames </t>
  </si>
  <si>
    <t xml:space="preserve">PROGRAMA DE SEGURIDAD Y SALUD EN EL TRABAJO </t>
  </si>
  <si>
    <t>9,2,1</t>
  </si>
  <si>
    <t>DOTACIÓN DE CAMPAMENTOS  /INSTALACIONES PROVISIONALES</t>
  </si>
  <si>
    <t>9,2,1,1</t>
  </si>
  <si>
    <t xml:space="preserve">Señales de campamento - avisos en polietileno de 30 x 50 cm   </t>
  </si>
  <si>
    <t>9,2,1,2</t>
  </si>
  <si>
    <t>Camilla Emergencia Polietileno 185x45cm (incluye IVA)</t>
  </si>
  <si>
    <t>9,2,1,3</t>
  </si>
  <si>
    <t xml:space="preserve">Extintor ABC 20 LB </t>
  </si>
  <si>
    <t>9,2,1,4</t>
  </si>
  <si>
    <t xml:space="preserve">Botiquín cruz roja de primeros auxilios ref. 115 en lona </t>
  </si>
  <si>
    <t>9,2,2</t>
  </si>
  <si>
    <t>DOTACIÓN Y ELEMENTOS DE PROTECCIÓN PERSONAL</t>
  </si>
  <si>
    <t>9,2,2,1</t>
  </si>
  <si>
    <t xml:space="preserve">Chalecos reflectivos sencillos. </t>
  </si>
  <si>
    <t>9,2,2,2</t>
  </si>
  <si>
    <t xml:space="preserve">Chalecos reflectivos para bandereros. </t>
  </si>
  <si>
    <t>9,2,2,3</t>
  </si>
  <si>
    <t>Botas de seguridad con puntera</t>
  </si>
  <si>
    <t>9,2,2,4</t>
  </si>
  <si>
    <t>Capas plásticas.</t>
  </si>
  <si>
    <t>9,2,2,5</t>
  </si>
  <si>
    <t xml:space="preserve">Casco de seguridad dieléctrico amarillo. </t>
  </si>
  <si>
    <t>9,2,2,6</t>
  </si>
  <si>
    <t>Casco de seguridad dielécrtico blanco tipo ingeniero</t>
  </si>
  <si>
    <t>9,2,2,7</t>
  </si>
  <si>
    <t>Barbuquejos</t>
  </si>
  <si>
    <t>9,2,2,8</t>
  </si>
  <si>
    <t xml:space="preserve">Gafas de seguridad. </t>
  </si>
  <si>
    <t>9,2,2,9</t>
  </si>
  <si>
    <t>Protector Auditivo silicona de inserción reutilizable (27db)</t>
  </si>
  <si>
    <t>9,2,2,10</t>
  </si>
  <si>
    <t>Mascarilla 3M 8210V con válvula particulas tóxicas</t>
  </si>
  <si>
    <t>9,2,2,11</t>
  </si>
  <si>
    <t xml:space="preserve">Guante látex multiflex </t>
  </si>
  <si>
    <t>par</t>
  </si>
  <si>
    <t>9,2,2,12</t>
  </si>
  <si>
    <t xml:space="preserve">Guantes vaqueta. </t>
  </si>
  <si>
    <t>9,2,2,13</t>
  </si>
  <si>
    <t xml:space="preserve">Guantes carnaza. </t>
  </si>
  <si>
    <t>9,2,3</t>
  </si>
  <si>
    <t>IMAGEN INSTITUCIONAL</t>
  </si>
  <si>
    <t>9,2,3,1</t>
  </si>
  <si>
    <t>Lona para vehículo (volqueta o camión) de 1,50 x 0,80 m, impresión injekt resistente a la intemperie</t>
  </si>
  <si>
    <t>9,2,3,2</t>
  </si>
  <si>
    <t>Chalecos para  ingenieros, residentes y  tecnólogos. Incluye IVA</t>
  </si>
  <si>
    <t>9,2,3,3</t>
  </si>
  <si>
    <t xml:space="preserve">Carné personal. </t>
  </si>
  <si>
    <t>9,2,3,4</t>
  </si>
  <si>
    <t xml:space="preserve">Exámenes pre-ocupacionales de ingreso </t>
  </si>
  <si>
    <t>GESTIÓN SOCIAL</t>
  </si>
  <si>
    <t>9,3,1</t>
  </si>
  <si>
    <t xml:space="preserve">Información y divulgación </t>
  </si>
  <si>
    <t>9,3,1,1</t>
  </si>
  <si>
    <t xml:space="preserve">Productos de litografia: afiches, volantes, plegables, formatos.   </t>
  </si>
  <si>
    <t>9,3,1,2</t>
  </si>
  <si>
    <t>Buzón PQRS en acrílico según diseño suministrado por la entidad (0,35m*0,45m)</t>
  </si>
  <si>
    <t>9,3,1,3</t>
  </si>
  <si>
    <t xml:space="preserve">Reuniones, talleres informativos y de socialización con la comunidad afectada por el proyecto. Inicio, avance y fin de obra. Incluye logística y refrigerios. </t>
  </si>
  <si>
    <t>VALLA CONTRACTUAL</t>
  </si>
  <si>
    <t>Valla (12X4). Incluye estructura metálica para fijación y soporte</t>
  </si>
  <si>
    <t xml:space="preserve">GASTOS BANCARIOS </t>
  </si>
  <si>
    <t>Transacciones virtuales, chequeras, etc.</t>
  </si>
  <si>
    <t xml:space="preserve">GASTOS DE LEGALIZACION DE CONTRATOS </t>
  </si>
  <si>
    <t>Pólizas</t>
  </si>
  <si>
    <t xml:space="preserve">OTROS COSTOS INDIRECTOS </t>
  </si>
  <si>
    <t>Industria y comercio</t>
  </si>
  <si>
    <t>Estampilla del adulto mayor 4%</t>
  </si>
  <si>
    <t>Estampilla prohospitalaria 1%</t>
  </si>
  <si>
    <t>Estampilla propolitecnico JIC  4/1000</t>
  </si>
  <si>
    <t>Impuesto de contribucion especia 5%</t>
  </si>
  <si>
    <t>Estampilla Universidad de Antioquia</t>
  </si>
  <si>
    <t>11.7</t>
  </si>
  <si>
    <t>Estampilla Procultura</t>
  </si>
  <si>
    <t>GASTOS ANTICIPO</t>
  </si>
  <si>
    <t xml:space="preserve">PLAN DE MANEJO AMBIENTAL </t>
  </si>
  <si>
    <t xml:space="preserve">Plan de manejo ambiental </t>
  </si>
  <si>
    <t xml:space="preserve">PLAN DE MANEJO DE TRANSITO </t>
  </si>
  <si>
    <t xml:space="preserve">Plan de manejo de transito </t>
  </si>
  <si>
    <t>SUBTOTAL DE COSTOS DE ADMINISTRACIÓN</t>
  </si>
  <si>
    <t>COSTO DIRECTO DE OBRA</t>
  </si>
  <si>
    <t>ADMINISTRACIÓN</t>
  </si>
  <si>
    <t>SUBTOTAL A.I.U.</t>
  </si>
  <si>
    <t>TOTAL DEL CONTRATO</t>
  </si>
  <si>
    <t>NOTAS:</t>
  </si>
  <si>
    <t>* Solo se pagaran los Gastos de viaje causados dentro de la zona de intervención del proyecto</t>
  </si>
  <si>
    <t>Los Valores subrayados"Estimados" son inmodificables, corresponden a montos estimados  con los cuales se atenderán las actividades correspondientes.</t>
  </si>
  <si>
    <t>El valor de tarifa mensual corresponde a la base de datos de la Secretaría de Infraestructura Fisica</t>
  </si>
  <si>
    <t>EL CONTRATISTA asumirá por su cuenta todos los tributos (impuestos, tasas, contribuciones, contribuciones especiales, estampillas), cuando la ley lo señale y demás que estén dentro de los elementos de la obligación tributaria y acatando  las directrices dadas  mediante concepto  3397 de 22 de enero de 2014, de la Dirección de Impuestos y Aduanas Nacionales – DIAN- y las del comité de Orientación y Seguimiento en Contratación del Departamento de Antioquia, conservando el derecho el contratista de aplicar la deducibilidad de impuestos enunciados en   Artículo 107 y 115 del Estatuto Tributario.</t>
  </si>
  <si>
    <t>DEPARTAMENTO DE ANTIOQUIA</t>
  </si>
  <si>
    <t>Tarifa puesto de trabajo del personal de oficina de campo, incluye: alquiler de un (1) equipo de computo completo, escritorio, silla y otros enseres de oficina por puesto de trabajo</t>
  </si>
  <si>
    <t>Comunicaciones (Teléfono, Fax, Celular, Internet, Etc.) mensual en campo</t>
  </si>
  <si>
    <t>Vehículo doble tracción, doble cabina, 2000 CC o superior (modelo 2017 o superior)  tarifa de alquiler tiempo completo, incluye combustible y conductor. Se debe garantizar permanencia de los vehículos durante toda la ejecución del proyecto.</t>
  </si>
  <si>
    <t xml:space="preserve"> </t>
  </si>
  <si>
    <t>Fotocopias, edición informes, registros fotográficos entre otros en oficina en campo</t>
  </si>
  <si>
    <t>Código</t>
  </si>
  <si>
    <t>CCE-EICP-FM-70</t>
  </si>
  <si>
    <t>Versión</t>
  </si>
  <si>
    <t>CARGO / OFICIO</t>
  </si>
  <si>
    <t>SUELDO MENSUAL</t>
  </si>
  <si>
    <t>PRIMA DE LOCALIZACIÓN</t>
  </si>
  <si>
    <t>DEDICACIÓN MENSUAL</t>
  </si>
  <si>
    <t>DURACIÓN</t>
  </si>
  <si>
    <t>VALOR</t>
  </si>
  <si>
    <t>DE PERSONAL</t>
  </si>
  <si>
    <t>REGIONAL</t>
  </si>
  <si>
    <t>(%)</t>
  </si>
  <si>
    <t>(meses)</t>
  </si>
  <si>
    <t>PARCIAL ($)</t>
  </si>
  <si>
    <t>(1)</t>
  </si>
  <si>
    <t>(2)</t>
  </si>
  <si>
    <t>(3)</t>
  </si>
  <si>
    <t>(4)</t>
  </si>
  <si>
    <t>(5)</t>
  </si>
  <si>
    <r>
      <t>(1)*[(2)+(3)]*(4)*(5) =</t>
    </r>
    <r>
      <rPr>
        <b/>
        <sz val="11"/>
        <color indexed="12"/>
        <rFont val="Arial"/>
        <family val="2"/>
      </rPr>
      <t xml:space="preserve"> (6)</t>
    </r>
  </si>
  <si>
    <t xml:space="preserve">COSTOS DIRECTOS DE PERSONAL </t>
  </si>
  <si>
    <t>PERSONAL PROFESIONAL</t>
  </si>
  <si>
    <t>PERSONAL TECNOLOGO Y TÉCNICO</t>
  </si>
  <si>
    <t>PERSONAL ADMINISTRATIVO</t>
  </si>
  <si>
    <r>
      <t>SUBTOTAL COSTOS DE PERSONAL = SUMATORIA DE (6) =</t>
    </r>
    <r>
      <rPr>
        <b/>
        <sz val="11"/>
        <color indexed="12"/>
        <rFont val="Arial"/>
        <family val="2"/>
      </rPr>
      <t xml:space="preserve"> (7)</t>
    </r>
  </si>
  <si>
    <r>
      <t>FACTOR MULTIPLICADOR</t>
    </r>
    <r>
      <rPr>
        <b/>
        <sz val="11"/>
        <color indexed="12"/>
        <rFont val="Arial"/>
        <family val="2"/>
      </rPr>
      <t xml:space="preserve"> (8)</t>
    </r>
  </si>
  <si>
    <r>
      <t xml:space="preserve">SUBTOTAL COSTOS DE PERSONAL = (7) * (8) = </t>
    </r>
    <r>
      <rPr>
        <b/>
        <sz val="11"/>
        <color indexed="12"/>
        <rFont val="Arial"/>
        <family val="2"/>
      </rPr>
      <t xml:space="preserve">(A) </t>
    </r>
  </si>
  <si>
    <t>CONCEPTO</t>
  </si>
  <si>
    <t>UNIDAD</t>
  </si>
  <si>
    <t>COSTO MENSUAL</t>
  </si>
  <si>
    <t>DURACIÓN (meses)</t>
  </si>
  <si>
    <t>VALOR PARCIAL ($)</t>
  </si>
  <si>
    <t>($)</t>
  </si>
  <si>
    <t>(9)</t>
  </si>
  <si>
    <t>(10)</t>
  </si>
  <si>
    <t>(11)</t>
  </si>
  <si>
    <t>(12)</t>
  </si>
  <si>
    <r>
      <t xml:space="preserve">(9)*(10)*(11)*(12) = </t>
    </r>
    <r>
      <rPr>
        <b/>
        <sz val="11"/>
        <color indexed="12"/>
        <rFont val="Arial"/>
        <family val="2"/>
      </rPr>
      <t>(13)</t>
    </r>
  </si>
  <si>
    <t>OTROS COSTOS DIRECTOS</t>
  </si>
  <si>
    <t>COSTOS DE ALQUILER DE EQUIPOS Y OFICINA</t>
  </si>
  <si>
    <t>Unidad</t>
  </si>
  <si>
    <t>Kit</t>
  </si>
  <si>
    <t>Mes</t>
  </si>
  <si>
    <t>Informe</t>
  </si>
  <si>
    <t>COSTO DÍA</t>
  </si>
  <si>
    <t>DÍAS - MES</t>
  </si>
  <si>
    <t>(14)</t>
  </si>
  <si>
    <t>(15)</t>
  </si>
  <si>
    <t>(16)</t>
  </si>
  <si>
    <t>(17)</t>
  </si>
  <si>
    <r>
      <t xml:space="preserve">(14)*(15)*(16)*(17) = </t>
    </r>
    <r>
      <rPr>
        <b/>
        <sz val="11"/>
        <color indexed="12"/>
        <rFont val="Arial"/>
        <family val="2"/>
      </rPr>
      <t>(18)</t>
    </r>
  </si>
  <si>
    <t>´</t>
  </si>
  <si>
    <t>COSTOS DE UN SOLO PAGO</t>
  </si>
  <si>
    <t>COSTOS ESTIMADOS</t>
  </si>
  <si>
    <t>Estimado</t>
  </si>
  <si>
    <t>Gastos de alojamiento, transporte y alimentación, se reconocerán según costo real y contra factura</t>
  </si>
  <si>
    <t>Ensayos de laboratorio:  Límites de Atterberg, granulometría, CBR, compresión simple, entre otros que se soliciten por parte de la Entidad. (Se pagan contra factura y resultados)</t>
  </si>
  <si>
    <r>
      <t xml:space="preserve">SUBTOTAL OTROS COSTOS DIRECTOS = SUMATORIA DE (13) + SUMATORIA DE (18) + SUMATORIA DE (21) = </t>
    </r>
    <r>
      <rPr>
        <b/>
        <sz val="10"/>
        <color indexed="12"/>
        <rFont val="Arial"/>
        <family val="2"/>
      </rPr>
      <t>(B)</t>
    </r>
  </si>
  <si>
    <r>
      <t xml:space="preserve">SUBTOTAL COSTOS BASICOS = (A) + (B) = </t>
    </r>
    <r>
      <rPr>
        <b/>
        <sz val="10"/>
        <color indexed="12"/>
        <rFont val="Arial"/>
        <family val="2"/>
      </rPr>
      <t>(C)</t>
    </r>
  </si>
  <si>
    <r>
      <t xml:space="preserve">IVA = 19% * (C) = </t>
    </r>
    <r>
      <rPr>
        <b/>
        <sz val="10"/>
        <color indexed="12"/>
        <rFont val="Arial"/>
        <family val="2"/>
      </rPr>
      <t>(D)</t>
    </r>
  </si>
  <si>
    <r>
      <t xml:space="preserve">COSTO TOTAL (C) + (D) = </t>
    </r>
    <r>
      <rPr>
        <b/>
        <sz val="10"/>
        <color indexed="12"/>
        <rFont val="Arial"/>
        <family val="2"/>
      </rPr>
      <t>(E)</t>
    </r>
  </si>
  <si>
    <t>Secretaría de Infraestructura Física</t>
  </si>
  <si>
    <r>
      <rPr>
        <b/>
        <sz val="8"/>
        <rFont val="Arial"/>
        <family val="2"/>
      </rPr>
      <t>4.</t>
    </r>
    <r>
      <rPr>
        <sz val="8"/>
        <rFont val="Arial"/>
        <family val="2"/>
      </rPr>
      <t xml:space="preserve">   El valor a pagar por  "Gastos de Alojamiento, transporte  y alimentación" corresponden a montos estimados  con los cuales se atenderán los gastos descritos del personal profesional y técnico, las cuales se reembolsarán según su costo real, previa presentación de la factura. En todo caso solo se reconocerá hasta el valor establecido en el presente formulario.  Solo se pagaran los Gastos de viaje causados dentro de la zona de intervención del proyecto.</t>
    </r>
  </si>
  <si>
    <r>
      <rPr>
        <b/>
        <sz val="8"/>
        <rFont val="Arial"/>
        <family val="2"/>
      </rPr>
      <t>6.</t>
    </r>
    <r>
      <rPr>
        <sz val="8"/>
        <rFont val="Arial"/>
        <family val="2"/>
      </rPr>
      <t xml:space="preserve">   El valor a pagar en el ítem "Ensayos de Laboratorio" incluirá el porcentaje de honorarios establecido dentro de su Factor Multiplicador, los costos de transporte y demás gastos necesarios para el cumplimiento de las especificaciones solicitadas, así como el estudio de mercado correspondiente a las tarifas unitarias que se estén estudiando, dicho  valor (ensayo) será acordado previamente entre las partes, a saber: Interventor y Supervisor. En todo caso solo se reconocerá hasta el valor establecido en el presente formulario. Se pagará contra factura.</t>
    </r>
  </si>
  <si>
    <t>7.  El valor a pagar por "Asesorías especializadas" será por hora de especialista, la cual incluirá el Factor Multiplicador, los costos de transporte y demás gastos del especialista. Dicho  valor (hora) será acordado previamente entre las partes, a saber: Interventor, Especialista y Supervisor, para lo cual se tendrá en cuenta  el cumplimiento de las especificaciones solicitadas y el estudio de mercado correspondiente a las tarifas unitarias que se estén estudiando. En todo caso solo se reconocerá hasta el valor establecido en el presente formulario. Se pagará contra factura.</t>
  </si>
  <si>
    <t>9.    Los valores subrayados no se modifican, corresponden a montos Estimados con los cuales se atenderán las actividades correspondientes.</t>
  </si>
  <si>
    <t>Total</t>
  </si>
  <si>
    <t>I</t>
  </si>
  <si>
    <t>OBSERVACIONES</t>
  </si>
  <si>
    <t>MEJORAMIENTO DE LA VÍA SOFÍA - YOLOMBÓ DE LA SUBREGIÓN NORDESTE DEL DEPARTAMENTO DE ANTIOQUIA</t>
  </si>
  <si>
    <t>SEÑALIZACIÓN VERTICAL</t>
  </si>
  <si>
    <t>CÓDIGO:</t>
  </si>
  <si>
    <t>62AN23</t>
  </si>
  <si>
    <t>NOMBRE VÍA:</t>
  </si>
  <si>
    <t>SOFÍA - YOLOMBÓ</t>
  </si>
  <si>
    <t>SUBREGIÓN:</t>
  </si>
  <si>
    <t>NORDESTE</t>
  </si>
  <si>
    <t>MUNICIPIO:</t>
  </si>
  <si>
    <t>YOLOMBÓ</t>
  </si>
  <si>
    <t>L_Via</t>
  </si>
  <si>
    <t>TipoSeñal_</t>
  </si>
  <si>
    <t>Cod_Señal</t>
  </si>
  <si>
    <t>Msj_Señal</t>
  </si>
  <si>
    <t>Act</t>
  </si>
  <si>
    <t>COORDENADA_X</t>
  </si>
  <si>
    <t>COORDENADA Y</t>
  </si>
  <si>
    <t>D</t>
  </si>
  <si>
    <t>SP</t>
  </si>
  <si>
    <t>04</t>
  </si>
  <si>
    <t>N</t>
  </si>
  <si>
    <t>36</t>
  </si>
  <si>
    <t>03</t>
  </si>
  <si>
    <t>SR</t>
  </si>
  <si>
    <t>30</t>
  </si>
  <si>
    <t>20</t>
  </si>
  <si>
    <t>47</t>
  </si>
  <si>
    <t>07</t>
  </si>
  <si>
    <t>10</t>
  </si>
  <si>
    <t>08</t>
  </si>
  <si>
    <t>02</t>
  </si>
  <si>
    <t>01</t>
  </si>
  <si>
    <t>09</t>
  </si>
  <si>
    <t>72</t>
  </si>
  <si>
    <t>71</t>
  </si>
  <si>
    <t>05</t>
  </si>
  <si>
    <t>06</t>
  </si>
  <si>
    <t>GOBERNACION DE ANTIOQUIA</t>
  </si>
  <si>
    <t>SECRETARIA DE INFRAESTRUCTURA FISICA</t>
  </si>
  <si>
    <t>CANTIDADES DE OBRA</t>
  </si>
  <si>
    <t>LONGITUD A INTERVENIR:</t>
  </si>
  <si>
    <t xml:space="preserve">metros a intervenir </t>
  </si>
  <si>
    <t>ACTIVIDAD</t>
  </si>
  <si>
    <t>LONG. (M)</t>
  </si>
  <si>
    <t>ANCHO (M)</t>
  </si>
  <si>
    <t>ALTO (M)</t>
  </si>
  <si>
    <t>CANTIDAD (UND)</t>
  </si>
  <si>
    <t>GRUPO 1 - OBRAS DE EXPLANACIÓN</t>
  </si>
  <si>
    <t>Excavación sin clasificar de la explanación, canales y prestamos. No incluye botada.</t>
  </si>
  <si>
    <t>Cuadro de volumenes de corte y lleno. Diseño Geométrico</t>
  </si>
  <si>
    <t>m3</t>
  </si>
  <si>
    <t>Item agrupa todos los materiales y escombros o residuos de obra producto de las excavaciones que se realicen durante la intervención de la vía, correspondientes a materiales comúnes, estructuras, etc.</t>
  </si>
  <si>
    <t>Long.(m)</t>
  </si>
  <si>
    <t>Ancho(m)</t>
  </si>
  <si>
    <t>Altura (m)</t>
  </si>
  <si>
    <t>Ver Informe hidrológico e hidráulico.</t>
  </si>
  <si>
    <t>pocetas</t>
  </si>
  <si>
    <t>tuberia</t>
  </si>
  <si>
    <t>descole</t>
  </si>
  <si>
    <t>Filtro</t>
  </si>
  <si>
    <t>Ancho (m)</t>
  </si>
  <si>
    <t>Box Km 4+324</t>
  </si>
  <si>
    <t>Box Km 4+408</t>
  </si>
  <si>
    <t>Lleno mecánico compactado con material de la excavación</t>
  </si>
  <si>
    <t>Cuadro de volumenes de corte y lleno. Diseño Geométrico.  Total de lleno 3.802,34 m3</t>
  </si>
  <si>
    <t>Long. (m)</t>
  </si>
  <si>
    <t>m2</t>
  </si>
  <si>
    <t>La capa superficial se escarifica, con el fin de sacar los sobretamaños y disponer del material restante para ser integrado al afirmado que será depositado, logrando con ello uniformidad en la subrasante, con el debido mejoramiento</t>
  </si>
  <si>
    <t xml:space="preserve">Las zonas laterales de la calzada de circulación actual esta contaminada con materiales de arrastre y por finos producto de la misma, los cuales se van depositando en las cunetas en tierra, los que se deben retirar para darle el ancho necesario a la nueva estructura del pavimento. En los primeros 1000 metros, la actividad se hará en 1,3 m (T1) del lado izquierdo en el sentido del abscisado, en el siguiente tramo (t2), por el mismo lado se descapotará 1,1 m, en el T3 será de 0,8 y en el T4 es de 0,8 m por el lado derecho de la vía . El espesor es de 25 cm de profundidad </t>
  </si>
  <si>
    <t>Espesor (m)</t>
  </si>
  <si>
    <t>Suministro, colocación, conformación y compactación de material de la zona para afirmado de vías, no incluye transporte.</t>
  </si>
  <si>
    <t>Ver Diseño de la estructura del pavimento.</t>
  </si>
  <si>
    <t>nivelacion de via</t>
  </si>
  <si>
    <t>Suministro, colocación, conformación y compactación de Base, no incluye transporte</t>
  </si>
  <si>
    <t>La vía se sectoriza en 4 tramos homogéneos, con el fin de optimizar la estructura del pavimento .  Ver Diseño de la Estructra del pavimento.</t>
  </si>
  <si>
    <t>Tramo 1. Km 0+133 al Km 1+000</t>
  </si>
  <si>
    <t>Tramo 2. Km 1+000 al Km 3+000</t>
  </si>
  <si>
    <t>Tramo 3. Km 3+000 al Km 5+000</t>
  </si>
  <si>
    <t>Tramo 4. Km 5+000 al Km 6+300</t>
  </si>
  <si>
    <t>GRUPO 3 - TRANSPORTE DE MATERIALES</t>
  </si>
  <si>
    <t>Cantidad (m3)</t>
  </si>
  <si>
    <t>Distancia(km)</t>
  </si>
  <si>
    <t>Transporte de materiales provenientes de la excavación de la explanación, canales, préstamos y materiales de  afirmados, subbases, bases y mezclas asfálticas para distancias mayores de tres mil metros (3,000 m) . Para material provenientes de escavaciones, se medira en estado original y para afirmados, subbases, bases y mezclas asfalticas en estado compacto.</t>
  </si>
  <si>
    <t xml:space="preserve">DEPOSITO </t>
  </si>
  <si>
    <t>m3-km</t>
  </si>
  <si>
    <t>Distancia a la zona de depósito mas cercana autorizada.  Ver PMA</t>
  </si>
  <si>
    <t>CANTERA PROCOPAL</t>
  </si>
  <si>
    <t>Distancia a la cantera mas cercana que cumple con todos los requerimientos ambientales.  Ver planos de localización de fuentes de materiales.</t>
  </si>
  <si>
    <t>PAVIMENTO PROCOPAL</t>
  </si>
  <si>
    <t xml:space="preserve">suministro, transporte y colocación de Acero de refuerzo fy=420 Mpa (Grado 60). </t>
  </si>
  <si>
    <t>Las estructuras de concreto, excepto las cunetas requieren de refuerzo, de acuerdo a los diseños tipo de INVIAS</t>
  </si>
  <si>
    <t>Varilla No 4 -1/2"(Kg)</t>
  </si>
  <si>
    <t>Cantidad (Und)</t>
  </si>
  <si>
    <t>No de Obras</t>
  </si>
  <si>
    <t>Ver plano Esquema de obras</t>
  </si>
  <si>
    <t>Varilla No 4- 1/2" (Kg)</t>
  </si>
  <si>
    <t>Cabezote</t>
  </si>
  <si>
    <t>Aletas</t>
  </si>
  <si>
    <t>8M</t>
  </si>
  <si>
    <t>canal rectangular</t>
  </si>
  <si>
    <t>Varilla No 3- 3/8" (Kg)</t>
  </si>
  <si>
    <t>Varilla No 2- 1/4" (Kg)</t>
  </si>
  <si>
    <t>Varilla 1/2"</t>
  </si>
  <si>
    <t>Varilla 3/8"</t>
  </si>
  <si>
    <t>Cartilla Invias Guia para evaulación de cantidades y ejecución de presupuestos.Pag. 66</t>
  </si>
  <si>
    <t>Aletas y  placa solera</t>
  </si>
  <si>
    <t>Guardarueda</t>
  </si>
  <si>
    <t>Longitud (m)</t>
  </si>
  <si>
    <t>Profundidad (m)</t>
  </si>
  <si>
    <t>La vía actualmente presenta algunos afloramientos de la matriz de roca, la cúal debe ser removida, para evitar el efecto punzonamiento en la futura estructura del pavimento. En el documento de diagnóstico se señalan los sitios donde se aprecian dichos afloramientos.</t>
  </si>
  <si>
    <t>Cantidad (UND)</t>
  </si>
  <si>
    <t>Excavaciones estructurales varias en material común en seco, incluye entibado. No incluye transporte botada</t>
  </si>
  <si>
    <t>La vía discurre sobre una zona con presencia de fuentes de aguas permanentes y algunas estacionarias, lo que evidencia que se presenten humedades en la banca de la carretera por el manejo de las mismas, para lo cual al ser intervenida la vía, habrá Aalgunos afloramientos  que deberán ser considerados en las excavaciones a realizar. Particularmente con el apique No. 15 (K3+600 aledaño a OB42) se encontró el nivel freatico a 1,5m, debido a la presencia de una fuente permanente de agua, la que está mal encausada. Con la intervención de la obra existente se abate el NF, evitando la afectación sobre la estructura de drenaje y sobre la estructura de la vía.</t>
  </si>
  <si>
    <t>filtro</t>
  </si>
  <si>
    <t>Ver plano implantación de filtros</t>
  </si>
  <si>
    <t>Tuberia</t>
  </si>
  <si>
    <t>Pocetas</t>
  </si>
  <si>
    <t>Descoles</t>
  </si>
  <si>
    <t>Concreto clase D (Muros, disipadores, aletas 210 kg/cm2) cuneta</t>
  </si>
  <si>
    <t>Perímetro (m)</t>
  </si>
  <si>
    <t>espesor (m)</t>
  </si>
  <si>
    <t>área (m2)</t>
  </si>
  <si>
    <t>menos el volumen del tubo</t>
  </si>
  <si>
    <t>Largo (m)</t>
  </si>
  <si>
    <t>Losa fondo poceta</t>
  </si>
  <si>
    <t>Descole (Aletas)</t>
  </si>
  <si>
    <t>Descole (cabezote)</t>
  </si>
  <si>
    <t>Entrealetas</t>
  </si>
  <si>
    <t>Dentellón (llave entrealetas)</t>
  </si>
  <si>
    <t xml:space="preserve">Muerto </t>
  </si>
  <si>
    <t>Según el estudio hidrológico e hidráulico la resistencia es de 18 Mpa según el manual de INVIAS, por seguridad se propone de 210Kg/cm2 que es mayor de la solicitada.</t>
  </si>
  <si>
    <t>Box Km 4+324 (1,5m*1,5m)</t>
  </si>
  <si>
    <t>Cartilla Invias Guia para evaulación de cantidades y ejecución de presupuestos.Pag. 55</t>
  </si>
  <si>
    <t>base Aletas</t>
  </si>
  <si>
    <t>Placa solera</t>
  </si>
  <si>
    <t>Box Km 4+408 (2,0 m*2,0m)</t>
  </si>
  <si>
    <t>Cartilla Invias Guia para evaulación de cantidades y ejecución de presupuestos.Pag. 56</t>
  </si>
  <si>
    <t>Guaradrueda</t>
  </si>
  <si>
    <t>Base Aletas</t>
  </si>
  <si>
    <t>descoles</t>
  </si>
  <si>
    <t xml:space="preserve">tubo </t>
  </si>
  <si>
    <t>canales rectangulares</t>
  </si>
  <si>
    <t>Losa superior</t>
  </si>
  <si>
    <t>Muros</t>
  </si>
  <si>
    <t>Box Km 4+408 (2,0 m*2,0 m)</t>
  </si>
  <si>
    <t xml:space="preserve">Rocería, incluye botada y disposición adecuada de material sobrante. </t>
  </si>
  <si>
    <t>Ver diagnóstico</t>
  </si>
  <si>
    <t xml:space="preserve">Limpieza de obras transversales, incluye acarreo interno de todos los sedimentos, escombros, material vegetal y demás elementos extraños que se encuentren obstruyendo la obra.  </t>
  </si>
  <si>
    <t xml:space="preserve">Relleno material filtrante 1 1/2" incluye suministro, transporte y colocación. </t>
  </si>
  <si>
    <t>Espesor(m)</t>
  </si>
  <si>
    <t>cantidad (UND)</t>
  </si>
  <si>
    <t>Obras existentes  en mal estado</t>
  </si>
  <si>
    <t>Altura (m) o ancho(m)</t>
  </si>
  <si>
    <t>Box Km 0+450 (muros)</t>
  </si>
  <si>
    <t>Box Km 0+450 (losas)</t>
  </si>
  <si>
    <t>Box Km 0+637 (muros)</t>
  </si>
  <si>
    <t>Box Km 0+637 (losas)</t>
  </si>
  <si>
    <t>Box Km 2+210</t>
  </si>
  <si>
    <t>Box Km 3+183</t>
  </si>
  <si>
    <t>Box Km 4+324 (muros)</t>
  </si>
  <si>
    <t>Box Km 4+324 (losas)</t>
  </si>
  <si>
    <t>Box Km 4+408 (muros)</t>
  </si>
  <si>
    <t>Box Km 4+408 (losas)</t>
  </si>
  <si>
    <t>Box Km 4+921</t>
  </si>
  <si>
    <t>Suministro,transporte y colocación de tuberia PVC 36" para alcantarillado</t>
  </si>
  <si>
    <t>m3/m</t>
  </si>
  <si>
    <t>6,100</t>
  </si>
  <si>
    <t>GRUPO 8 - PAVIMENTACIÓN CON ASFALTO, PINTURAS, GEOTEXTILES Y NEOPRENOS</t>
  </si>
  <si>
    <t>Suministro, transporte e Instalcion de Geotextil NT 2500 o Similar</t>
  </si>
  <si>
    <t>La longitud total a intervenir por 4 lineas.</t>
  </si>
  <si>
    <t>El concreto asfáltico debe cumplir con las Normas que le sean aplicables durante todo el proceso de fabricación, calidad de los materiales constituyente, transporte al sitio de las obras, equipo de colocación o extendido de la carpeta y terminado de la superficie de rodadura.</t>
  </si>
  <si>
    <t>Ver diseño de estructura de pavimento</t>
  </si>
  <si>
    <t>12,8</t>
  </si>
  <si>
    <t>Suministro, transporte e instalación de señal vertical de 75 cm x 75 cm en lámina galvanizada calibre 16, reflectivo tipo IX, estructura metálica tipo pedestal compuesta por un paral en ángulo de 2"x2"x1/4" y brazo en ángulo de 2"x2"x1/8".</t>
  </si>
  <si>
    <t>Ver anexo señalización</t>
  </si>
  <si>
    <t xml:space="preserve">LUIS EDUARDO TOBON CARDONA </t>
  </si>
  <si>
    <t>Director Planeación</t>
  </si>
  <si>
    <t>Cantidad de metros a intervenir</t>
  </si>
  <si>
    <t xml:space="preserve">espesor de paviemento </t>
  </si>
  <si>
    <t>Ancho de via promedio</t>
  </si>
  <si>
    <t>porcentaje de longitud de filtros y cunetas</t>
  </si>
  <si>
    <t>Numero de alcantarillarde 36"</t>
  </si>
  <si>
    <t>via secundaria o terciaria</t>
  </si>
  <si>
    <t>Nuevas mas las que reemplazan box</t>
  </si>
  <si>
    <t xml:space="preserve">Alcantarillas a demoler </t>
  </si>
  <si>
    <t xml:space="preserve">Limpieza de obras transversales existente </t>
  </si>
  <si>
    <t>Diametro externo tuberia 36"</t>
  </si>
  <si>
    <t>estabilización</t>
  </si>
  <si>
    <t>Longitud de box-coulvert</t>
  </si>
  <si>
    <t>afirmado</t>
  </si>
  <si>
    <t>Transporte</t>
  </si>
  <si>
    <t>ancho hidrahulico de box</t>
  </si>
  <si>
    <t>TRAMO 1</t>
  </si>
  <si>
    <t>6 cm y 20 cm</t>
  </si>
  <si>
    <t>7 cm y 20 cm</t>
  </si>
  <si>
    <t>8 cm y 18 cm</t>
  </si>
  <si>
    <t>Mezcla</t>
  </si>
  <si>
    <t>GRAN TOTAL</t>
  </si>
  <si>
    <t>PROYECTO APLICACIÓN DE TRATAMIENTO SUPERFICIAL PARA EL MANTENIMIENTO DE VÍAS DE LA RED VIAL SECUNDARIA EN ANTIOQUIA</t>
  </si>
  <si>
    <t>SAN JERÓNIMO – POLEAL – SAN PEDRO DE LOS MILAGROS</t>
  </si>
  <si>
    <t>CRONOGRAMA  DE ACTIVIDADES</t>
  </si>
  <si>
    <t>FECHA:</t>
  </si>
  <si>
    <t>JUNIO 2017</t>
  </si>
  <si>
    <t>SEMANAS</t>
  </si>
  <si>
    <t>OBRAS DE EXPLANACIÓN</t>
  </si>
  <si>
    <t>OBRAS DE CONCRETO</t>
  </si>
  <si>
    <t>AFIRMADO, SUBBASES, BASES GRANULARES Y TRATAMIENTO SUPERFICIAL (INCLUYE ACARREOS)</t>
  </si>
  <si>
    <t>PLAZO: 5 MESES</t>
  </si>
  <si>
    <t xml:space="preserve">SANTIAGO MARIN DIAZ </t>
  </si>
  <si>
    <t xml:space="preserve">CONTRATISTA </t>
  </si>
  <si>
    <t>Ing. Civil - Mat. Prof. 05202-235010 Ant</t>
  </si>
  <si>
    <t>Instalaciones en obra (Incluye arrendamiento, enseres, servicios públicos y auxiliar de aseo)</t>
  </si>
  <si>
    <t>Nombre y firma del representante legal del proponente</t>
  </si>
  <si>
    <t>Nombre del proponente</t>
  </si>
  <si>
    <t>FORMULARIO 1 - DETALLADO - PROPUESTA ECONÓMICA</t>
  </si>
  <si>
    <t>FORMULARIO 1 - DETALLADO - PRESUPUESTO OFICIAL</t>
  </si>
  <si>
    <t>Secretario (a)</t>
  </si>
  <si>
    <t>Director de Interventoría</t>
  </si>
  <si>
    <t xml:space="preserve">Profesional Residente de Interventoría </t>
  </si>
  <si>
    <t xml:space="preserve">Tecnólogo en Construcciones Civiles </t>
  </si>
  <si>
    <t>OTROS COSTOS MENSUALES</t>
  </si>
  <si>
    <t>Asesorías Especializadas (Hidráulicas, geotécnicas, suelos, pavimentos, estructurales, geológicas, o cualquier asesoría adicional) se paga contra factura</t>
  </si>
  <si>
    <t>PROVISIÓN PARA EL PAGO DE PRIMAS DE GARANTÍAS</t>
  </si>
  <si>
    <t>Formulario 1 - Formulario de presupuesto oficial -Interventoría de obra pública de infraestructura de transporte - versión 2</t>
  </si>
  <si>
    <t>INTERVENTORÍA TÉCNICA, ADMINISTRATIVA, AMBIENTAL, FINANCIERA Y LEGAL PARA LA AMPLIACIÓN, RECTIFICACIÓN, PAVIMENTACIÓN Y CONSTRUCCIÓN DE OBRAS COMPLEMENTARIAS EN LA VÍA CARABANCHEL - LA MARIA ABSCISAS DEL K1+300 AL K2+600, MUNICIPIO DE EL RETIRO SUBREGION ORIENTE DEL DEPARTAMENTO DE ANTIOQUIA</t>
  </si>
  <si>
    <t>Profesional Residente Ambiental</t>
  </si>
  <si>
    <t>Profesional Residente SST</t>
  </si>
  <si>
    <t xml:space="preserve">Profesional Residente Area Social </t>
  </si>
  <si>
    <t>Profesional Residente Ingeniero Electrico</t>
  </si>
  <si>
    <t>Profesional Residente Forestal</t>
  </si>
  <si>
    <t>Topografo</t>
  </si>
  <si>
    <t>Cadenero 1</t>
  </si>
  <si>
    <t>Cadenero 2</t>
  </si>
  <si>
    <t>Nivel de Presicion (Alquiler mensual)</t>
  </si>
  <si>
    <t>Estacion Total (Alquiler mensual)</t>
  </si>
  <si>
    <t>Reconocimiento por disposición de impresora para el personal de administrativo de obra (alquiler mensual)</t>
  </si>
  <si>
    <t>JOSÉ LUIS ARIZA RODRIGUEZ</t>
  </si>
  <si>
    <t>LIBARDO AUGUSTO RICO GIRALDO</t>
  </si>
  <si>
    <t>Director de Desarrollo Fisico</t>
  </si>
  <si>
    <t>Dirección de Desarrollo Fisico</t>
  </si>
  <si>
    <t>Revisó Precios Unitarios :</t>
  </si>
  <si>
    <t>EDWIN BLANDON HENAO</t>
  </si>
  <si>
    <r>
      <rPr>
        <b/>
        <sz val="8"/>
        <color theme="1"/>
        <rFont val="Arial"/>
        <family val="2"/>
      </rPr>
      <t>5.</t>
    </r>
    <r>
      <rPr>
        <sz val="8"/>
        <color theme="1"/>
        <rFont val="Arial"/>
        <family val="2"/>
      </rPr>
      <t xml:space="preserve">   El valor a pagar por COSTOS ESTIMADOS se reconocerán mensualmente previa presentación de la factura o documento equivalente, según su costo real el cual deberá estar ajustado a los precios de mercado.</t>
    </r>
  </si>
  <si>
    <r>
      <rPr>
        <b/>
        <sz val="8"/>
        <color theme="1"/>
        <rFont val="Arial"/>
        <family val="2"/>
      </rPr>
      <t>8.</t>
    </r>
    <r>
      <rPr>
        <sz val="8"/>
        <color theme="1"/>
        <rFont val="Arial"/>
        <family val="2"/>
      </rPr>
      <t xml:space="preserve"> Si durante la ejecución del contrato la Entidad  llegase a evidenciar pagos inferiores a los valores registrados por el adjudicatario en el presente documento o cuyo valor sea superior a los precios del mercado, ésta podrá realizar las deducciones del caso.</t>
    </r>
  </si>
  <si>
    <t>NOTA FINAL: El valor del FACTOR MULTIPLICADOR, el cual afecta los costos de personal, NO PODRÁ en ningún caso ser superior al establecido por la entidad en el Presupuesto Oficial.</t>
  </si>
  <si>
    <r>
      <rPr>
        <b/>
        <sz val="8"/>
        <rFont val="Arial"/>
        <family val="2"/>
      </rPr>
      <t>1</t>
    </r>
    <r>
      <rPr>
        <sz val="8"/>
        <rFont val="Arial"/>
        <family val="2"/>
      </rPr>
      <t>.   Los Valores Unitarios de Salarios y demas componentes de la propuesta economica no podran ser inferiores al 95%, ni superiores al 105% de los valores estimados en el presente formulario.</t>
    </r>
  </si>
  <si>
    <r>
      <rPr>
        <b/>
        <sz val="8"/>
        <color theme="1"/>
        <rFont val="Arial"/>
        <family val="2"/>
      </rPr>
      <t>2</t>
    </r>
    <r>
      <rPr>
        <sz val="8"/>
        <color theme="1"/>
        <rFont val="Arial"/>
        <family val="2"/>
      </rPr>
      <t>.  Los costos de personal se reembolsarán según la dedicación efectiva que hubiere tenido en la ejecución de los trabajos</t>
    </r>
  </si>
  <si>
    <r>
      <t xml:space="preserve">3. </t>
    </r>
    <r>
      <rPr>
        <sz val="8"/>
        <rFont val="Arial"/>
        <family val="2"/>
      </rPr>
      <t xml:space="preserve">  Para la determinación de las tarifas unitarias correspondientes a "OTROS COSTOS DIRECTOS", se entiende que el oferente incluyó todas las variables que inciden en su cálculo y además el porcentaje de honorarios que haya establecido dentro de su Factor Multiplicador. Estos valores se reembolsarán según su costo real y previa presentación y aprobación de la factura o documento equivalente por parte de la supervisión del contrato.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</si>
</sst>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_(&quot;$&quot;* \(#,##0\);_(&quot;$&quot;* &quot;-&quot;_);_(@_)"/>
    <numFmt numFmtId="165" formatCode="_(* #,##0_);_(* \(#,##0\);_(* &quot;-&quot;_);_(@_)"/>
    <numFmt numFmtId="166" formatCode="_(* #,##0.00_);_(* \(#,##0.00\);_(* &quot;-&quot;??_);_(@_)"/>
    <numFmt numFmtId="167" formatCode="&quot;$&quot;\ #,##0_);\(&quot;$&quot;\ #,##0\)"/>
    <numFmt numFmtId="168" formatCode="&quot;$&quot;\ #,##0.00_);\(&quot;$&quot;\ #,##0.00\)"/>
    <numFmt numFmtId="169" formatCode="_(&quot;$&quot;\ * #,##0.00_);_(&quot;$&quot;\ * \(#,##0.00\);_(&quot;$&quot;\ * &quot;-&quot;??_);_(@_)"/>
    <numFmt numFmtId="170" formatCode="&quot;$&quot;#,##0;[Red]\-&quot;$&quot;#,##0"/>
    <numFmt numFmtId="171" formatCode="_ &quot;$&quot;\ * #,##0.00_ ;_ &quot;$&quot;\ * \-#,##0.00_ ;_ &quot;$&quot;\ * &quot;-&quot;??_ ;_ @_ "/>
    <numFmt numFmtId="172" formatCode="_ * #,##0.00_ ;_ * \-#,##0.00_ ;_ * &quot;-&quot;??_ ;_ @_ "/>
    <numFmt numFmtId="173" formatCode="#,##0.000"/>
    <numFmt numFmtId="174" formatCode="&quot;$&quot;\ #,##0"/>
    <numFmt numFmtId="175" formatCode="_ &quot;$&quot;\ * #,##0_ ;_ &quot;$&quot;\ * \-#,##0_ ;_ &quot;$&quot;\ * &quot;-&quot;??_ ;_ @_ "/>
    <numFmt numFmtId="176" formatCode="_(&quot;$&quot;\ * #,##0_);_(&quot;$&quot;\ * \(#,##0\);_(&quot;$&quot;\ * &quot;-&quot;??_);_(@_)"/>
    <numFmt numFmtId="177" formatCode="0.00000%"/>
    <numFmt numFmtId="178" formatCode="#,##0.0"/>
    <numFmt numFmtId="179" formatCode="_(* #,##0.0_);_(* \(#,##0.0\);_(* &quot;-&quot;??_);_(@_)"/>
    <numFmt numFmtId="180" formatCode="0.000%"/>
    <numFmt numFmtId="181" formatCode="0.0000%"/>
    <numFmt numFmtId="182" formatCode="_-[$$-240A]\ * #,##0_ ;_-[$$-240A]\ * \-#,##0\ ;_-[$$-240A]\ * &quot;-&quot;??_ ;_-@_ "/>
    <numFmt numFmtId="183" formatCode="_ &quot;$&quot;\ * #,##0_ ;_ &quot;$&quot;\ * \-#,##0_ ;_ &quot;$&quot;\ * &quot;-&quot;_ ;_ @_ "/>
    <numFmt numFmtId="184" formatCode="_-&quot;$&quot;\ * #,##0.00_-;\-&quot;$&quot;\ * #,##0.00_-;_-&quot;$&quot;\ * &quot;-&quot;_-;_-@_-"/>
    <numFmt numFmtId="185" formatCode="_-* #,##0.00\ _$_-;\-* #,##0.00\ _$_-;_-* &quot;-&quot;??\ _$_-;_-@_-"/>
    <numFmt numFmtId="186" formatCode="&quot;$&quot;\ #,##0.0000"/>
    <numFmt numFmtId="187" formatCode="_-* #,##0.00\ &quot;$&quot;_-;\-* #,##0.00\ &quot;$&quot;_-;_-* &quot;-&quot;??\ &quot;$&quot;_-;_-@_-"/>
    <numFmt numFmtId="188" formatCode="_(* #,##0.000_);_(* \(#,##0.000\);_(* &quot;-&quot;_);_(@_)"/>
    <numFmt numFmtId="189" formatCode="_(* #,##0.00_);_(* \(#,##0.00\);_(* &quot;-&quot;_);_(@_)"/>
    <numFmt numFmtId="190" formatCode="_-&quot;$&quot;\ * #,##0.00000_-;\-&quot;$&quot;\ * #,##0.00000_-;_-&quot;$&quot;\ * &quot;-&quot;_-;_-@_-"/>
    <numFmt numFmtId="191" formatCode="_-&quot;$&quot;\ * #,##0.000000000000_-;\-&quot;$&quot;\ * #,##0.000000000000_-;_-&quot;$&quot;\ * &quot;-&quot;_-;_-@_-"/>
    <numFmt numFmtId="192" formatCode="_(* #,##0.0_);_(* \(#,##0.0\);_(* &quot;-&quot;_);_(@_)"/>
    <numFmt numFmtId="193" formatCode="_-* #,##0.0_-;\-* #,##0.0_-;_-* &quot;-&quot;_-;_-@_-"/>
    <numFmt numFmtId="194" formatCode="_(* #,##0.00000000_);_(* \(#,##0.00000000\);_(* &quot;-&quot;_);_(@_)"/>
    <numFmt numFmtId="195" formatCode="0.0%"/>
    <numFmt numFmtId="196" formatCode="_-[$$-240A]* #,##0.00_-;\-[$$-240A]* #,##0.00_-;_-[$$-240A]* &quot;-&quot;??_-;_-@_-"/>
    <numFmt numFmtId="197" formatCode="_-[$$-240A]\ * #,##0.00_ ;_-[$$-240A]\ * \-#,##0.00\ ;_-[$$-240A]\ * &quot;-&quot;??_ ;_-@_ "/>
    <numFmt numFmtId="198" formatCode="_-* #,##0.00\ &quot;Pts&quot;_-;\-* #,##0.00\ &quot;Pts&quot;_-;_-* &quot;-&quot;??\ &quot;Pts&quot;_-;_-@_-"/>
    <numFmt numFmtId="199" formatCode="_([$$-240A]\ * #,##0.00_);_([$$-240A]\ * \(#,##0.00\);_([$$-240A]\ * &quot;-&quot;??_);_(@_)"/>
    <numFmt numFmtId="200" formatCode="_([$$-240A]\ * #,##0_);_([$$-240A]\ * \(#,##0\);_([$$-240A]\ * &quot;-&quot;??_);_(@_)"/>
    <numFmt numFmtId="201" formatCode="0#.00\ \L\t"/>
    <numFmt numFmtId="202" formatCode="_ [$$-240A]\ * #,##0.00_ ;_ [$$-240A]\ * \-#,##0.00_ ;_ [$$-240A]\ * &quot;-&quot;??_ ;_ @_ "/>
    <numFmt numFmtId="203" formatCode="_ * #,##0_ ;_ * \-#,##0_ ;_ * &quot;-&quot;??_ ;_ @_ "/>
    <numFmt numFmtId="204" formatCode="&quot;$&quot;\ #,##0.00"/>
    <numFmt numFmtId="205" formatCode="0.0000000%"/>
    <numFmt numFmtId="206" formatCode="_-[$$-240A]\ * #,##0.00_-;\-[$$-240A]\ * #,##0.00_-;_-[$$-240A]\ * &quot;-&quot;??_-;_-@_-"/>
    <numFmt numFmtId="207" formatCode="_ * #.##0.00_ ;_ * \-#.##0.00_ ;_ * &quot;-&quot;??_ ;_ @_ "/>
    <numFmt numFmtId="208" formatCode="_(* #.##0.00_);_(* \(#.##0.00\);_(* &quot;-&quot;??_);_(@_)"/>
    <numFmt numFmtId="209" formatCode="&quot;$&quot;#,##0.00;[Red]\-&quot;$&quot;#,##0.00"/>
    <numFmt numFmtId="210" formatCode="0.0"/>
  </numFmts>
  <fonts count="8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1"/>
      <color indexed="8"/>
      <name val="Calibri"/>
      <family val="2"/>
    </font>
    <font>
      <sz val="11"/>
      <name val="Arial"/>
      <family val="2"/>
    </font>
    <font>
      <b/>
      <sz val="10"/>
      <name val="Arial"/>
      <family val="2"/>
    </font>
    <font>
      <sz val="8"/>
      <name val="Arial"/>
      <family val="2"/>
    </font>
    <font>
      <sz val="11"/>
      <color indexed="8"/>
      <name val="Arial"/>
      <family val="2"/>
    </font>
    <font>
      <b/>
      <sz val="12"/>
      <name val="Arial"/>
      <family val="2"/>
    </font>
    <font>
      <sz val="12"/>
      <color indexed="8"/>
      <name val="Arial"/>
      <family val="2"/>
    </font>
    <font>
      <sz val="10"/>
      <name val="Arial"/>
      <family val="2"/>
    </font>
    <font>
      <sz val="11"/>
      <color theme="1"/>
      <name val="Calibri"/>
      <family val="2"/>
      <scheme val="minor"/>
    </font>
    <font>
      <sz val="10"/>
      <color theme="1"/>
      <name val="Arial"/>
      <family val="2"/>
    </font>
    <font>
      <b/>
      <sz val="10"/>
      <color theme="0"/>
      <name val="Arial"/>
      <family val="2"/>
    </font>
    <font>
      <sz val="12"/>
      <color theme="1"/>
      <name val="Arial"/>
      <family val="2"/>
    </font>
    <font>
      <b/>
      <sz val="11"/>
      <name val="Arial"/>
      <family val="2"/>
    </font>
    <font>
      <b/>
      <sz val="11"/>
      <color indexed="10"/>
      <name val="Arial"/>
      <family val="2"/>
    </font>
    <font>
      <b/>
      <sz val="12"/>
      <color indexed="8"/>
      <name val="Arial"/>
      <family val="2"/>
    </font>
    <font>
      <sz val="12"/>
      <name val="Arial"/>
      <family val="2"/>
    </font>
    <font>
      <sz val="12"/>
      <color rgb="FFFF0000"/>
      <name val="Arial"/>
      <family val="2"/>
    </font>
    <font>
      <u/>
      <sz val="12"/>
      <name val="Arial"/>
      <family val="2"/>
    </font>
    <font>
      <u/>
      <sz val="12"/>
      <color theme="1"/>
      <name val="Arial"/>
      <family val="2"/>
    </font>
    <font>
      <u/>
      <sz val="11"/>
      <name val="Arial"/>
      <family val="2"/>
    </font>
    <font>
      <b/>
      <sz val="14"/>
      <name val="Arial"/>
      <family val="2"/>
    </font>
    <font>
      <b/>
      <sz val="11"/>
      <color theme="1"/>
      <name val="Calibri"/>
      <family val="2"/>
      <scheme val="minor"/>
    </font>
    <font>
      <sz val="10"/>
      <name val="Arial"/>
      <family val="2"/>
    </font>
    <font>
      <sz val="9"/>
      <name val="Arial"/>
      <family val="2"/>
    </font>
    <font>
      <sz val="10"/>
      <color rgb="FFFF0000"/>
      <name val="Arial"/>
      <family val="2"/>
    </font>
    <font>
      <sz val="10"/>
      <name val="Arial"/>
      <family val="2"/>
    </font>
    <font>
      <b/>
      <sz val="12"/>
      <color theme="1"/>
      <name val="Arial"/>
      <family val="2"/>
    </font>
    <font>
      <sz val="11"/>
      <color rgb="FFFF0000"/>
      <name val="Calibri"/>
      <family val="2"/>
      <scheme val="minor"/>
    </font>
    <font>
      <i/>
      <u/>
      <sz val="10"/>
      <name val="Arial"/>
      <family val="2"/>
    </font>
    <font>
      <sz val="10"/>
      <color indexed="8"/>
      <name val="Arial"/>
      <family val="2"/>
    </font>
    <font>
      <sz val="11"/>
      <color rgb="FFFF0000"/>
      <name val="Arial"/>
      <family val="2"/>
    </font>
    <font>
      <b/>
      <sz val="14"/>
      <color theme="1"/>
      <name val="Calibri"/>
      <family val="2"/>
      <scheme val="minor"/>
    </font>
    <font>
      <sz val="11"/>
      <name val="Calibri"/>
      <family val="2"/>
      <scheme val="minor"/>
    </font>
    <font>
      <sz val="10"/>
      <name val="Arial"/>
      <family val="2"/>
    </font>
    <font>
      <b/>
      <sz val="12"/>
      <color rgb="FFFF0000"/>
      <name val="Arial"/>
      <family val="2"/>
    </font>
    <font>
      <b/>
      <sz val="12"/>
      <color theme="0"/>
      <name val="Arial"/>
      <family val="2"/>
    </font>
    <font>
      <sz val="10"/>
      <color rgb="FFF96763"/>
      <name val="Arial"/>
      <family val="2"/>
    </font>
    <font>
      <b/>
      <sz val="8"/>
      <name val="Arial"/>
      <family val="2"/>
    </font>
    <font>
      <sz val="12"/>
      <name val="Arial Narrow"/>
      <family val="2"/>
    </font>
    <font>
      <sz val="11"/>
      <name val="Arial Narrow"/>
      <family val="2"/>
    </font>
    <font>
      <b/>
      <sz val="12"/>
      <name val="Arial Narrow"/>
      <family val="2"/>
    </font>
    <font>
      <sz val="8"/>
      <name val="Arial Narrow"/>
      <family val="2"/>
    </font>
    <font>
      <b/>
      <sz val="12"/>
      <color rgb="FFFF0000"/>
      <name val="Arial Narrow"/>
      <family val="2"/>
    </font>
    <font>
      <sz val="10"/>
      <name val="Arial Narrow"/>
      <family val="2"/>
    </font>
    <font>
      <b/>
      <sz val="11"/>
      <name val="Arial Narrow"/>
      <family val="2"/>
    </font>
    <font>
      <b/>
      <sz val="8"/>
      <name val="Arial Narrow"/>
      <family val="2"/>
    </font>
    <font>
      <sz val="12"/>
      <color rgb="FFFF0000"/>
      <name val="Arial Narrow"/>
      <family val="2"/>
    </font>
    <font>
      <sz val="10"/>
      <color rgb="FF000000"/>
      <name val="Times New Roman"/>
      <family val="1"/>
    </font>
    <font>
      <sz val="12"/>
      <color indexed="8"/>
      <name val="Verdana"/>
      <family val="2"/>
    </font>
    <font>
      <sz val="11"/>
      <color theme="1"/>
      <name val="Arial Narrow"/>
      <family val="2"/>
    </font>
    <font>
      <b/>
      <sz val="11"/>
      <color indexed="12"/>
      <name val="Arial"/>
      <family val="2"/>
    </font>
    <font>
      <b/>
      <u/>
      <sz val="11"/>
      <name val="Arial"/>
      <family val="2"/>
    </font>
    <font>
      <b/>
      <sz val="9"/>
      <color rgb="FFFF0000"/>
      <name val="Arial Narrow"/>
      <family val="2"/>
    </font>
    <font>
      <u/>
      <sz val="11"/>
      <color theme="1"/>
      <name val="Arial"/>
      <family val="2"/>
    </font>
    <font>
      <b/>
      <sz val="10"/>
      <color indexed="12"/>
      <name val="Arial"/>
      <family val="2"/>
    </font>
    <font>
      <sz val="12"/>
      <color theme="1"/>
      <name val="Calibri"/>
      <family val="2"/>
      <scheme val="minor"/>
    </font>
    <font>
      <u val="singleAccounting"/>
      <sz val="10"/>
      <name val="Arial"/>
      <family val="2"/>
    </font>
    <font>
      <sz val="7"/>
      <name val="Arial"/>
      <family val="2"/>
    </font>
    <font>
      <sz val="10"/>
      <color theme="1"/>
      <name val="Calibri"/>
      <family val="2"/>
      <scheme val="minor"/>
    </font>
    <font>
      <u/>
      <sz val="10"/>
      <name val="Arial"/>
      <family val="2"/>
    </font>
    <font>
      <sz val="8"/>
      <color theme="1"/>
      <name val="Arial"/>
      <family val="2"/>
    </font>
    <font>
      <b/>
      <sz val="8"/>
      <color theme="1"/>
      <name val="Arial"/>
      <family val="2"/>
    </font>
  </fonts>
  <fills count="21">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indexed="9"/>
        <bgColor indexed="9"/>
      </patternFill>
    </fill>
    <fill>
      <patternFill patternType="solid">
        <fgColor theme="9" tint="0.79998168889431442"/>
        <bgColor indexed="64"/>
      </patternFill>
    </fill>
    <fill>
      <patternFill patternType="solid">
        <fgColor theme="8" tint="0.59999389629810485"/>
        <bgColor indexed="64"/>
      </patternFill>
    </fill>
    <fill>
      <patternFill patternType="solid">
        <fgColor theme="0" tint="-4.9989318521683403E-2"/>
        <bgColor indexed="64"/>
      </patternFill>
    </fill>
    <fill>
      <patternFill patternType="solid">
        <fgColor theme="1" tint="0.34998626667073579"/>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9" tint="0.59999389629810485"/>
        <bgColor indexed="64"/>
      </patternFill>
    </fill>
    <fill>
      <patternFill patternType="solid">
        <fgColor indexed="22"/>
      </patternFill>
    </fill>
    <fill>
      <patternFill patternType="solid">
        <fgColor rgb="FFFFC000"/>
        <bgColor indexed="64"/>
      </patternFill>
    </fill>
    <fill>
      <patternFill patternType="solid">
        <fgColor theme="0" tint="-0.499984740745262"/>
        <bgColor indexed="64"/>
      </patternFill>
    </fill>
    <fill>
      <patternFill patternType="solid">
        <fgColor theme="3" tint="0.59999389629810485"/>
        <bgColor indexed="64"/>
      </patternFill>
    </fill>
    <fill>
      <patternFill patternType="gray125">
        <fgColor auto="1"/>
      </patternFill>
    </fill>
    <fill>
      <patternFill patternType="gray125">
        <fgColor auto="1"/>
        <bgColor theme="0" tint="-4.9989318521683403E-2"/>
      </patternFill>
    </fill>
  </fills>
  <borders count="10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
      <left/>
      <right style="medium">
        <color auto="1"/>
      </right>
      <top/>
      <bottom/>
      <diagonal/>
    </border>
    <border>
      <left style="medium">
        <color auto="1"/>
      </left>
      <right/>
      <top/>
      <bottom/>
      <diagonal/>
    </border>
    <border>
      <left style="thin">
        <color auto="1"/>
      </left>
      <right/>
      <top style="medium">
        <color auto="1"/>
      </top>
      <bottom/>
      <diagonal/>
    </border>
    <border>
      <left/>
      <right/>
      <top style="medium">
        <color auto="1"/>
      </top>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medium">
        <color auto="1"/>
      </top>
      <bottom style="hair">
        <color auto="1"/>
      </bottom>
      <diagonal/>
    </border>
    <border>
      <left style="thin">
        <color auto="1"/>
      </left>
      <right/>
      <top style="medium">
        <color auto="1"/>
      </top>
      <bottom style="hair">
        <color auto="1"/>
      </bottom>
      <diagonal/>
    </border>
    <border>
      <left style="thin">
        <color auto="1"/>
      </left>
      <right style="thin">
        <color auto="1"/>
      </right>
      <top style="hair">
        <color auto="1"/>
      </top>
      <bottom style="hair">
        <color auto="1"/>
      </bottom>
      <diagonal/>
    </border>
    <border>
      <left style="thin">
        <color auto="1"/>
      </left>
      <right/>
      <top style="hair">
        <color auto="1"/>
      </top>
      <bottom style="hair">
        <color auto="1"/>
      </bottom>
      <diagonal/>
    </border>
    <border>
      <left style="thin">
        <color auto="1"/>
      </left>
      <right style="thin">
        <color auto="1"/>
      </right>
      <top style="hair">
        <color auto="1"/>
      </top>
      <bottom/>
      <diagonal/>
    </border>
    <border>
      <left style="thin">
        <color auto="1"/>
      </left>
      <right style="thin">
        <color auto="1"/>
      </right>
      <top/>
      <bottom style="hair">
        <color auto="1"/>
      </bottom>
      <diagonal/>
    </border>
    <border>
      <left style="thin">
        <color auto="1"/>
      </left>
      <right/>
      <top style="hair">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bottom style="medium">
        <color auto="1"/>
      </bottom>
      <diagonal/>
    </border>
    <border>
      <left style="medium">
        <color auto="1"/>
      </left>
      <right style="hair">
        <color auto="1"/>
      </right>
      <top style="medium">
        <color auto="1"/>
      </top>
      <bottom style="medium">
        <color auto="1"/>
      </bottom>
      <diagonal/>
    </border>
    <border>
      <left style="hair">
        <color auto="1"/>
      </left>
      <right style="hair">
        <color auto="1"/>
      </right>
      <top style="medium">
        <color auto="1"/>
      </top>
      <bottom style="medium">
        <color auto="1"/>
      </bottom>
      <diagonal/>
    </border>
    <border>
      <left style="hair">
        <color auto="1"/>
      </left>
      <right style="medium">
        <color auto="1"/>
      </right>
      <top style="medium">
        <color auto="1"/>
      </top>
      <bottom style="medium">
        <color auto="1"/>
      </bottom>
      <diagonal/>
    </border>
    <border>
      <left style="medium">
        <color auto="1"/>
      </left>
      <right style="thin">
        <color auto="1"/>
      </right>
      <top/>
      <bottom style="hair">
        <color auto="1"/>
      </bottom>
      <diagonal/>
    </border>
    <border>
      <left style="thin">
        <color auto="1"/>
      </left>
      <right/>
      <top/>
      <bottom style="hair">
        <color auto="1"/>
      </bottom>
      <diagonal/>
    </border>
    <border>
      <left style="medium">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medium">
        <color auto="1"/>
      </right>
      <top/>
      <bottom style="hair">
        <color auto="1"/>
      </bottom>
      <diagonal/>
    </border>
    <border>
      <left/>
      <right style="hair">
        <color auto="1"/>
      </right>
      <top/>
      <bottom style="hair">
        <color auto="1"/>
      </bottom>
      <diagonal/>
    </border>
    <border>
      <left style="medium">
        <color auto="1"/>
      </left>
      <right style="thin">
        <color auto="1"/>
      </right>
      <top style="hair">
        <color auto="1"/>
      </top>
      <bottom style="hair">
        <color auto="1"/>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medium">
        <color auto="1"/>
      </left>
      <right style="thin">
        <color auto="1"/>
      </right>
      <top style="hair">
        <color auto="1"/>
      </top>
      <bottom/>
      <diagonal/>
    </border>
    <border>
      <left style="medium">
        <color auto="1"/>
      </left>
      <right style="hair">
        <color auto="1"/>
      </right>
      <top style="hair">
        <color auto="1"/>
      </top>
      <bottom/>
      <diagonal/>
    </border>
    <border>
      <left style="hair">
        <color auto="1"/>
      </left>
      <right style="hair">
        <color auto="1"/>
      </right>
      <top style="hair">
        <color auto="1"/>
      </top>
      <bottom/>
      <diagonal/>
    </border>
    <border>
      <left style="hair">
        <color auto="1"/>
      </left>
      <right style="medium">
        <color auto="1"/>
      </right>
      <top style="hair">
        <color auto="1"/>
      </top>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medium">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bottom/>
      <diagonal/>
    </border>
    <border>
      <left/>
      <right/>
      <top style="thin">
        <color auto="1"/>
      </top>
      <bottom style="medium">
        <color auto="1"/>
      </bottom>
      <diagonal/>
    </border>
    <border>
      <left/>
      <right style="thin">
        <color auto="1"/>
      </right>
      <top style="medium">
        <color auto="1"/>
      </top>
      <bottom style="medium">
        <color auto="1"/>
      </bottom>
      <diagonal/>
    </border>
    <border>
      <left style="thin">
        <color indexed="64"/>
      </left>
      <right/>
      <top style="thin">
        <color indexed="64"/>
      </top>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thin">
        <color auto="1"/>
      </left>
      <right/>
      <top/>
      <bottom style="thin">
        <color auto="1"/>
      </bottom>
      <diagonal/>
    </border>
    <border>
      <left style="thin">
        <color indexed="64"/>
      </left>
      <right/>
      <top style="medium">
        <color indexed="64"/>
      </top>
      <bottom style="thin">
        <color auto="1"/>
      </bottom>
      <diagonal/>
    </border>
    <border>
      <left/>
      <right style="thin">
        <color auto="1"/>
      </right>
      <top/>
      <bottom style="thin">
        <color auto="1"/>
      </bottom>
      <diagonal/>
    </border>
    <border>
      <left/>
      <right style="thin">
        <color auto="1"/>
      </right>
      <top style="thin">
        <color auto="1"/>
      </top>
      <bottom/>
      <diagonal/>
    </border>
    <border>
      <left/>
      <right/>
      <top style="thin">
        <color auto="1"/>
      </top>
      <bottom/>
      <diagonal/>
    </border>
    <border>
      <left/>
      <right style="medium">
        <color auto="1"/>
      </right>
      <top style="thin">
        <color auto="1"/>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style="thin">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bottom style="thin">
        <color auto="1"/>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medium">
        <color auto="1"/>
      </left>
      <right/>
      <top style="thin">
        <color auto="1"/>
      </top>
      <bottom/>
      <diagonal/>
    </border>
    <border>
      <left/>
      <right style="medium">
        <color indexed="64"/>
      </right>
      <top/>
      <bottom style="thin">
        <color indexed="64"/>
      </bottom>
      <diagonal/>
    </border>
    <border>
      <left style="medium">
        <color auto="1"/>
      </left>
      <right/>
      <top/>
      <bottom style="thin">
        <color indexed="64"/>
      </bottom>
      <diagonal/>
    </border>
  </borders>
  <cellStyleXfs count="195">
    <xf numFmtId="0" fontId="0" fillId="0" borderId="0"/>
    <xf numFmtId="172" fontId="25"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43" fontId="35" fillId="0" borderId="0" applyFont="0" applyFill="0" applyBorder="0" applyAlignment="0" applyProtection="0"/>
    <xf numFmtId="171" fontId="25" fillId="0" borderId="0" applyFont="0" applyFill="0" applyBorder="0" applyAlignment="0" applyProtection="0"/>
    <xf numFmtId="169" fontId="27" fillId="0" borderId="0" applyFont="0" applyFill="0" applyBorder="0" applyAlignment="0" applyProtection="0"/>
    <xf numFmtId="169" fontId="33" fillId="0" borderId="0" applyFont="0" applyFill="0" applyBorder="0" applyAlignment="0" applyProtection="0"/>
    <xf numFmtId="0" fontId="26" fillId="0" borderId="0"/>
    <xf numFmtId="0" fontId="26" fillId="0" borderId="0"/>
    <xf numFmtId="0" fontId="26" fillId="0" borderId="0"/>
    <xf numFmtId="0" fontId="26" fillId="0" borderId="0"/>
    <xf numFmtId="0" fontId="27" fillId="0" borderId="0"/>
    <xf numFmtId="0" fontId="26" fillId="0" borderId="0"/>
    <xf numFmtId="0" fontId="26" fillId="0" borderId="0"/>
    <xf numFmtId="0" fontId="26" fillId="0" borderId="0"/>
    <xf numFmtId="0" fontId="27" fillId="0" borderId="0"/>
    <xf numFmtId="0" fontId="27" fillId="0" borderId="0"/>
    <xf numFmtId="0" fontId="26" fillId="0" borderId="0"/>
    <xf numFmtId="9" fontId="34" fillId="0" borderId="0" applyFont="0" applyFill="0" applyBorder="0" applyAlignment="0" applyProtection="0"/>
    <xf numFmtId="9" fontId="26" fillId="0" borderId="0" applyFont="0" applyFill="0" applyBorder="0" applyAlignment="0" applyProtection="0"/>
    <xf numFmtId="9" fontId="25" fillId="0" borderId="0" applyFont="0" applyFill="0" applyBorder="0" applyAlignment="0" applyProtection="0"/>
    <xf numFmtId="9" fontId="26" fillId="0" borderId="0" applyFont="0" applyFill="0" applyBorder="0" applyAlignment="0" applyProtection="0"/>
    <xf numFmtId="9" fontId="33" fillId="0" borderId="0" applyFont="0" applyFill="0" applyBorder="0" applyAlignment="0" applyProtection="0"/>
    <xf numFmtId="0" fontId="26" fillId="0" borderId="0"/>
    <xf numFmtId="9" fontId="26" fillId="0" borderId="0" applyFont="0" applyFill="0" applyBorder="0" applyAlignment="0" applyProtection="0"/>
    <xf numFmtId="0" fontId="26" fillId="0" borderId="0"/>
    <xf numFmtId="172" fontId="26" fillId="0" borderId="0" applyFont="0" applyFill="0" applyBorder="0" applyAlignment="0" applyProtection="0"/>
    <xf numFmtId="0" fontId="24" fillId="0" borderId="0"/>
    <xf numFmtId="0" fontId="25" fillId="0" borderId="0"/>
    <xf numFmtId="9" fontId="25" fillId="0" borderId="0" applyFont="0" applyFill="0" applyBorder="0" applyAlignment="0" applyProtection="0"/>
    <xf numFmtId="0" fontId="23" fillId="0" borderId="0"/>
    <xf numFmtId="0" fontId="25" fillId="0" borderId="0"/>
    <xf numFmtId="0" fontId="25" fillId="0" borderId="0"/>
    <xf numFmtId="0" fontId="25" fillId="0" borderId="0"/>
    <xf numFmtId="169" fontId="23" fillId="0" borderId="0" applyFont="0" applyFill="0" applyBorder="0" applyAlignment="0" applyProtection="0"/>
    <xf numFmtId="0" fontId="22" fillId="0" borderId="0"/>
    <xf numFmtId="166" fontId="27" fillId="0" borderId="0" applyFont="0" applyFill="0" applyBorder="0" applyAlignment="0" applyProtection="0"/>
    <xf numFmtId="42" fontId="49" fillId="0" borderId="0" applyFont="0" applyFill="0" applyBorder="0" applyAlignment="0" applyProtection="0"/>
    <xf numFmtId="0" fontId="21" fillId="0" borderId="0"/>
    <xf numFmtId="0" fontId="20" fillId="0" borderId="0"/>
    <xf numFmtId="0" fontId="25" fillId="0" borderId="0"/>
    <xf numFmtId="0" fontId="25" fillId="0" borderId="0"/>
    <xf numFmtId="0" fontId="20" fillId="0" borderId="0"/>
    <xf numFmtId="170" fontId="25" fillId="0" borderId="0" applyFont="0" applyFill="0" applyProtection="0"/>
    <xf numFmtId="183" fontId="25" fillId="0" borderId="0" applyFont="0" applyFill="0" applyBorder="0" applyAlignment="0" applyProtection="0"/>
    <xf numFmtId="166" fontId="25" fillId="0" borderId="0" applyFont="0" applyFill="0" applyBorder="0" applyAlignment="0" applyProtection="0"/>
    <xf numFmtId="12" fontId="25" fillId="0" borderId="0" applyFont="0" applyFill="0" applyProtection="0"/>
    <xf numFmtId="165" fontId="52" fillId="0" borderId="0" applyFont="0" applyFill="0" applyBorder="0" applyAlignment="0" applyProtection="0"/>
    <xf numFmtId="42" fontId="25" fillId="0" borderId="0" applyFont="0" applyFill="0" applyBorder="0" applyAlignment="0" applyProtection="0"/>
    <xf numFmtId="0" fontId="25" fillId="0" borderId="0"/>
    <xf numFmtId="0" fontId="19" fillId="0" borderId="0"/>
    <xf numFmtId="0" fontId="19" fillId="0" borderId="0"/>
    <xf numFmtId="0" fontId="18" fillId="0" borderId="0"/>
    <xf numFmtId="0" fontId="18" fillId="0" borderId="0"/>
    <xf numFmtId="0" fontId="25" fillId="0" borderId="0"/>
    <xf numFmtId="9" fontId="17" fillId="0" borderId="0" applyFont="0" applyFill="0" applyBorder="0" applyAlignment="0" applyProtection="0"/>
    <xf numFmtId="41" fontId="17" fillId="0" borderId="0" applyFont="0" applyFill="0" applyBorder="0" applyAlignment="0" applyProtection="0"/>
    <xf numFmtId="169" fontId="17" fillId="0" borderId="0" applyFont="0" applyFill="0" applyBorder="0" applyAlignment="0" applyProtection="0"/>
    <xf numFmtId="166" fontId="17" fillId="0" borderId="0" applyFont="0" applyFill="0" applyBorder="0" applyAlignment="0" applyProtection="0"/>
    <xf numFmtId="9" fontId="25" fillId="0" borderId="0" applyFont="0" applyFill="0" applyBorder="0" applyAlignment="0" applyProtection="0"/>
    <xf numFmtId="0" fontId="17" fillId="0" borderId="0"/>
    <xf numFmtId="0" fontId="25" fillId="0" borderId="0"/>
    <xf numFmtId="9" fontId="27" fillId="0" borderId="0" applyFont="0" applyFill="0" applyBorder="0" applyAlignment="0" applyProtection="0"/>
    <xf numFmtId="185" fontId="25" fillId="0" borderId="0" applyFont="0" applyFill="0" applyBorder="0" applyAlignment="0" applyProtection="0"/>
    <xf numFmtId="187" fontId="25" fillId="0" borderId="0" applyFont="0" applyFill="0" applyBorder="0" applyAlignment="0" applyProtection="0"/>
    <xf numFmtId="0" fontId="25" fillId="0" borderId="0"/>
    <xf numFmtId="0" fontId="16" fillId="0" borderId="0"/>
    <xf numFmtId="0" fontId="16" fillId="0" borderId="0"/>
    <xf numFmtId="41" fontId="16" fillId="0" borderId="0" applyFont="0" applyFill="0" applyBorder="0" applyAlignment="0" applyProtection="0"/>
    <xf numFmtId="0" fontId="16" fillId="0" borderId="0"/>
    <xf numFmtId="43" fontId="16" fillId="0" borderId="0" applyFont="0" applyFill="0" applyBorder="0" applyAlignment="0" applyProtection="0"/>
    <xf numFmtId="165" fontId="25" fillId="0" borderId="0" applyFont="0" applyFill="0" applyBorder="0" applyAlignment="0" applyProtection="0"/>
    <xf numFmtId="44" fontId="16" fillId="0" borderId="0" applyFont="0" applyFill="0" applyBorder="0" applyAlignment="0" applyProtection="0"/>
    <xf numFmtId="41" fontId="16" fillId="0" borderId="0" applyFont="0" applyFill="0" applyBorder="0" applyAlignment="0" applyProtection="0"/>
    <xf numFmtId="0" fontId="15" fillId="0" borderId="0"/>
    <xf numFmtId="9" fontId="25" fillId="0" borderId="0" applyFont="0" applyFill="0" applyBorder="0" applyAlignment="0" applyProtection="0"/>
    <xf numFmtId="169" fontId="15" fillId="0" borderId="0" applyFont="0" applyFill="0" applyBorder="0" applyAlignment="0" applyProtection="0"/>
    <xf numFmtId="0" fontId="15" fillId="0" borderId="0"/>
    <xf numFmtId="42" fontId="15" fillId="0" borderId="0" applyFont="0" applyFill="0" applyBorder="0" applyAlignment="0" applyProtection="0"/>
    <xf numFmtId="0" fontId="60" fillId="0" borderId="0"/>
    <xf numFmtId="0" fontId="60" fillId="0" borderId="0"/>
    <xf numFmtId="0" fontId="14" fillId="0" borderId="0"/>
    <xf numFmtId="0" fontId="14" fillId="0" borderId="0"/>
    <xf numFmtId="42" fontId="60" fillId="0" borderId="0" applyFont="0" applyFill="0" applyBorder="0" applyAlignment="0" applyProtection="0"/>
    <xf numFmtId="183" fontId="60" fillId="0" borderId="0" applyFont="0" applyFill="0" applyBorder="0" applyAlignment="0" applyProtection="0"/>
    <xf numFmtId="0" fontId="14" fillId="0" borderId="0"/>
    <xf numFmtId="42" fontId="60" fillId="0" borderId="0" applyFont="0" applyFill="0" applyBorder="0" applyAlignment="0" applyProtection="0"/>
    <xf numFmtId="41" fontId="14" fillId="0" borderId="0" applyFont="0" applyFill="0" applyBorder="0" applyAlignment="0" applyProtection="0"/>
    <xf numFmtId="165" fontId="60" fillId="0" borderId="0" applyFont="0" applyFill="0" applyBorder="0" applyAlignment="0" applyProtection="0"/>
    <xf numFmtId="44" fontId="14" fillId="0" borderId="0" applyFont="0" applyFill="0" applyBorder="0" applyAlignment="0" applyProtection="0"/>
    <xf numFmtId="41" fontId="14" fillId="0" borderId="0" applyFont="0" applyFill="0" applyBorder="0" applyAlignment="0" applyProtection="0"/>
    <xf numFmtId="0" fontId="13" fillId="0" borderId="0"/>
    <xf numFmtId="0" fontId="13" fillId="0" borderId="0"/>
    <xf numFmtId="0" fontId="13" fillId="0" borderId="0"/>
    <xf numFmtId="41" fontId="13" fillId="0" borderId="0" applyFont="0" applyFill="0" applyBorder="0" applyAlignment="0" applyProtection="0"/>
    <xf numFmtId="44" fontId="13" fillId="0" borderId="0" applyFont="0" applyFill="0" applyBorder="0" applyAlignment="0" applyProtection="0"/>
    <xf numFmtId="41" fontId="13" fillId="0" borderId="0" applyFont="0" applyFill="0" applyBorder="0" applyAlignment="0" applyProtection="0"/>
    <xf numFmtId="0" fontId="13" fillId="0" borderId="0"/>
    <xf numFmtId="0" fontId="12" fillId="0" borderId="0"/>
    <xf numFmtId="0" fontId="25" fillId="0" borderId="0"/>
    <xf numFmtId="0" fontId="25" fillId="0" borderId="0"/>
    <xf numFmtId="0" fontId="25" fillId="0" borderId="0"/>
    <xf numFmtId="0" fontId="25" fillId="0" borderId="0"/>
    <xf numFmtId="198" fontId="25" fillId="0" borderId="0" applyFont="0" applyFill="0" applyBorder="0" applyAlignment="0" applyProtection="0"/>
    <xf numFmtId="201" fontId="25" fillId="0" borderId="0" applyFont="0" applyFill="0" applyBorder="0" applyAlignment="0" applyProtection="0"/>
    <xf numFmtId="207" fontId="25" fillId="0" borderId="0" applyFont="0" applyFill="0" applyBorder="0" applyAlignment="0" applyProtection="0"/>
    <xf numFmtId="0" fontId="11" fillId="0" borderId="0"/>
    <xf numFmtId="164" fontId="11" fillId="0" borderId="0" applyFont="0" applyFill="0" applyBorder="0" applyAlignment="0" applyProtection="0"/>
    <xf numFmtId="0" fontId="10" fillId="0" borderId="0"/>
    <xf numFmtId="0" fontId="74" fillId="0" borderId="0"/>
    <xf numFmtId="0" fontId="9" fillId="0" borderId="0"/>
    <xf numFmtId="0" fontId="25" fillId="0" borderId="0"/>
    <xf numFmtId="171" fontId="25" fillId="0" borderId="0" applyFont="0" applyFill="0" applyBorder="0" applyAlignment="0" applyProtection="0"/>
    <xf numFmtId="9" fontId="9" fillId="0" borderId="0" applyFont="0" applyFill="0" applyBorder="0" applyAlignment="0" applyProtection="0"/>
    <xf numFmtId="0" fontId="9" fillId="0" borderId="0"/>
    <xf numFmtId="0" fontId="8" fillId="0" borderId="0"/>
    <xf numFmtId="9" fontId="25" fillId="0" borderId="0" applyFont="0" applyFill="0" applyBorder="0" applyAlignment="0" applyProtection="0"/>
    <xf numFmtId="0" fontId="25" fillId="0" borderId="0"/>
    <xf numFmtId="0" fontId="7" fillId="0" borderId="0"/>
    <xf numFmtId="44" fontId="7" fillId="0" borderId="0" applyFont="0" applyFill="0" applyBorder="0" applyAlignment="0" applyProtection="0"/>
    <xf numFmtId="0" fontId="75" fillId="0" borderId="0" applyNumberFormat="0" applyFill="0" applyBorder="0" applyProtection="0">
      <alignment vertical="top"/>
    </xf>
    <xf numFmtId="0" fontId="76" fillId="0" borderId="0"/>
    <xf numFmtId="166" fontId="25" fillId="0" borderId="0" applyFont="0" applyFill="0" applyBorder="0" applyAlignment="0" applyProtection="0"/>
    <xf numFmtId="208" fontId="25" fillId="0" borderId="0" applyFont="0" applyFill="0" applyBorder="0" applyAlignment="0" applyProtection="0"/>
    <xf numFmtId="169" fontId="27" fillId="0" borderId="0" applyFont="0" applyFill="0" applyBorder="0" applyAlignment="0" applyProtection="0"/>
    <xf numFmtId="42" fontId="6" fillId="0" borderId="0" applyFont="0" applyFill="0" applyBorder="0" applyAlignment="0" applyProtection="0"/>
    <xf numFmtId="169" fontId="27" fillId="0" borderId="0" applyFont="0" applyFill="0" applyBorder="0" applyAlignment="0" applyProtection="0"/>
    <xf numFmtId="169" fontId="76" fillId="0" borderId="0" applyFont="0" applyFill="0" applyBorder="0" applyAlignment="0" applyProtection="0"/>
    <xf numFmtId="171" fontId="25" fillId="0" borderId="0" applyFont="0" applyFill="0" applyBorder="0" applyAlignment="0" applyProtection="0"/>
    <xf numFmtId="0" fontId="5" fillId="0" borderId="0"/>
    <xf numFmtId="9" fontId="5" fillId="0" borderId="0" applyFont="0" applyFill="0" applyBorder="0" applyAlignment="0" applyProtection="0"/>
    <xf numFmtId="0" fontId="4" fillId="0" borderId="0"/>
    <xf numFmtId="44" fontId="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71" fontId="25" fillId="0" borderId="0" applyFont="0" applyFill="0" applyBorder="0" applyAlignment="0" applyProtection="0"/>
    <xf numFmtId="0" fontId="2" fillId="0" borderId="0"/>
    <xf numFmtId="43"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xf numFmtId="172" fontId="25" fillId="0" borderId="0" applyFont="0" applyFill="0" applyBorder="0" applyAlignment="0" applyProtection="0"/>
    <xf numFmtId="43" fontId="27" fillId="0" borderId="0" applyFont="0" applyFill="0" applyBorder="0" applyAlignment="0" applyProtection="0"/>
    <xf numFmtId="43" fontId="25" fillId="0" borderId="0" applyFont="0" applyFill="0" applyBorder="0" applyAlignment="0" applyProtection="0"/>
    <xf numFmtId="172" fontId="2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 fillId="0" borderId="0" applyFont="0" applyFill="0" applyBorder="0" applyAlignment="0" applyProtection="0"/>
    <xf numFmtId="169" fontId="27" fillId="0" borderId="0" applyFont="0" applyFill="0" applyBorder="0" applyAlignment="0" applyProtection="0"/>
    <xf numFmtId="44" fontId="2" fillId="0" borderId="0" applyFont="0" applyFill="0" applyBorder="0" applyAlignment="0" applyProtection="0"/>
    <xf numFmtId="169" fontId="2" fillId="0" borderId="0" applyFont="0" applyFill="0" applyBorder="0" applyAlignment="0" applyProtection="0"/>
    <xf numFmtId="44" fontId="2" fillId="0" borderId="0" applyFont="0" applyFill="0" applyBorder="0" applyAlignment="0" applyProtection="0"/>
    <xf numFmtId="44" fontId="82" fillId="0" borderId="0" applyFont="0" applyFill="0" applyBorder="0" applyAlignment="0" applyProtection="0"/>
    <xf numFmtId="0" fontId="2" fillId="0" borderId="0"/>
    <xf numFmtId="0" fontId="2" fillId="0" borderId="0"/>
    <xf numFmtId="0" fontId="82" fillId="0" borderId="0"/>
    <xf numFmtId="0" fontId="25" fillId="0" borderId="0"/>
    <xf numFmtId="44"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209" fontId="25" fillId="0" borderId="0"/>
    <xf numFmtId="209"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7" fillId="0" borderId="0"/>
  </cellStyleXfs>
  <cellXfs count="1195">
    <xf numFmtId="0" fontId="0" fillId="0" borderId="0" xfId="0"/>
    <xf numFmtId="0" fontId="26" fillId="0" borderId="0" xfId="15" applyAlignment="1">
      <alignment vertical="center"/>
    </xf>
    <xf numFmtId="0" fontId="30" fillId="0" borderId="0" xfId="15" applyFont="1" applyAlignment="1">
      <alignment vertical="center"/>
    </xf>
    <xf numFmtId="0" fontId="26" fillId="0" borderId="0" xfId="8"/>
    <xf numFmtId="174" fontId="26" fillId="0" borderId="0" xfId="15" applyNumberFormat="1" applyAlignment="1">
      <alignment vertical="center"/>
    </xf>
    <xf numFmtId="3" fontId="26" fillId="0" borderId="0" xfId="15" applyNumberFormat="1" applyAlignment="1">
      <alignment vertical="center"/>
    </xf>
    <xf numFmtId="0" fontId="26" fillId="0" borderId="0" xfId="15" applyAlignment="1">
      <alignment horizontal="center" vertical="center"/>
    </xf>
    <xf numFmtId="0" fontId="26" fillId="0" borderId="0" xfId="15" applyAlignment="1">
      <alignment horizontal="left" vertical="center"/>
    </xf>
    <xf numFmtId="0" fontId="26" fillId="0" borderId="0" xfId="8" applyAlignment="1">
      <alignment vertical="center"/>
    </xf>
    <xf numFmtId="0" fontId="26" fillId="0" borderId="14" xfId="8" applyBorder="1"/>
    <xf numFmtId="0" fontId="32" fillId="7" borderId="0" xfId="8" applyFont="1" applyFill="1" applyAlignment="1">
      <alignment vertical="center"/>
    </xf>
    <xf numFmtId="0" fontId="26" fillId="7" borderId="0" xfId="8" applyFill="1" applyAlignment="1">
      <alignment vertical="center"/>
    </xf>
    <xf numFmtId="0" fontId="26" fillId="7" borderId="14" xfId="8" applyFill="1" applyBorder="1" applyAlignment="1">
      <alignment vertical="center"/>
    </xf>
    <xf numFmtId="0" fontId="39" fillId="7" borderId="27" xfId="8" applyFont="1" applyFill="1" applyBorder="1" applyAlignment="1">
      <alignment vertical="center"/>
    </xf>
    <xf numFmtId="0" fontId="28" fillId="7" borderId="27" xfId="8" applyFont="1" applyFill="1" applyBorder="1" applyAlignment="1">
      <alignment vertical="center"/>
    </xf>
    <xf numFmtId="0" fontId="28" fillId="7" borderId="28" xfId="8" applyFont="1" applyFill="1" applyBorder="1" applyAlignment="1">
      <alignment vertical="center"/>
    </xf>
    <xf numFmtId="0" fontId="28" fillId="7" borderId="29" xfId="8" applyFont="1" applyFill="1" applyBorder="1" applyAlignment="1">
      <alignment vertical="center"/>
    </xf>
    <xf numFmtId="4" fontId="28" fillId="7" borderId="29" xfId="8" applyNumberFormat="1" applyFont="1" applyFill="1" applyBorder="1" applyAlignment="1">
      <alignment vertical="center"/>
    </xf>
    <xf numFmtId="4" fontId="28" fillId="7" borderId="30" xfId="8" applyNumberFormat="1" applyFont="1" applyFill="1" applyBorder="1" applyAlignment="1">
      <alignment vertical="center"/>
    </xf>
    <xf numFmtId="0" fontId="39" fillId="7" borderId="29" xfId="8" applyFont="1" applyFill="1" applyBorder="1" applyAlignment="1">
      <alignment vertical="center"/>
    </xf>
    <xf numFmtId="4" fontId="39" fillId="7" borderId="29" xfId="8" applyNumberFormat="1" applyFont="1" applyFill="1" applyBorder="1" applyAlignment="1">
      <alignment vertical="center"/>
    </xf>
    <xf numFmtId="4" fontId="39" fillId="7" borderId="30" xfId="8" applyNumberFormat="1" applyFont="1" applyFill="1" applyBorder="1" applyAlignment="1">
      <alignment vertical="center"/>
    </xf>
    <xf numFmtId="4" fontId="39" fillId="7" borderId="0" xfId="8" applyNumberFormat="1" applyFont="1" applyFill="1" applyAlignment="1">
      <alignment vertical="center"/>
    </xf>
    <xf numFmtId="0" fontId="29" fillId="0" borderId="0" xfId="8" applyFont="1"/>
    <xf numFmtId="0" fontId="39" fillId="0" borderId="31" xfId="8" applyFont="1" applyBorder="1" applyAlignment="1">
      <alignment vertical="center"/>
    </xf>
    <xf numFmtId="4" fontId="39" fillId="7" borderId="14" xfId="8" applyNumberFormat="1" applyFont="1" applyFill="1" applyBorder="1" applyAlignment="1">
      <alignment vertical="center"/>
    </xf>
    <xf numFmtId="0" fontId="28" fillId="0" borderId="16" xfId="8" applyFont="1" applyBorder="1" applyAlignment="1">
      <alignment vertical="center"/>
    </xf>
    <xf numFmtId="0" fontId="28" fillId="0" borderId="32" xfId="8" applyFont="1" applyBorder="1" applyAlignment="1">
      <alignment vertical="center"/>
    </xf>
    <xf numFmtId="0" fontId="28" fillId="7" borderId="31" xfId="8" applyFont="1" applyFill="1" applyBorder="1" applyAlignment="1">
      <alignment vertical="center"/>
    </xf>
    <xf numFmtId="0" fontId="28" fillId="7" borderId="33" xfId="8" applyFont="1" applyFill="1" applyBorder="1" applyAlignment="1">
      <alignment vertical="center"/>
    </xf>
    <xf numFmtId="0" fontId="28" fillId="7" borderId="14" xfId="8" applyFont="1" applyFill="1" applyBorder="1" applyAlignment="1">
      <alignment vertical="center"/>
    </xf>
    <xf numFmtId="0" fontId="28" fillId="7" borderId="0" xfId="8" applyFont="1" applyFill="1" applyAlignment="1">
      <alignment vertical="center"/>
    </xf>
    <xf numFmtId="0" fontId="28" fillId="7" borderId="12" xfId="8" applyFont="1" applyFill="1" applyBorder="1" applyAlignment="1">
      <alignment vertical="center"/>
    </xf>
    <xf numFmtId="0" fontId="28" fillId="7" borderId="13" xfId="8" applyFont="1" applyFill="1" applyBorder="1" applyAlignment="1">
      <alignment vertical="center"/>
    </xf>
    <xf numFmtId="0" fontId="26" fillId="0" borderId="13" xfId="8" applyBorder="1"/>
    <xf numFmtId="0" fontId="29" fillId="0" borderId="13" xfId="8" applyFont="1" applyBorder="1"/>
    <xf numFmtId="0" fontId="40" fillId="7" borderId="29" xfId="8" applyFont="1" applyFill="1" applyBorder="1" applyAlignment="1">
      <alignment vertical="center"/>
    </xf>
    <xf numFmtId="0" fontId="39" fillId="7" borderId="30" xfId="8" applyFont="1" applyFill="1" applyBorder="1" applyAlignment="1">
      <alignment vertical="center"/>
    </xf>
    <xf numFmtId="0" fontId="39" fillId="7" borderId="29" xfId="8" applyFont="1" applyFill="1" applyBorder="1" applyAlignment="1">
      <alignment vertical="center" wrapText="1"/>
    </xf>
    <xf numFmtId="0" fontId="28" fillId="7" borderId="30" xfId="8" applyFont="1" applyFill="1" applyBorder="1" applyAlignment="1">
      <alignment vertical="center"/>
    </xf>
    <xf numFmtId="4" fontId="28" fillId="7" borderId="0" xfId="8" applyNumberFormat="1" applyFont="1" applyFill="1" applyAlignment="1">
      <alignment vertical="center"/>
    </xf>
    <xf numFmtId="4" fontId="26" fillId="0" borderId="0" xfId="8" applyNumberFormat="1"/>
    <xf numFmtId="0" fontId="39" fillId="7" borderId="31" xfId="8" applyFont="1" applyFill="1" applyBorder="1" applyAlignment="1">
      <alignment vertical="center"/>
    </xf>
    <xf numFmtId="4" fontId="39" fillId="7" borderId="31" xfId="8" applyNumberFormat="1" applyFont="1" applyFill="1" applyBorder="1" applyAlignment="1">
      <alignment vertical="center"/>
    </xf>
    <xf numFmtId="4" fontId="39" fillId="7" borderId="33" xfId="8" applyNumberFormat="1" applyFont="1" applyFill="1" applyBorder="1" applyAlignment="1">
      <alignment vertical="center"/>
    </xf>
    <xf numFmtId="0" fontId="39" fillId="7" borderId="15" xfId="8" applyFont="1" applyFill="1" applyBorder="1" applyAlignment="1">
      <alignment vertical="center"/>
    </xf>
    <xf numFmtId="4" fontId="39" fillId="7" borderId="15" xfId="8" applyNumberFormat="1" applyFont="1" applyFill="1" applyBorder="1" applyAlignment="1">
      <alignment vertical="center"/>
    </xf>
    <xf numFmtId="0" fontId="28" fillId="0" borderId="25" xfId="8" applyFont="1" applyBorder="1" applyAlignment="1">
      <alignment vertical="center"/>
    </xf>
    <xf numFmtId="0" fontId="26" fillId="0" borderId="18" xfId="8" applyBorder="1"/>
    <xf numFmtId="0" fontId="28" fillId="0" borderId="18" xfId="8" applyFont="1" applyBorder="1" applyAlignment="1">
      <alignment vertical="center"/>
    </xf>
    <xf numFmtId="0" fontId="28" fillId="0" borderId="0" xfId="8" applyFont="1" applyAlignment="1">
      <alignment vertical="center"/>
    </xf>
    <xf numFmtId="0" fontId="39" fillId="0" borderId="0" xfId="8" applyFont="1" applyAlignment="1">
      <alignment vertical="center"/>
    </xf>
    <xf numFmtId="0" fontId="28" fillId="0" borderId="0" xfId="8" applyFont="1"/>
    <xf numFmtId="0" fontId="29" fillId="0" borderId="0" xfId="8" applyFont="1" applyAlignment="1">
      <alignment wrapText="1"/>
    </xf>
    <xf numFmtId="0" fontId="32" fillId="3" borderId="6" xfId="11" applyFont="1" applyFill="1" applyBorder="1" applyAlignment="1">
      <alignment horizontal="center" vertical="center" wrapText="1"/>
    </xf>
    <xf numFmtId="0" fontId="32" fillId="3" borderId="1" xfId="11" applyFont="1" applyFill="1" applyBorder="1" applyAlignment="1">
      <alignment horizontal="center" vertical="center" wrapText="1"/>
    </xf>
    <xf numFmtId="0" fontId="41" fillId="3" borderId="1" xfId="11" applyFont="1" applyFill="1" applyBorder="1" applyAlignment="1">
      <alignment horizontal="center" vertical="center" wrapText="1"/>
    </xf>
    <xf numFmtId="3" fontId="32" fillId="3" borderId="1" xfId="11" applyNumberFormat="1" applyFont="1" applyFill="1" applyBorder="1" applyAlignment="1">
      <alignment horizontal="center" vertical="center" wrapText="1"/>
    </xf>
    <xf numFmtId="174" fontId="32" fillId="3" borderId="5" xfId="11" applyNumberFormat="1" applyFont="1" applyFill="1" applyBorder="1" applyAlignment="1">
      <alignment horizontal="center" vertical="center" wrapText="1"/>
    </xf>
    <xf numFmtId="0" fontId="32" fillId="8" borderId="6" xfId="11" applyFont="1" applyFill="1" applyBorder="1" applyAlignment="1">
      <alignment horizontal="center" vertical="center" wrapText="1"/>
    </xf>
    <xf numFmtId="0" fontId="42" fillId="0" borderId="6" xfId="11" applyFont="1" applyBorder="1" applyAlignment="1">
      <alignment horizontal="center" vertical="center" wrapText="1"/>
    </xf>
    <xf numFmtId="0" fontId="33" fillId="0" borderId="1" xfId="11" applyFont="1" applyBorder="1" applyAlignment="1">
      <alignment horizontal="left" vertical="center" wrapText="1"/>
    </xf>
    <xf numFmtId="0" fontId="42" fillId="0" borderId="1" xfId="15" applyFont="1" applyBorder="1" applyAlignment="1">
      <alignment horizontal="center" vertical="center"/>
    </xf>
    <xf numFmtId="2" fontId="42" fillId="0" borderId="1" xfId="20" applyNumberFormat="1" applyFont="1" applyBorder="1" applyAlignment="1">
      <alignment horizontal="center" vertical="center" wrapText="1"/>
    </xf>
    <xf numFmtId="9" fontId="42" fillId="0" borderId="1" xfId="11" applyNumberFormat="1" applyFont="1" applyBorder="1" applyAlignment="1">
      <alignment horizontal="center" vertical="center" wrapText="1"/>
    </xf>
    <xf numFmtId="178" fontId="42" fillId="0" borderId="1" xfId="11" applyNumberFormat="1" applyFont="1" applyBorder="1" applyAlignment="1">
      <alignment horizontal="center" vertical="center" wrapText="1"/>
    </xf>
    <xf numFmtId="3" fontId="42" fillId="0" borderId="5" xfId="15" applyNumberFormat="1" applyFont="1" applyBorder="1" applyAlignment="1">
      <alignment horizontal="right" vertical="center"/>
    </xf>
    <xf numFmtId="9" fontId="42" fillId="0" borderId="1" xfId="20" applyFont="1" applyBorder="1" applyAlignment="1">
      <alignment horizontal="center" vertical="center" wrapText="1"/>
    </xf>
    <xf numFmtId="1" fontId="42" fillId="0" borderId="1" xfId="20" applyNumberFormat="1" applyFont="1" applyBorder="1" applyAlignment="1">
      <alignment horizontal="center" vertical="center" wrapText="1"/>
    </xf>
    <xf numFmtId="0" fontId="33" fillId="2" borderId="1" xfId="11" applyFont="1" applyFill="1" applyBorder="1" applyAlignment="1">
      <alignment vertical="center" wrapText="1"/>
    </xf>
    <xf numFmtId="0" fontId="33" fillId="4" borderId="1" xfId="11" applyFont="1" applyFill="1" applyBorder="1" applyAlignment="1">
      <alignment horizontal="center" vertical="center" wrapText="1"/>
    </xf>
    <xf numFmtId="0" fontId="38" fillId="0" borderId="1" xfId="11" applyFont="1" applyBorder="1" applyAlignment="1">
      <alignment vertical="center" wrapText="1"/>
    </xf>
    <xf numFmtId="4" fontId="42" fillId="0" borderId="1" xfId="11" applyNumberFormat="1" applyFont="1" applyBorder="1" applyAlignment="1">
      <alignment horizontal="center" vertical="center" wrapText="1"/>
    </xf>
    <xf numFmtId="2" fontId="42" fillId="0" borderId="1" xfId="11" applyNumberFormat="1" applyFont="1" applyBorder="1" applyAlignment="1">
      <alignment horizontal="center" vertical="center" wrapText="1"/>
    </xf>
    <xf numFmtId="0" fontId="32" fillId="8" borderId="1" xfId="11" applyFont="1" applyFill="1" applyBorder="1" applyAlignment="1">
      <alignment horizontal="left" vertical="center"/>
    </xf>
    <xf numFmtId="3" fontId="32" fillId="0" borderId="1" xfId="11" applyNumberFormat="1" applyFont="1" applyBorder="1" applyAlignment="1">
      <alignment horizontal="center" vertical="center" wrapText="1"/>
    </xf>
    <xf numFmtId="4" fontId="32" fillId="0" borderId="1" xfId="11" applyNumberFormat="1" applyFont="1" applyBorder="1" applyAlignment="1">
      <alignment horizontal="center" vertical="center" wrapText="1"/>
    </xf>
    <xf numFmtId="3" fontId="42" fillId="0" borderId="1" xfId="11" applyNumberFormat="1" applyFont="1" applyBorder="1" applyAlignment="1">
      <alignment horizontal="center" vertical="center" wrapText="1"/>
    </xf>
    <xf numFmtId="0" fontId="32" fillId="0" borderId="6" xfId="11" applyFont="1" applyBorder="1" applyAlignment="1">
      <alignment horizontal="center" vertical="center" wrapText="1"/>
    </xf>
    <xf numFmtId="10" fontId="32" fillId="0" borderId="1" xfId="20" applyNumberFormat="1" applyFont="1" applyBorder="1" applyAlignment="1">
      <alignment horizontal="right" vertical="center" wrapText="1"/>
    </xf>
    <xf numFmtId="0" fontId="32" fillId="0" borderId="0" xfId="11" applyFont="1" applyAlignment="1">
      <alignment horizontal="left" vertical="center" wrapText="1"/>
    </xf>
    <xf numFmtId="2" fontId="32" fillId="0" borderId="0" xfId="11" applyNumberFormat="1" applyFont="1" applyAlignment="1">
      <alignment horizontal="center" vertical="center" wrapText="1"/>
    </xf>
    <xf numFmtId="0" fontId="42" fillId="0" borderId="0" xfId="15" applyFont="1" applyAlignment="1">
      <alignment vertical="center"/>
    </xf>
    <xf numFmtId="0" fontId="38" fillId="0" borderId="0" xfId="0" applyFont="1"/>
    <xf numFmtId="0" fontId="42" fillId="0" borderId="18" xfId="15" applyFont="1" applyBorder="1" applyAlignment="1">
      <alignment vertical="center"/>
    </xf>
    <xf numFmtId="0" fontId="32" fillId="8" borderId="1" xfId="11" applyFont="1" applyFill="1" applyBorder="1" applyAlignment="1">
      <alignment horizontal="left" vertical="center" wrapText="1"/>
    </xf>
    <xf numFmtId="0" fontId="42" fillId="8" borderId="1" xfId="15" applyFont="1" applyFill="1" applyBorder="1" applyAlignment="1">
      <alignment vertical="center"/>
    </xf>
    <xf numFmtId="0" fontId="32" fillId="0" borderId="1" xfId="11" applyFont="1" applyBorder="1" applyAlignment="1">
      <alignment horizontal="center" vertical="center" wrapText="1"/>
    </xf>
    <xf numFmtId="0" fontId="32" fillId="0" borderId="1" xfId="11" applyFont="1" applyBorder="1" applyAlignment="1">
      <alignment horizontal="left" vertical="center"/>
    </xf>
    <xf numFmtId="1" fontId="32" fillId="0" borderId="1" xfId="11" applyNumberFormat="1" applyFont="1" applyBorder="1" applyAlignment="1">
      <alignment horizontal="center" vertical="center" wrapText="1"/>
    </xf>
    <xf numFmtId="2" fontId="32" fillId="0" borderId="1" xfId="11" applyNumberFormat="1" applyFont="1" applyBorder="1" applyAlignment="1">
      <alignment horizontal="center" vertical="center" wrapText="1"/>
    </xf>
    <xf numFmtId="10" fontId="42" fillId="0" borderId="1" xfId="11" applyNumberFormat="1" applyFont="1" applyBorder="1" applyAlignment="1">
      <alignment horizontal="center" vertical="center" wrapText="1"/>
    </xf>
    <xf numFmtId="0" fontId="45" fillId="0" borderId="0" xfId="0" applyFont="1"/>
    <xf numFmtId="0" fontId="0" fillId="0" borderId="0" xfId="0" applyAlignment="1">
      <alignment vertical="center"/>
    </xf>
    <xf numFmtId="169" fontId="0" fillId="0" borderId="0" xfId="0" applyNumberFormat="1" applyAlignment="1">
      <alignment vertical="center"/>
    </xf>
    <xf numFmtId="176" fontId="0" fillId="0" borderId="0" xfId="0" applyNumberFormat="1" applyAlignment="1">
      <alignment vertical="center"/>
    </xf>
    <xf numFmtId="0" fontId="0" fillId="0" borderId="18" xfId="0" applyBorder="1" applyAlignment="1">
      <alignment vertical="center"/>
    </xf>
    <xf numFmtId="0" fontId="29" fillId="0" borderId="0" xfId="8" applyFont="1" applyAlignment="1">
      <alignment horizontal="center" vertical="center"/>
    </xf>
    <xf numFmtId="0" fontId="26" fillId="0" borderId="0" xfId="8" applyAlignment="1">
      <alignment horizontal="center" vertical="center"/>
    </xf>
    <xf numFmtId="0" fontId="38" fillId="0" borderId="18" xfId="0" applyFont="1" applyBorder="1"/>
    <xf numFmtId="0" fontId="22" fillId="0" borderId="0" xfId="36"/>
    <xf numFmtId="0" fontId="28" fillId="0" borderId="0" xfId="36" applyFont="1" applyAlignment="1">
      <alignment vertical="center"/>
    </xf>
    <xf numFmtId="49" fontId="28" fillId="0" borderId="0" xfId="36" applyNumberFormat="1" applyFont="1" applyAlignment="1">
      <alignment horizontal="left" vertical="center"/>
    </xf>
    <xf numFmtId="0" fontId="28" fillId="0" borderId="0" xfId="36" applyFont="1"/>
    <xf numFmtId="17" fontId="39" fillId="0" borderId="0" xfId="36" applyNumberFormat="1" applyFont="1" applyAlignment="1">
      <alignment horizontal="left" vertical="center"/>
    </xf>
    <xf numFmtId="0" fontId="29" fillId="10" borderId="46" xfId="36" applyFont="1" applyFill="1" applyBorder="1" applyAlignment="1">
      <alignment horizontal="center" vertical="center"/>
    </xf>
    <xf numFmtId="0" fontId="22" fillId="10" borderId="47" xfId="36" applyFill="1" applyBorder="1" applyAlignment="1">
      <alignment horizontal="center" vertical="center"/>
    </xf>
    <xf numFmtId="0" fontId="22" fillId="10" borderId="48" xfId="36" applyFill="1" applyBorder="1" applyAlignment="1">
      <alignment horizontal="center" vertical="center"/>
    </xf>
    <xf numFmtId="0" fontId="22" fillId="10" borderId="46" xfId="36" applyFill="1" applyBorder="1" applyAlignment="1">
      <alignment horizontal="center" vertical="center"/>
    </xf>
    <xf numFmtId="0" fontId="25" fillId="4" borderId="49" xfId="36" applyFont="1" applyFill="1" applyBorder="1" applyAlignment="1">
      <alignment horizontal="center" vertical="center"/>
    </xf>
    <xf numFmtId="0" fontId="25" fillId="4" borderId="50" xfId="36" applyFont="1" applyFill="1" applyBorder="1" applyAlignment="1">
      <alignment horizontal="left" vertical="center" wrapText="1"/>
    </xf>
    <xf numFmtId="4" fontId="25" fillId="11" borderId="51" xfId="37" applyNumberFormat="1" applyFont="1" applyFill="1" applyBorder="1" applyAlignment="1">
      <alignment horizontal="right" vertical="center"/>
    </xf>
    <xf numFmtId="0" fontId="22" fillId="11" borderId="52" xfId="36" applyFill="1" applyBorder="1"/>
    <xf numFmtId="0" fontId="22" fillId="11" borderId="53" xfId="36" applyFill="1" applyBorder="1"/>
    <xf numFmtId="0" fontId="22" fillId="4" borderId="51" xfId="36" applyFill="1" applyBorder="1"/>
    <xf numFmtId="0" fontId="22" fillId="4" borderId="52" xfId="36" applyFill="1" applyBorder="1"/>
    <xf numFmtId="0" fontId="22" fillId="0" borderId="53" xfId="36" applyBorder="1"/>
    <xf numFmtId="0" fontId="22" fillId="0" borderId="51" xfId="36" applyBorder="1"/>
    <xf numFmtId="0" fontId="22" fillId="0" borderId="54" xfId="36" applyBorder="1"/>
    <xf numFmtId="0" fontId="22" fillId="0" borderId="52" xfId="36" applyBorder="1"/>
    <xf numFmtId="4" fontId="25" fillId="4" borderId="51" xfId="37" applyNumberFormat="1" applyFont="1" applyFill="1" applyBorder="1" applyAlignment="1">
      <alignment horizontal="right" vertical="center"/>
    </xf>
    <xf numFmtId="0" fontId="22" fillId="4" borderId="53" xfId="36" applyFill="1" applyBorder="1"/>
    <xf numFmtId="0" fontId="25" fillId="4" borderId="55" xfId="36" applyFont="1" applyFill="1" applyBorder="1" applyAlignment="1">
      <alignment horizontal="center" vertical="center"/>
    </xf>
    <xf numFmtId="0" fontId="25" fillId="4" borderId="30" xfId="36" applyFont="1" applyFill="1" applyBorder="1" applyAlignment="1">
      <alignment horizontal="justify" vertical="center"/>
    </xf>
    <xf numFmtId="4" fontId="25" fillId="4" borderId="56" xfId="37" applyNumberFormat="1" applyFont="1" applyFill="1" applyBorder="1" applyAlignment="1">
      <alignment horizontal="right" vertical="center"/>
    </xf>
    <xf numFmtId="0" fontId="22" fillId="11" borderId="57" xfId="36" applyFill="1" applyBorder="1"/>
    <xf numFmtId="0" fontId="22" fillId="11" borderId="58" xfId="36" applyFill="1" applyBorder="1"/>
    <xf numFmtId="0" fontId="22" fillId="11" borderId="56" xfId="36" applyFill="1" applyBorder="1"/>
    <xf numFmtId="0" fontId="22" fillId="4" borderId="56" xfId="36" applyFill="1" applyBorder="1"/>
    <xf numFmtId="0" fontId="22" fillId="4" borderId="57" xfId="36" applyFill="1" applyBorder="1"/>
    <xf numFmtId="0" fontId="22" fillId="4" borderId="58" xfId="36" applyFill="1" applyBorder="1"/>
    <xf numFmtId="0" fontId="37" fillId="0" borderId="20" xfId="0" applyFont="1" applyBorder="1" applyAlignment="1">
      <alignment horizontal="center" vertical="center" wrapText="1"/>
    </xf>
    <xf numFmtId="0" fontId="37" fillId="0" borderId="13" xfId="0" applyFont="1" applyBorder="1" applyAlignment="1">
      <alignment horizontal="left" vertical="center" wrapText="1"/>
    </xf>
    <xf numFmtId="0" fontId="37" fillId="0" borderId="13" xfId="0" applyFont="1" applyBorder="1" applyAlignment="1">
      <alignment horizontal="center" vertical="center" wrapText="1"/>
    </xf>
    <xf numFmtId="0" fontId="25" fillId="0" borderId="0" xfId="0" applyFont="1"/>
    <xf numFmtId="0" fontId="25" fillId="0" borderId="11" xfId="0" applyFont="1" applyBorder="1"/>
    <xf numFmtId="0" fontId="25" fillId="4" borderId="59" xfId="36" applyFont="1" applyFill="1" applyBorder="1" applyAlignment="1">
      <alignment horizontal="center" vertical="center"/>
    </xf>
    <xf numFmtId="0" fontId="25" fillId="4" borderId="33" xfId="36" applyFont="1" applyFill="1" applyBorder="1" applyAlignment="1">
      <alignment horizontal="left" vertical="center" wrapText="1"/>
    </xf>
    <xf numFmtId="4" fontId="25" fillId="4" borderId="60" xfId="37" applyNumberFormat="1" applyFont="1" applyFill="1" applyBorder="1" applyAlignment="1">
      <alignment horizontal="right" vertical="center"/>
    </xf>
    <xf numFmtId="0" fontId="22" fillId="4" borderId="61" xfId="36" applyFill="1" applyBorder="1"/>
    <xf numFmtId="0" fontId="22" fillId="4" borderId="62" xfId="36" applyFill="1" applyBorder="1"/>
    <xf numFmtId="0" fontId="22" fillId="11" borderId="60" xfId="36" applyFill="1" applyBorder="1"/>
    <xf numFmtId="0" fontId="22" fillId="11" borderId="61" xfId="36" applyFill="1" applyBorder="1"/>
    <xf numFmtId="0" fontId="22" fillId="11" borderId="62" xfId="36" applyFill="1" applyBorder="1"/>
    <xf numFmtId="179" fontId="48" fillId="0" borderId="0" xfId="37" applyNumberFormat="1" applyFont="1" applyAlignment="1">
      <alignment horizontal="center"/>
    </xf>
    <xf numFmtId="43" fontId="22" fillId="0" borderId="0" xfId="36" applyNumberFormat="1"/>
    <xf numFmtId="0" fontId="48" fillId="0" borderId="0" xfId="36" applyFont="1"/>
    <xf numFmtId="0" fontId="28" fillId="0" borderId="20" xfId="36" applyFont="1" applyBorder="1"/>
    <xf numFmtId="0" fontId="28" fillId="0" borderId="13" xfId="36" applyFont="1" applyBorder="1"/>
    <xf numFmtId="0" fontId="22" fillId="0" borderId="13" xfId="36" applyBorder="1"/>
    <xf numFmtId="0" fontId="22" fillId="0" borderId="21" xfId="36" applyBorder="1"/>
    <xf numFmtId="0" fontId="28" fillId="0" borderId="11" xfId="36" applyFont="1" applyBorder="1"/>
    <xf numFmtId="0" fontId="22" fillId="0" borderId="10" xfId="36" applyBorder="1"/>
    <xf numFmtId="0" fontId="22" fillId="0" borderId="11" xfId="36" applyBorder="1"/>
    <xf numFmtId="0" fontId="22" fillId="0" borderId="17" xfId="36" applyBorder="1"/>
    <xf numFmtId="0" fontId="22" fillId="0" borderId="18" xfId="36" applyBorder="1"/>
    <xf numFmtId="0" fontId="22" fillId="0" borderId="19" xfId="36" applyBorder="1"/>
    <xf numFmtId="0" fontId="25" fillId="0" borderId="18" xfId="36" applyFont="1" applyBorder="1" applyAlignment="1">
      <alignment horizontal="left"/>
    </xf>
    <xf numFmtId="3" fontId="32" fillId="0" borderId="0" xfId="15" applyNumberFormat="1" applyFont="1" applyAlignment="1">
      <alignment horizontal="right" vertical="center"/>
    </xf>
    <xf numFmtId="42" fontId="25" fillId="0" borderId="0" xfId="38" applyFont="1" applyAlignment="1">
      <alignment horizontal="center" vertical="center" wrapText="1"/>
    </xf>
    <xf numFmtId="10" fontId="26" fillId="0" borderId="0" xfId="20" applyNumberFormat="1" applyAlignment="1">
      <alignment vertical="center"/>
    </xf>
    <xf numFmtId="42" fontId="50" fillId="0" borderId="0" xfId="38" applyFont="1" applyAlignment="1">
      <alignment vertical="center"/>
    </xf>
    <xf numFmtId="42" fontId="50" fillId="0" borderId="0" xfId="38" applyFont="1"/>
    <xf numFmtId="3" fontId="31" fillId="0" borderId="0" xfId="11" applyNumberFormat="1" applyFont="1" applyAlignment="1">
      <alignment horizontal="center" wrapText="1"/>
    </xf>
    <xf numFmtId="0" fontId="25" fillId="0" borderId="10" xfId="0" applyFont="1" applyBorder="1"/>
    <xf numFmtId="182" fontId="26" fillId="0" borderId="0" xfId="15" applyNumberFormat="1" applyAlignment="1">
      <alignment vertical="center"/>
    </xf>
    <xf numFmtId="0" fontId="42" fillId="0" borderId="11" xfId="33" applyFont="1" applyBorder="1" applyAlignment="1">
      <alignment horizontal="left" vertical="center"/>
    </xf>
    <xf numFmtId="173" fontId="42" fillId="0" borderId="0" xfId="33" applyNumberFormat="1" applyFont="1" applyAlignment="1">
      <alignment horizontal="left" vertical="center"/>
    </xf>
    <xf numFmtId="0" fontId="42" fillId="0" borderId="11" xfId="33" applyFont="1" applyBorder="1" applyAlignment="1">
      <alignment horizontal="center" vertical="center"/>
    </xf>
    <xf numFmtId="0" fontId="38" fillId="0" borderId="17" xfId="0" applyFont="1" applyBorder="1"/>
    <xf numFmtId="0" fontId="25" fillId="0" borderId="19" xfId="0" applyFont="1" applyBorder="1"/>
    <xf numFmtId="0" fontId="46" fillId="0" borderId="17" xfId="33" applyFont="1" applyBorder="1" applyAlignment="1">
      <alignment vertical="center"/>
    </xf>
    <xf numFmtId="42" fontId="42" fillId="0" borderId="1" xfId="38" applyFont="1" applyBorder="1" applyAlignment="1">
      <alignment horizontal="right" vertical="center" wrapText="1"/>
    </xf>
    <xf numFmtId="42" fontId="42" fillId="8" borderId="1" xfId="38" applyFont="1" applyFill="1" applyBorder="1" applyAlignment="1">
      <alignment vertical="center"/>
    </xf>
    <xf numFmtId="42" fontId="33" fillId="0" borderId="1" xfId="38" applyFont="1" applyBorder="1" applyAlignment="1">
      <alignment horizontal="right" vertical="center" wrapText="1"/>
    </xf>
    <xf numFmtId="42" fontId="42" fillId="0" borderId="5" xfId="38" applyFont="1" applyBorder="1" applyAlignment="1">
      <alignment horizontal="right" vertical="center"/>
    </xf>
    <xf numFmtId="42" fontId="32" fillId="0" borderId="5" xfId="38" applyFont="1" applyBorder="1" applyAlignment="1">
      <alignment horizontal="right" vertical="center"/>
    </xf>
    <xf numFmtId="0" fontId="25" fillId="0" borderId="0" xfId="32"/>
    <xf numFmtId="0" fontId="25" fillId="0" borderId="6" xfId="32" applyBorder="1" applyAlignment="1">
      <alignment horizontal="center" vertical="center"/>
    </xf>
    <xf numFmtId="0" fontId="25" fillId="0" borderId="1" xfId="32" applyBorder="1" applyAlignment="1">
      <alignment vertical="center" wrapText="1"/>
    </xf>
    <xf numFmtId="0" fontId="25" fillId="0" borderId="1" xfId="32" applyBorder="1" applyAlignment="1">
      <alignment horizontal="center" vertical="center"/>
    </xf>
    <xf numFmtId="0" fontId="25" fillId="0" borderId="0" xfId="32" applyAlignment="1">
      <alignment horizontal="center"/>
    </xf>
    <xf numFmtId="42" fontId="42" fillId="0" borderId="1" xfId="49" applyFont="1" applyBorder="1" applyAlignment="1">
      <alignment horizontal="right" vertical="center" wrapText="1"/>
    </xf>
    <xf numFmtId="42" fontId="42" fillId="0" borderId="5" xfId="49" applyFont="1" applyBorder="1" applyAlignment="1">
      <alignment horizontal="right" vertical="center"/>
    </xf>
    <xf numFmtId="165" fontId="42" fillId="0" borderId="1" xfId="48" applyFont="1" applyBorder="1" applyAlignment="1">
      <alignment horizontal="center" vertical="center"/>
    </xf>
    <xf numFmtId="3" fontId="42" fillId="0" borderId="1" xfId="0" applyNumberFormat="1" applyFont="1" applyBorder="1" applyAlignment="1">
      <alignment horizontal="center" vertical="center"/>
    </xf>
    <xf numFmtId="0" fontId="42" fillId="0" borderId="0" xfId="0" applyFont="1"/>
    <xf numFmtId="3" fontId="32" fillId="0" borderId="1" xfId="0" applyNumberFormat="1" applyFont="1" applyBorder="1" applyAlignment="1">
      <alignment horizontal="center" vertical="center"/>
    </xf>
    <xf numFmtId="0" fontId="32" fillId="0" borderId="6" xfId="0" applyFont="1" applyBorder="1" applyAlignment="1">
      <alignment horizontal="center" vertical="center"/>
    </xf>
    <xf numFmtId="0" fontId="32" fillId="0" borderId="1" xfId="0" applyFont="1" applyBorder="1" applyAlignment="1">
      <alignment horizontal="center" vertical="center"/>
    </xf>
    <xf numFmtId="0" fontId="42" fillId="0" borderId="1" xfId="0" applyFont="1" applyBorder="1" applyAlignment="1">
      <alignment horizontal="center" vertical="center" wrapText="1"/>
    </xf>
    <xf numFmtId="0" fontId="42" fillId="12" borderId="6" xfId="0" applyFont="1" applyFill="1" applyBorder="1" applyAlignment="1">
      <alignment horizontal="center" vertical="center"/>
    </xf>
    <xf numFmtId="0" fontId="42" fillId="12" borderId="1" xfId="0" applyFont="1" applyFill="1" applyBorder="1" applyAlignment="1">
      <alignment horizontal="right"/>
    </xf>
    <xf numFmtId="49" fontId="42" fillId="0" borderId="6" xfId="33" applyNumberFormat="1" applyFont="1" applyBorder="1" applyAlignment="1">
      <alignment horizontal="center" vertical="center"/>
    </xf>
    <xf numFmtId="0" fontId="42" fillId="0" borderId="1" xfId="0" applyFont="1" applyBorder="1" applyAlignment="1">
      <alignment horizontal="justify" vertical="center" wrapText="1"/>
    </xf>
    <xf numFmtId="49" fontId="38" fillId="12" borderId="6" xfId="0" applyNumberFormat="1" applyFont="1" applyFill="1" applyBorder="1"/>
    <xf numFmtId="3" fontId="38" fillId="12" borderId="1" xfId="0" applyNumberFormat="1" applyFont="1" applyFill="1" applyBorder="1" applyAlignment="1">
      <alignment horizontal="right" vertical="center"/>
    </xf>
    <xf numFmtId="0" fontId="42" fillId="12" borderId="5" xfId="0" applyFont="1" applyFill="1" applyBorder="1" applyAlignment="1">
      <alignment horizontal="center" vertical="center"/>
    </xf>
    <xf numFmtId="4" fontId="42" fillId="12" borderId="1" xfId="0" applyNumberFormat="1" applyFont="1" applyFill="1" applyBorder="1" applyAlignment="1">
      <alignment horizontal="right" vertical="center"/>
    </xf>
    <xf numFmtId="171" fontId="42" fillId="0" borderId="0" xfId="5" applyFont="1"/>
    <xf numFmtId="0" fontId="42" fillId="0" borderId="1" xfId="0" applyFont="1" applyBorder="1" applyAlignment="1">
      <alignment horizontal="right" vertical="center" wrapText="1"/>
    </xf>
    <xf numFmtId="9" fontId="42" fillId="0" borderId="1" xfId="0" applyNumberFormat="1" applyFont="1" applyBorder="1" applyAlignment="1">
      <alignment horizontal="center" vertical="center"/>
    </xf>
    <xf numFmtId="0" fontId="42" fillId="0" borderId="11" xfId="0" applyFont="1" applyBorder="1"/>
    <xf numFmtId="0" fontId="42" fillId="0" borderId="10" xfId="0" applyFont="1" applyBorder="1"/>
    <xf numFmtId="0" fontId="42" fillId="0" borderId="0" xfId="0" applyFont="1" applyAlignment="1">
      <alignment vertical="center"/>
    </xf>
    <xf numFmtId="169" fontId="42" fillId="0" borderId="0" xfId="0" applyNumberFormat="1" applyFont="1" applyAlignment="1">
      <alignment vertical="center"/>
    </xf>
    <xf numFmtId="176" fontId="42" fillId="0" borderId="0" xfId="0" applyNumberFormat="1" applyFont="1" applyAlignment="1">
      <alignment vertical="center"/>
    </xf>
    <xf numFmtId="0" fontId="42" fillId="0" borderId="17" xfId="0" applyFont="1" applyBorder="1"/>
    <xf numFmtId="0" fontId="42" fillId="0" borderId="18" xfId="0" applyFont="1" applyBorder="1"/>
    <xf numFmtId="0" fontId="42" fillId="0" borderId="19" xfId="0" applyFont="1" applyBorder="1"/>
    <xf numFmtId="0" fontId="42" fillId="0" borderId="0" xfId="0" applyFont="1" applyAlignment="1">
      <alignment horizontal="center"/>
    </xf>
    <xf numFmtId="0" fontId="42" fillId="0" borderId="0" xfId="0" applyFont="1" applyAlignment="1">
      <alignment horizontal="center" vertical="center"/>
    </xf>
    <xf numFmtId="0" fontId="42" fillId="5" borderId="0" xfId="0" applyFont="1" applyFill="1"/>
    <xf numFmtId="2" fontId="42" fillId="0" borderId="1" xfId="0" applyNumberFormat="1" applyFont="1" applyBorder="1" applyAlignment="1">
      <alignment horizontal="center" vertical="center"/>
    </xf>
    <xf numFmtId="0" fontId="42" fillId="0" borderId="0" xfId="0" applyFont="1" applyAlignment="1">
      <alignment horizontal="right" vertical="center"/>
    </xf>
    <xf numFmtId="0" fontId="42" fillId="0" borderId="0" xfId="0" applyFont="1" applyAlignment="1">
      <alignment horizontal="left" vertical="center"/>
    </xf>
    <xf numFmtId="3" fontId="42" fillId="0" borderId="0" xfId="0" applyNumberFormat="1" applyFont="1" applyAlignment="1">
      <alignment horizontal="left" vertical="center"/>
    </xf>
    <xf numFmtId="171" fontId="42" fillId="0" borderId="0" xfId="5" applyFont="1" applyAlignment="1">
      <alignment horizontal="left" vertical="center"/>
    </xf>
    <xf numFmtId="0" fontId="42" fillId="0" borderId="0" xfId="0" applyFont="1" applyAlignment="1">
      <alignment vertical="center" wrapText="1"/>
    </xf>
    <xf numFmtId="3" fontId="25" fillId="0" borderId="1" xfId="32" applyNumberFormat="1" applyBorder="1" applyAlignment="1">
      <alignment horizontal="center" vertical="center"/>
    </xf>
    <xf numFmtId="9" fontId="25" fillId="0" borderId="1" xfId="56" applyFont="1" applyBorder="1" applyAlignment="1">
      <alignment horizontal="center" vertical="center"/>
    </xf>
    <xf numFmtId="4" fontId="25" fillId="0" borderId="1" xfId="32" applyNumberFormat="1" applyBorder="1" applyAlignment="1">
      <alignment horizontal="center" vertical="center"/>
    </xf>
    <xf numFmtId="0" fontId="29" fillId="0" borderId="1" xfId="32" applyFont="1" applyBorder="1" applyAlignment="1">
      <alignment vertical="center"/>
    </xf>
    <xf numFmtId="4" fontId="25" fillId="0" borderId="0" xfId="32" applyNumberFormat="1" applyAlignment="1">
      <alignment horizontal="center"/>
    </xf>
    <xf numFmtId="0" fontId="33" fillId="0" borderId="1" xfId="55" applyFont="1" applyBorder="1" applyAlignment="1">
      <alignment horizontal="left" vertical="center" wrapText="1"/>
    </xf>
    <xf numFmtId="0" fontId="55" fillId="0" borderId="1" xfId="32" applyFont="1" applyBorder="1" applyAlignment="1">
      <alignment horizontal="center" vertical="center"/>
    </xf>
    <xf numFmtId="0" fontId="25" fillId="0" borderId="0" xfId="32" applyAlignment="1">
      <alignment vertical="center"/>
    </xf>
    <xf numFmtId="0" fontId="15" fillId="0" borderId="0" xfId="75"/>
    <xf numFmtId="176" fontId="0" fillId="0" borderId="0" xfId="77" applyNumberFormat="1" applyFont="1"/>
    <xf numFmtId="176" fontId="15" fillId="0" borderId="0" xfId="75" applyNumberFormat="1"/>
    <xf numFmtId="9" fontId="0" fillId="0" borderId="1" xfId="76" applyFont="1" applyBorder="1" applyAlignment="1">
      <alignment horizontal="center" vertical="center"/>
    </xf>
    <xf numFmtId="3" fontId="29" fillId="0" borderId="0" xfId="32" applyNumberFormat="1" applyFont="1" applyAlignment="1">
      <alignment horizontal="center"/>
    </xf>
    <xf numFmtId="4" fontId="25" fillId="5" borderId="0" xfId="32" applyNumberFormat="1" applyFill="1" applyAlignment="1">
      <alignment horizontal="center"/>
    </xf>
    <xf numFmtId="3" fontId="15" fillId="0" borderId="0" xfId="75" applyNumberFormat="1"/>
    <xf numFmtId="169" fontId="54" fillId="0" borderId="0" xfId="77" applyFont="1"/>
    <xf numFmtId="4" fontId="15" fillId="0" borderId="0" xfId="75" applyNumberFormat="1"/>
    <xf numFmtId="169" fontId="59" fillId="0" borderId="0" xfId="77" applyFont="1"/>
    <xf numFmtId="0" fontId="29" fillId="0" borderId="1" xfId="32" applyFont="1" applyBorder="1" applyAlignment="1">
      <alignment horizontal="center" vertical="center"/>
    </xf>
    <xf numFmtId="0" fontId="29" fillId="0" borderId="1" xfId="32" applyFont="1" applyBorder="1" applyAlignment="1">
      <alignment horizontal="center" vertical="center" wrapText="1"/>
    </xf>
    <xf numFmtId="0" fontId="42" fillId="0" borderId="0" xfId="21" applyNumberFormat="1" applyFont="1" applyAlignment="1">
      <alignment horizontal="center" vertical="center"/>
    </xf>
    <xf numFmtId="10" fontId="50" fillId="0" borderId="0" xfId="21" applyNumberFormat="1" applyFont="1" applyAlignment="1">
      <alignment horizontal="center" vertical="center"/>
    </xf>
    <xf numFmtId="0" fontId="42" fillId="5" borderId="0" xfId="0" applyFont="1" applyFill="1" applyAlignment="1">
      <alignment horizontal="center" vertical="center"/>
    </xf>
    <xf numFmtId="0" fontId="43" fillId="0" borderId="1" xfId="0" applyFont="1" applyBorder="1" applyAlignment="1">
      <alignment horizontal="center" vertical="center"/>
    </xf>
    <xf numFmtId="49" fontId="32" fillId="0" borderId="0" xfId="0" applyNumberFormat="1" applyFont="1" applyAlignment="1">
      <alignment horizontal="center" vertical="center" wrapText="1"/>
    </xf>
    <xf numFmtId="0" fontId="32" fillId="0" borderId="0" xfId="0" applyFont="1" applyAlignment="1">
      <alignment horizontal="center" vertical="center" wrapText="1"/>
    </xf>
    <xf numFmtId="49" fontId="32" fillId="0" borderId="0" xfId="33" applyNumberFormat="1" applyFont="1" applyAlignment="1">
      <alignment horizontal="left" vertical="center" wrapText="1"/>
    </xf>
    <xf numFmtId="0" fontId="42" fillId="0" borderId="0" xfId="0" applyFont="1" applyAlignment="1">
      <alignment horizontal="center" vertical="center" wrapText="1"/>
    </xf>
    <xf numFmtId="0" fontId="42" fillId="0" borderId="1" xfId="0" applyFont="1" applyBorder="1" applyAlignment="1">
      <alignment horizontal="right" vertical="center" wrapText="1" indent="1"/>
    </xf>
    <xf numFmtId="0" fontId="42" fillId="0" borderId="1" xfId="0" applyFont="1" applyBorder="1" applyAlignment="1">
      <alignment horizontal="left" vertical="center" wrapText="1" indent="1"/>
    </xf>
    <xf numFmtId="49" fontId="38" fillId="0" borderId="6" xfId="0" applyNumberFormat="1" applyFont="1" applyBorder="1"/>
    <xf numFmtId="0" fontId="53" fillId="0" borderId="1" xfId="0" applyFont="1" applyBorder="1" applyAlignment="1">
      <alignment horizontal="left" vertical="center"/>
    </xf>
    <xf numFmtId="3" fontId="38" fillId="0" borderId="1" xfId="0" applyNumberFormat="1" applyFont="1" applyBorder="1" applyAlignment="1">
      <alignment horizontal="right" vertical="center"/>
    </xf>
    <xf numFmtId="3" fontId="42" fillId="0" borderId="1" xfId="18" applyNumberFormat="1" applyFont="1" applyBorder="1" applyAlignment="1">
      <alignment horizontal="center" vertical="center"/>
    </xf>
    <xf numFmtId="10" fontId="42" fillId="0" borderId="0" xfId="21" applyNumberFormat="1" applyFont="1" applyAlignment="1">
      <alignment vertical="center"/>
    </xf>
    <xf numFmtId="0" fontId="51" fillId="0" borderId="0" xfId="15" applyFont="1" applyAlignment="1">
      <alignment vertical="center"/>
    </xf>
    <xf numFmtId="4" fontId="42" fillId="0" borderId="1" xfId="0" applyNumberFormat="1" applyFont="1" applyBorder="1" applyAlignment="1">
      <alignment horizontal="center" vertical="center"/>
    </xf>
    <xf numFmtId="182" fontId="42" fillId="0" borderId="0" xfId="15" applyNumberFormat="1" applyFont="1" applyAlignment="1">
      <alignment vertical="center"/>
    </xf>
    <xf numFmtId="0" fontId="42" fillId="0" borderId="6" xfId="0" applyFont="1" applyBorder="1" applyAlignment="1">
      <alignment horizontal="center" vertical="center"/>
    </xf>
    <xf numFmtId="0" fontId="32" fillId="0" borderId="1" xfId="0" applyFont="1" applyBorder="1" applyAlignment="1">
      <alignment horizontal="left"/>
    </xf>
    <xf numFmtId="4" fontId="42" fillId="0" borderId="1" xfId="0" applyNumberFormat="1" applyFont="1" applyBorder="1" applyAlignment="1">
      <alignment horizontal="center" vertical="center" wrapText="1"/>
    </xf>
    <xf numFmtId="165" fontId="42" fillId="0" borderId="0" xfId="48" applyFont="1" applyAlignment="1">
      <alignment horizontal="left" vertical="center"/>
    </xf>
    <xf numFmtId="165" fontId="42" fillId="0" borderId="0" xfId="48" applyFont="1"/>
    <xf numFmtId="0" fontId="32" fillId="0" borderId="0" xfId="0" applyFont="1" applyAlignment="1">
      <alignment horizontal="center" vertical="center"/>
    </xf>
    <xf numFmtId="0" fontId="32" fillId="0" borderId="0" xfId="0" applyFont="1" applyAlignment="1">
      <alignment horizontal="center"/>
    </xf>
    <xf numFmtId="165" fontId="42" fillId="0" borderId="0" xfId="0" applyNumberFormat="1" applyFont="1" applyAlignment="1">
      <alignment horizontal="left" vertical="center"/>
    </xf>
    <xf numFmtId="165" fontId="42" fillId="0" borderId="0" xfId="0" applyNumberFormat="1" applyFont="1"/>
    <xf numFmtId="165" fontId="32" fillId="9" borderId="0" xfId="48" applyFont="1" applyFill="1"/>
    <xf numFmtId="0" fontId="32" fillId="9" borderId="0" xfId="0" applyFont="1" applyFill="1"/>
    <xf numFmtId="165" fontId="32" fillId="9" borderId="0" xfId="48" applyFont="1" applyFill="1" applyAlignment="1">
      <alignment horizontal="left" vertical="center"/>
    </xf>
    <xf numFmtId="165" fontId="61" fillId="9" borderId="0" xfId="0" applyNumberFormat="1" applyFont="1" applyFill="1"/>
    <xf numFmtId="9" fontId="42" fillId="0" borderId="1" xfId="21" applyFont="1" applyBorder="1" applyAlignment="1">
      <alignment horizontal="center" vertical="center"/>
    </xf>
    <xf numFmtId="0" fontId="42" fillId="0" borderId="1" xfId="0" applyFont="1" applyBorder="1"/>
    <xf numFmtId="165" fontId="32" fillId="0" borderId="1" xfId="48" applyFont="1" applyBorder="1" applyAlignment="1">
      <alignment horizontal="center" vertical="center"/>
    </xf>
    <xf numFmtId="0" fontId="43" fillId="0" borderId="0" xfId="0" applyFont="1" applyAlignment="1">
      <alignment horizontal="center" vertical="center"/>
    </xf>
    <xf numFmtId="3" fontId="42" fillId="0" borderId="77" xfId="0" applyNumberFormat="1" applyFont="1" applyBorder="1" applyAlignment="1">
      <alignment horizontal="center" vertical="center"/>
    </xf>
    <xf numFmtId="0" fontId="32" fillId="0" borderId="6" xfId="0" applyFont="1" applyBorder="1" applyAlignment="1">
      <alignment horizontal="center" vertical="center" wrapText="1"/>
    </xf>
    <xf numFmtId="0" fontId="32" fillId="0" borderId="1" xfId="0" applyFont="1" applyBorder="1" applyAlignment="1">
      <alignment horizontal="center" vertical="center" wrapText="1"/>
    </xf>
    <xf numFmtId="0" fontId="32" fillId="0" borderId="5" xfId="0" applyFont="1" applyBorder="1" applyAlignment="1">
      <alignment horizontal="center" vertical="center" wrapText="1"/>
    </xf>
    <xf numFmtId="0" fontId="42" fillId="0" borderId="5" xfId="0" applyFont="1" applyBorder="1" applyAlignment="1">
      <alignment horizontal="center" vertical="center"/>
    </xf>
    <xf numFmtId="0" fontId="32" fillId="6" borderId="1" xfId="0" applyFont="1" applyFill="1" applyBorder="1"/>
    <xf numFmtId="0" fontId="53" fillId="6" borderId="1" xfId="0" applyFont="1" applyFill="1" applyBorder="1" applyAlignment="1">
      <alignment vertical="center"/>
    </xf>
    <xf numFmtId="0" fontId="53" fillId="0" borderId="1" xfId="0" applyFont="1" applyBorder="1" applyAlignment="1">
      <alignment vertical="center"/>
    </xf>
    <xf numFmtId="0" fontId="42" fillId="0" borderId="1" xfId="0" applyFont="1" applyBorder="1" applyAlignment="1">
      <alignment horizontal="center"/>
    </xf>
    <xf numFmtId="0" fontId="32" fillId="6" borderId="1" xfId="0" applyFont="1" applyFill="1" applyBorder="1" applyAlignment="1">
      <alignment vertical="center" wrapText="1"/>
    </xf>
    <xf numFmtId="3" fontId="38" fillId="4" borderId="1" xfId="18" applyNumberFormat="1" applyFont="1" applyFill="1" applyBorder="1" applyAlignment="1">
      <alignment horizontal="center" vertical="center"/>
    </xf>
    <xf numFmtId="0" fontId="38" fillId="0" borderId="1" xfId="0" applyFont="1" applyBorder="1" applyAlignment="1">
      <alignment horizontal="center" vertical="center"/>
    </xf>
    <xf numFmtId="0" fontId="42" fillId="0" borderId="15" xfId="0" applyFont="1" applyBorder="1" applyAlignment="1">
      <alignment horizontal="center" vertical="center" wrapText="1"/>
    </xf>
    <xf numFmtId="42" fontId="32" fillId="0" borderId="35" xfId="0" applyNumberFormat="1" applyFont="1" applyBorder="1" applyAlignment="1">
      <alignment vertical="center" wrapText="1"/>
    </xf>
    <xf numFmtId="10" fontId="32" fillId="0" borderId="15" xfId="21" applyNumberFormat="1" applyFont="1" applyBorder="1" applyAlignment="1">
      <alignment horizontal="center" vertical="center" wrapText="1"/>
    </xf>
    <xf numFmtId="184" fontId="32" fillId="0" borderId="13" xfId="38" applyNumberFormat="1" applyFont="1" applyBorder="1" applyAlignment="1">
      <alignment horizontal="left" vertical="center" wrapText="1"/>
    </xf>
    <xf numFmtId="0" fontId="62" fillId="0" borderId="13" xfId="0" applyFont="1" applyBorder="1" applyAlignment="1">
      <alignment horizontal="left" vertical="center" wrapText="1"/>
    </xf>
    <xf numFmtId="42" fontId="42" fillId="0" borderId="0" xfId="38" applyFont="1"/>
    <xf numFmtId="42" fontId="43" fillId="0" borderId="0" xfId="38" applyFont="1" applyAlignment="1">
      <alignment vertical="center"/>
    </xf>
    <xf numFmtId="0" fontId="42" fillId="6" borderId="6" xfId="0" applyFont="1" applyFill="1" applyBorder="1" applyAlignment="1">
      <alignment horizontal="center" vertical="center"/>
    </xf>
    <xf numFmtId="0" fontId="32" fillId="6" borderId="1" xfId="0" applyFont="1" applyFill="1" applyBorder="1" applyAlignment="1">
      <alignment horizontal="center" vertical="center"/>
    </xf>
    <xf numFmtId="3" fontId="32" fillId="6" borderId="1" xfId="0" applyNumberFormat="1" applyFont="1" applyFill="1" applyBorder="1" applyAlignment="1">
      <alignment horizontal="center" vertical="center"/>
    </xf>
    <xf numFmtId="0" fontId="42" fillId="6" borderId="5" xfId="0" applyFont="1" applyFill="1" applyBorder="1" applyAlignment="1">
      <alignment horizontal="right"/>
    </xf>
    <xf numFmtId="49" fontId="42" fillId="0" borderId="6" xfId="18" applyNumberFormat="1" applyFont="1" applyBorder="1" applyAlignment="1">
      <alignment horizontal="center" vertical="center"/>
    </xf>
    <xf numFmtId="3" fontId="42" fillId="0" borderId="1" xfId="18" applyNumberFormat="1" applyFont="1" applyBorder="1" applyAlignment="1">
      <alignment horizontal="justify" vertical="center"/>
    </xf>
    <xf numFmtId="42" fontId="42" fillId="0" borderId="1" xfId="38" applyFont="1" applyBorder="1" applyAlignment="1" applyProtection="1">
      <alignment horizontal="right" vertical="center"/>
      <protection locked="0"/>
    </xf>
    <xf numFmtId="42" fontId="42" fillId="0" borderId="5" xfId="38" applyFont="1" applyBorder="1" applyAlignment="1">
      <alignment vertical="center"/>
    </xf>
    <xf numFmtId="3" fontId="38" fillId="0" borderId="1" xfId="18" applyNumberFormat="1" applyFont="1" applyBorder="1" applyAlignment="1">
      <alignment horizontal="justify" vertical="center" wrapText="1"/>
    </xf>
    <xf numFmtId="3" fontId="38" fillId="0" borderId="1" xfId="0" quotePrefix="1" applyNumberFormat="1" applyFont="1" applyBorder="1" applyAlignment="1">
      <alignment horizontal="center" vertical="center"/>
    </xf>
    <xf numFmtId="0" fontId="32" fillId="0" borderId="1" xfId="0" applyFont="1" applyBorder="1" applyAlignment="1">
      <alignment vertical="center"/>
    </xf>
    <xf numFmtId="42" fontId="42" fillId="0" borderId="1" xfId="38" applyFont="1" applyBorder="1" applyAlignment="1">
      <alignment vertical="center"/>
    </xf>
    <xf numFmtId="49" fontId="38" fillId="6" borderId="6" xfId="0" applyNumberFormat="1" applyFont="1" applyFill="1" applyBorder="1"/>
    <xf numFmtId="3" fontId="53" fillId="6" borderId="1" xfId="0" applyNumberFormat="1" applyFont="1" applyFill="1" applyBorder="1" applyAlignment="1">
      <alignment horizontal="center" vertical="center"/>
    </xf>
    <xf numFmtId="42" fontId="38" fillId="6" borderId="5" xfId="38" applyFont="1" applyFill="1" applyBorder="1" applyAlignment="1">
      <alignment horizontal="right" vertical="center"/>
    </xf>
    <xf numFmtId="0" fontId="43" fillId="0" borderId="0" xfId="0" applyFont="1"/>
    <xf numFmtId="49" fontId="38" fillId="4" borderId="6" xfId="0" applyNumberFormat="1" applyFont="1" applyFill="1" applyBorder="1"/>
    <xf numFmtId="3" fontId="53" fillId="0" borderId="1" xfId="0" applyNumberFormat="1" applyFont="1" applyBorder="1" applyAlignment="1">
      <alignment horizontal="center" vertical="center"/>
    </xf>
    <xf numFmtId="42" fontId="53" fillId="0" borderId="1" xfId="38" applyFont="1" applyBorder="1" applyAlignment="1">
      <alignment vertical="center"/>
    </xf>
    <xf numFmtId="42" fontId="53" fillId="4" borderId="5" xfId="38" applyFont="1" applyFill="1" applyBorder="1" applyAlignment="1">
      <alignment horizontal="right" vertical="center"/>
    </xf>
    <xf numFmtId="42" fontId="42" fillId="6" borderId="5" xfId="38" applyFont="1" applyFill="1" applyBorder="1" applyAlignment="1">
      <alignment horizontal="right" vertical="center"/>
    </xf>
    <xf numFmtId="0" fontId="32" fillId="0" borderId="1" xfId="0" applyFont="1" applyBorder="1"/>
    <xf numFmtId="42" fontId="42" fillId="0" borderId="1" xfId="38" applyFont="1" applyBorder="1" applyAlignment="1">
      <alignment horizontal="center" vertical="center"/>
    </xf>
    <xf numFmtId="3" fontId="32" fillId="6" borderId="1" xfId="0" applyNumberFormat="1" applyFont="1" applyFill="1" applyBorder="1" applyAlignment="1">
      <alignment horizontal="center" vertical="center" wrapText="1"/>
    </xf>
    <xf numFmtId="3" fontId="38" fillId="4" borderId="1" xfId="18" applyNumberFormat="1" applyFont="1" applyFill="1" applyBorder="1" applyAlignment="1">
      <alignment horizontal="justify" vertical="center" wrapText="1"/>
    </xf>
    <xf numFmtId="3" fontId="38" fillId="4" borderId="1" xfId="0" quotePrefix="1" applyNumberFormat="1" applyFont="1" applyFill="1" applyBorder="1" applyAlignment="1">
      <alignment horizontal="center" vertical="center"/>
    </xf>
    <xf numFmtId="42" fontId="38" fillId="0" borderId="1" xfId="38" applyFont="1" applyBorder="1" applyAlignment="1" applyProtection="1">
      <alignment horizontal="right" vertical="center"/>
      <protection locked="0"/>
    </xf>
    <xf numFmtId="0" fontId="38" fillId="0" borderId="1" xfId="0" applyFont="1" applyBorder="1" applyAlignment="1">
      <alignment horizontal="left" vertical="center" wrapText="1"/>
    </xf>
    <xf numFmtId="42" fontId="38" fillId="0" borderId="1" xfId="38" applyFont="1" applyBorder="1" applyAlignment="1">
      <alignment vertical="center"/>
    </xf>
    <xf numFmtId="3" fontId="42" fillId="0" borderId="1" xfId="18" applyNumberFormat="1" applyFont="1" applyBorder="1" applyAlignment="1">
      <alignment horizontal="justify" vertical="center" wrapText="1"/>
    </xf>
    <xf numFmtId="3" fontId="38" fillId="0" borderId="1" xfId="1" applyNumberFormat="1" applyFont="1" applyBorder="1" applyAlignment="1">
      <alignment horizontal="center" vertical="center"/>
    </xf>
    <xf numFmtId="0" fontId="32" fillId="0" borderId="1" xfId="0" applyFont="1" applyBorder="1" applyAlignment="1">
      <alignment vertical="center" wrapText="1"/>
    </xf>
    <xf numFmtId="3" fontId="42" fillId="0" borderId="1" xfId="0" applyNumberFormat="1" applyFont="1" applyBorder="1" applyAlignment="1">
      <alignment horizontal="center" vertical="center" wrapText="1"/>
    </xf>
    <xf numFmtId="42" fontId="38" fillId="0" borderId="5" xfId="38" applyFont="1" applyBorder="1" applyAlignment="1">
      <alignment vertical="center"/>
    </xf>
    <xf numFmtId="0" fontId="38" fillId="0" borderId="1" xfId="0" applyFont="1" applyBorder="1" applyAlignment="1">
      <alignment wrapText="1"/>
    </xf>
    <xf numFmtId="165" fontId="42" fillId="0" borderId="0" xfId="48" applyFont="1" applyAlignment="1">
      <alignment vertical="center"/>
    </xf>
    <xf numFmtId="0" fontId="42" fillId="0" borderId="37" xfId="0" applyFont="1" applyBorder="1" applyAlignment="1">
      <alignment horizontal="center" vertical="center"/>
    </xf>
    <xf numFmtId="0" fontId="32" fillId="0" borderId="15" xfId="0" applyFont="1" applyBorder="1" applyAlignment="1">
      <alignment vertical="center" wrapText="1"/>
    </xf>
    <xf numFmtId="1" fontId="42" fillId="0" borderId="15" xfId="0" applyNumberFormat="1" applyFont="1" applyBorder="1" applyAlignment="1">
      <alignment horizontal="center" vertical="center" wrapText="1"/>
    </xf>
    <xf numFmtId="42" fontId="42" fillId="0" borderId="15" xfId="38" applyFont="1" applyBorder="1" applyAlignment="1">
      <alignment horizontal="center" vertical="center"/>
    </xf>
    <xf numFmtId="42" fontId="32" fillId="0" borderId="9" xfId="38" applyFont="1" applyBorder="1" applyAlignment="1">
      <alignment horizontal="right" vertical="center"/>
    </xf>
    <xf numFmtId="42" fontId="32" fillId="0" borderId="35" xfId="0" applyNumberFormat="1" applyFont="1" applyBorder="1" applyAlignment="1">
      <alignment horizontal="center" vertical="center" wrapText="1"/>
    </xf>
    <xf numFmtId="42" fontId="32" fillId="0" borderId="35" xfId="38" applyFont="1" applyBorder="1" applyAlignment="1">
      <alignment vertical="center" wrapText="1"/>
    </xf>
    <xf numFmtId="42" fontId="32" fillId="0" borderId="15" xfId="0" applyNumberFormat="1" applyFont="1" applyBorder="1" applyAlignment="1">
      <alignment horizontal="center" vertical="center" wrapText="1"/>
    </xf>
    <xf numFmtId="42" fontId="32" fillId="0" borderId="15" xfId="38" applyFont="1" applyBorder="1" applyAlignment="1">
      <alignment vertical="center" wrapText="1"/>
    </xf>
    <xf numFmtId="42" fontId="32" fillId="0" borderId="63" xfId="0" applyNumberFormat="1" applyFont="1" applyBorder="1" applyAlignment="1">
      <alignment horizontal="center" vertical="center" wrapText="1"/>
    </xf>
    <xf numFmtId="42" fontId="32" fillId="0" borderId="63" xfId="38" applyFont="1" applyBorder="1" applyAlignment="1">
      <alignment vertical="center" wrapText="1"/>
    </xf>
    <xf numFmtId="42" fontId="42" fillId="0" borderId="0" xfId="38" applyFont="1" applyAlignment="1">
      <alignment horizontal="center" vertical="center"/>
    </xf>
    <xf numFmtId="184" fontId="32" fillId="0" borderId="20" xfId="38" applyNumberFormat="1" applyFont="1" applyBorder="1" applyAlignment="1">
      <alignment horizontal="left" vertical="center" wrapText="1"/>
    </xf>
    <xf numFmtId="0" fontId="62" fillId="0" borderId="20" xfId="0" applyFont="1" applyBorder="1" applyAlignment="1">
      <alignment horizontal="center" vertical="center" wrapText="1"/>
    </xf>
    <xf numFmtId="0" fontId="62" fillId="0" borderId="13" xfId="0" applyFont="1" applyBorder="1" applyAlignment="1">
      <alignment horizontal="center" vertical="center" wrapText="1"/>
    </xf>
    <xf numFmtId="0" fontId="42" fillId="0" borderId="21" xfId="0" applyFont="1" applyBorder="1"/>
    <xf numFmtId="0" fontId="42" fillId="0" borderId="18" xfId="0" applyFont="1" applyBorder="1" applyAlignment="1">
      <alignment vertical="center"/>
    </xf>
    <xf numFmtId="0" fontId="42" fillId="0" borderId="0" xfId="8" applyFont="1" applyAlignment="1">
      <alignment vertical="center" wrapText="1"/>
    </xf>
    <xf numFmtId="0" fontId="32" fillId="0" borderId="0" xfId="8" applyFont="1" applyAlignment="1">
      <alignment vertical="center" wrapText="1"/>
    </xf>
    <xf numFmtId="0" fontId="42" fillId="0" borderId="0" xfId="18" applyFont="1" applyAlignment="1" applyProtection="1">
      <alignment vertical="center"/>
      <protection locked="0"/>
    </xf>
    <xf numFmtId="0" fontId="42" fillId="0" borderId="0" xfId="8" applyFont="1"/>
    <xf numFmtId="0" fontId="38" fillId="0" borderId="77" xfId="0" applyFont="1" applyBorder="1" applyAlignment="1">
      <alignment vertical="center" wrapText="1"/>
    </xf>
    <xf numFmtId="2" fontId="42" fillId="0" borderId="1" xfId="60" applyNumberFormat="1" applyFont="1" applyBorder="1" applyAlignment="1">
      <alignment horizontal="center" vertical="center" wrapText="1"/>
    </xf>
    <xf numFmtId="9" fontId="42" fillId="0" borderId="1" xfId="21" applyFont="1" applyBorder="1" applyAlignment="1">
      <alignment horizontal="center" vertical="center" wrapText="1"/>
    </xf>
    <xf numFmtId="178" fontId="42" fillId="0" borderId="1" xfId="55" applyNumberFormat="1" applyFont="1" applyBorder="1" applyAlignment="1">
      <alignment horizontal="center" vertical="center" wrapText="1"/>
    </xf>
    <xf numFmtId="0" fontId="42" fillId="0" borderId="6" xfId="55" applyFont="1" applyBorder="1" applyAlignment="1">
      <alignment horizontal="center" vertical="center" wrapText="1"/>
    </xf>
    <xf numFmtId="0" fontId="42" fillId="0" borderId="1" xfId="32" applyFont="1" applyBorder="1" applyAlignment="1">
      <alignment horizontal="left" vertical="center" wrapText="1"/>
    </xf>
    <xf numFmtId="0" fontId="42" fillId="0" borderId="1" xfId="32" applyFont="1" applyBorder="1" applyAlignment="1">
      <alignment horizontal="center" vertical="center"/>
    </xf>
    <xf numFmtId="0" fontId="42" fillId="0" borderId="15" xfId="32" applyFont="1" applyBorder="1" applyAlignment="1">
      <alignment horizontal="center" vertical="center"/>
    </xf>
    <xf numFmtId="3" fontId="42" fillId="0" borderId="1" xfId="32" applyNumberFormat="1" applyFont="1" applyBorder="1" applyAlignment="1">
      <alignment horizontal="center" vertical="center"/>
    </xf>
    <xf numFmtId="4" fontId="42" fillId="0" borderId="1" xfId="32" applyNumberFormat="1" applyFont="1" applyBorder="1" applyAlignment="1">
      <alignment horizontal="center" vertical="center"/>
    </xf>
    <xf numFmtId="3" fontId="42" fillId="0" borderId="5" xfId="32" applyNumberFormat="1" applyFont="1" applyBorder="1" applyAlignment="1">
      <alignment horizontal="right" vertical="center"/>
    </xf>
    <xf numFmtId="3" fontId="42" fillId="0" borderId="15" xfId="32" applyNumberFormat="1" applyFont="1" applyBorder="1" applyAlignment="1">
      <alignment horizontal="center" vertical="center"/>
    </xf>
    <xf numFmtId="4" fontId="42" fillId="0" borderId="15" xfId="32" applyNumberFormat="1" applyFont="1" applyBorder="1" applyAlignment="1">
      <alignment horizontal="center" vertical="center"/>
    </xf>
    <xf numFmtId="0" fontId="32" fillId="14" borderId="6" xfId="55" applyFont="1" applyFill="1" applyBorder="1" applyAlignment="1">
      <alignment horizontal="center" vertical="center" wrapText="1"/>
    </xf>
    <xf numFmtId="0" fontId="41" fillId="14" borderId="1" xfId="55" applyFont="1" applyFill="1" applyBorder="1" applyAlignment="1">
      <alignment horizontal="left" vertical="center" wrapText="1"/>
    </xf>
    <xf numFmtId="0" fontId="42" fillId="14" borderId="1" xfId="50" applyFont="1" applyFill="1" applyBorder="1" applyAlignment="1">
      <alignment horizontal="center" vertical="center"/>
    </xf>
    <xf numFmtId="42" fontId="42" fillId="14" borderId="1" xfId="49" applyFont="1" applyFill="1" applyBorder="1" applyAlignment="1">
      <alignment horizontal="right" vertical="center" wrapText="1"/>
    </xf>
    <xf numFmtId="1" fontId="42" fillId="14" borderId="1" xfId="60" applyNumberFormat="1" applyFont="1" applyFill="1" applyBorder="1" applyAlignment="1">
      <alignment horizontal="center" vertical="center" wrapText="1"/>
    </xf>
    <xf numFmtId="9" fontId="42" fillId="14" borderId="1" xfId="60" applyFont="1" applyFill="1" applyBorder="1" applyAlignment="1">
      <alignment horizontal="center" vertical="center" wrapText="1"/>
    </xf>
    <xf numFmtId="178" fontId="42" fillId="14" borderId="1" xfId="55" applyNumberFormat="1" applyFont="1" applyFill="1" applyBorder="1" applyAlignment="1">
      <alignment horizontal="center" vertical="center" wrapText="1"/>
    </xf>
    <xf numFmtId="42" fontId="32" fillId="14" borderId="5" xfId="49" applyFont="1" applyFill="1" applyBorder="1" applyAlignment="1">
      <alignment horizontal="right" vertical="center"/>
    </xf>
    <xf numFmtId="42" fontId="32" fillId="8" borderId="5" xfId="15" applyNumberFormat="1" applyFont="1" applyFill="1" applyBorder="1" applyAlignment="1">
      <alignment vertical="center"/>
    </xf>
    <xf numFmtId="42" fontId="32" fillId="8" borderId="5" xfId="38" applyFont="1" applyFill="1" applyBorder="1" applyAlignment="1">
      <alignment horizontal="right" vertical="center"/>
    </xf>
    <xf numFmtId="0" fontId="26" fillId="13" borderId="0" xfId="15" applyFill="1" applyAlignment="1">
      <alignment vertical="center"/>
    </xf>
    <xf numFmtId="0" fontId="42" fillId="13" borderId="6" xfId="11" applyFont="1" applyFill="1" applyBorder="1" applyAlignment="1">
      <alignment horizontal="center" vertical="center" wrapText="1"/>
    </xf>
    <xf numFmtId="0" fontId="33" fillId="13" borderId="1" xfId="11" applyFont="1" applyFill="1" applyBorder="1" applyAlignment="1">
      <alignment horizontal="left" vertical="center" wrapText="1"/>
    </xf>
    <xf numFmtId="0" fontId="42" fillId="13" borderId="1" xfId="15" applyFont="1" applyFill="1" applyBorder="1" applyAlignment="1">
      <alignment horizontal="center" vertical="center"/>
    </xf>
    <xf numFmtId="42" fontId="42" fillId="13" borderId="1" xfId="49" applyFont="1" applyFill="1" applyBorder="1" applyAlignment="1">
      <alignment horizontal="right" vertical="center" wrapText="1"/>
    </xf>
    <xf numFmtId="1" fontId="42" fillId="13" borderId="1" xfId="20" applyNumberFormat="1" applyFont="1" applyFill="1" applyBorder="1" applyAlignment="1">
      <alignment horizontal="center" vertical="center" wrapText="1"/>
    </xf>
    <xf numFmtId="9" fontId="42" fillId="13" borderId="1" xfId="20" applyFont="1" applyFill="1" applyBorder="1" applyAlignment="1">
      <alignment horizontal="center" vertical="center" wrapText="1"/>
    </xf>
    <xf numFmtId="178" fontId="42" fillId="13" borderId="1" xfId="11" applyNumberFormat="1" applyFont="1" applyFill="1" applyBorder="1" applyAlignment="1">
      <alignment horizontal="center" vertical="center" wrapText="1"/>
    </xf>
    <xf numFmtId="42" fontId="42" fillId="13" borderId="5" xfId="49" applyFont="1" applyFill="1" applyBorder="1" applyAlignment="1">
      <alignment horizontal="right" vertical="center"/>
    </xf>
    <xf numFmtId="0" fontId="26" fillId="13" borderId="0" xfId="15" applyFill="1" applyAlignment="1">
      <alignment horizontal="left" vertical="center"/>
    </xf>
    <xf numFmtId="42" fontId="50" fillId="13" borderId="0" xfId="38" applyFont="1" applyFill="1" applyAlignment="1">
      <alignment vertical="center"/>
    </xf>
    <xf numFmtId="0" fontId="32" fillId="13" borderId="6" xfId="11" applyFont="1" applyFill="1" applyBorder="1" applyAlignment="1">
      <alignment horizontal="center" vertical="center" wrapText="1"/>
    </xf>
    <xf numFmtId="0" fontId="32" fillId="13" borderId="1" xfId="11" applyFont="1" applyFill="1" applyBorder="1" applyAlignment="1">
      <alignment horizontal="left" vertical="center" wrapText="1"/>
    </xf>
    <xf numFmtId="0" fontId="42" fillId="13" borderId="1" xfId="15" applyFont="1" applyFill="1" applyBorder="1" applyAlignment="1">
      <alignment vertical="center"/>
    </xf>
    <xf numFmtId="42" fontId="42" fillId="13" borderId="1" xfId="38" applyFont="1" applyFill="1" applyBorder="1" applyAlignment="1">
      <alignment vertical="center"/>
    </xf>
    <xf numFmtId="42" fontId="42" fillId="13" borderId="1" xfId="15" applyNumberFormat="1" applyFont="1" applyFill="1" applyBorder="1" applyAlignment="1">
      <alignment vertical="center"/>
    </xf>
    <xf numFmtId="42" fontId="42" fillId="13" borderId="5" xfId="38" applyFont="1" applyFill="1" applyBorder="1" applyAlignment="1">
      <alignment horizontal="right" vertical="center"/>
    </xf>
    <xf numFmtId="10" fontId="42" fillId="13" borderId="1" xfId="50" applyNumberFormat="1" applyFont="1" applyFill="1" applyBorder="1" applyAlignment="1">
      <alignment horizontal="center" vertical="center"/>
    </xf>
    <xf numFmtId="165" fontId="42" fillId="13" borderId="1" xfId="48" applyFont="1" applyFill="1" applyBorder="1" applyAlignment="1">
      <alignment horizontal="center" vertical="center"/>
    </xf>
    <xf numFmtId="0" fontId="26" fillId="13" borderId="5" xfId="15" applyFill="1" applyBorder="1" applyAlignment="1">
      <alignment vertical="center"/>
    </xf>
    <xf numFmtId="0" fontId="42" fillId="13" borderId="1" xfId="33" applyFont="1" applyFill="1" applyBorder="1" applyAlignment="1">
      <alignment vertical="center"/>
    </xf>
    <xf numFmtId="0" fontId="42" fillId="13" borderId="1" xfId="33" applyFont="1" applyFill="1" applyBorder="1" applyAlignment="1">
      <alignment vertical="center" wrapText="1"/>
    </xf>
    <xf numFmtId="3" fontId="32" fillId="13" borderId="1" xfId="11" applyNumberFormat="1" applyFont="1" applyFill="1" applyBorder="1" applyAlignment="1">
      <alignment horizontal="center" vertical="center" wrapText="1"/>
    </xf>
    <xf numFmtId="4" fontId="32" fillId="13" borderId="1" xfId="11" applyNumberFormat="1" applyFont="1" applyFill="1" applyBorder="1" applyAlignment="1">
      <alignment horizontal="center" vertical="center" wrapText="1"/>
    </xf>
    <xf numFmtId="2" fontId="42" fillId="13" borderId="1" xfId="11" applyNumberFormat="1" applyFont="1" applyFill="1" applyBorder="1" applyAlignment="1">
      <alignment horizontal="center" vertical="center" wrapText="1"/>
    </xf>
    <xf numFmtId="165" fontId="42" fillId="12" borderId="1" xfId="48" applyFont="1" applyFill="1" applyBorder="1" applyAlignment="1">
      <alignment horizontal="center" vertical="center" wrapText="1"/>
    </xf>
    <xf numFmtId="165" fontId="42" fillId="12" borderId="1" xfId="48" applyFont="1" applyFill="1" applyBorder="1" applyAlignment="1">
      <alignment horizontal="center" vertical="center"/>
    </xf>
    <xf numFmtId="165" fontId="42" fillId="0" borderId="18" xfId="48" applyFont="1" applyBorder="1"/>
    <xf numFmtId="165" fontId="42" fillId="0" borderId="0" xfId="48" applyFont="1" applyAlignment="1">
      <alignment vertical="center" wrapText="1"/>
    </xf>
    <xf numFmtId="165" fontId="42" fillId="5" borderId="0" xfId="48" applyFont="1" applyFill="1"/>
    <xf numFmtId="165" fontId="32" fillId="0" borderId="1" xfId="48" applyFont="1" applyBorder="1" applyAlignment="1">
      <alignment horizontal="center" vertical="center" wrapText="1"/>
    </xf>
    <xf numFmtId="0" fontId="42" fillId="12" borderId="71" xfId="0" applyFont="1" applyFill="1" applyBorder="1" applyAlignment="1">
      <alignment horizontal="center" vertical="center"/>
    </xf>
    <xf numFmtId="0" fontId="25" fillId="0" borderId="1" xfId="93" applyFont="1" applyBorder="1" applyAlignment="1">
      <alignment horizontal="center" vertical="center" wrapText="1"/>
    </xf>
    <xf numFmtId="42" fontId="25" fillId="0" borderId="1" xfId="49" applyBorder="1" applyAlignment="1">
      <alignment horizontal="center" vertical="center"/>
    </xf>
    <xf numFmtId="178" fontId="30" fillId="0" borderId="0" xfId="15" applyNumberFormat="1" applyFont="1" applyAlignment="1">
      <alignment vertical="center"/>
    </xf>
    <xf numFmtId="42" fontId="42" fillId="13" borderId="1" xfId="38" applyFont="1" applyFill="1" applyBorder="1" applyAlignment="1">
      <alignment horizontal="right" vertical="center" wrapText="1"/>
    </xf>
    <xf numFmtId="165" fontId="42" fillId="0" borderId="1" xfId="0" applyNumberFormat="1" applyFont="1" applyBorder="1" applyAlignment="1">
      <alignment horizontal="center" vertical="center"/>
    </xf>
    <xf numFmtId="0" fontId="42" fillId="0" borderId="2" xfId="0" applyFont="1" applyBorder="1" applyAlignment="1">
      <alignment horizontal="center" vertical="center"/>
    </xf>
    <xf numFmtId="0" fontId="43" fillId="0" borderId="1" xfId="0" applyFont="1" applyBorder="1" applyAlignment="1">
      <alignment horizontal="center" vertical="center" wrapText="1"/>
    </xf>
    <xf numFmtId="49" fontId="42" fillId="0" borderId="78" xfId="33" applyNumberFormat="1" applyFont="1" applyBorder="1" applyAlignment="1">
      <alignment horizontal="center" vertical="center"/>
    </xf>
    <xf numFmtId="3" fontId="32" fillId="0" borderId="35" xfId="0" applyNumberFormat="1" applyFont="1" applyBorder="1" applyAlignment="1">
      <alignment horizontal="center" vertical="center"/>
    </xf>
    <xf numFmtId="0" fontId="42" fillId="0" borderId="5" xfId="0" applyFont="1" applyBorder="1" applyAlignment="1">
      <alignment horizontal="left" vertical="center" wrapText="1"/>
    </xf>
    <xf numFmtId="0" fontId="42" fillId="0" borderId="5" xfId="0" applyFont="1" applyBorder="1" applyAlignment="1">
      <alignment horizontal="left" vertical="center"/>
    </xf>
    <xf numFmtId="3" fontId="42" fillId="0" borderId="1" xfId="0" applyNumberFormat="1" applyFont="1" applyBorder="1" applyAlignment="1">
      <alignment horizontal="justify" vertical="center" wrapText="1"/>
    </xf>
    <xf numFmtId="0" fontId="42" fillId="0" borderId="73" xfId="0" applyFont="1" applyBorder="1" applyAlignment="1">
      <alignment horizontal="center" vertical="center"/>
    </xf>
    <xf numFmtId="165" fontId="42" fillId="0" borderId="1" xfId="72" applyFont="1" applyBorder="1" applyAlignment="1">
      <alignment horizontal="center" vertical="center"/>
    </xf>
    <xf numFmtId="165" fontId="32" fillId="0" borderId="2" xfId="48" applyFont="1" applyBorder="1" applyAlignment="1">
      <alignment horizontal="center" vertical="center"/>
    </xf>
    <xf numFmtId="165" fontId="42" fillId="0" borderId="2" xfId="48" applyFont="1" applyBorder="1" applyAlignment="1">
      <alignment horizontal="center" vertical="center"/>
    </xf>
    <xf numFmtId="165" fontId="42" fillId="12" borderId="2" xfId="48" applyFont="1" applyFill="1" applyBorder="1" applyAlignment="1">
      <alignment horizontal="center" vertical="center"/>
    </xf>
    <xf numFmtId="0" fontId="42" fillId="12" borderId="1" xfId="0" applyFont="1" applyFill="1" applyBorder="1" applyAlignment="1">
      <alignment horizontal="center" vertical="center"/>
    </xf>
    <xf numFmtId="9" fontId="43" fillId="0" borderId="1" xfId="21" applyFont="1" applyBorder="1" applyAlignment="1">
      <alignment horizontal="center" vertical="center"/>
    </xf>
    <xf numFmtId="49" fontId="43" fillId="0" borderId="6" xfId="33" applyNumberFormat="1" applyFont="1" applyBorder="1" applyAlignment="1">
      <alignment horizontal="center" vertical="center"/>
    </xf>
    <xf numFmtId="0" fontId="43" fillId="0" borderId="0" xfId="0" applyFont="1" applyAlignment="1">
      <alignment horizontal="center"/>
    </xf>
    <xf numFmtId="189" fontId="32" fillId="0" borderId="1" xfId="48" applyNumberFormat="1" applyFont="1" applyBorder="1" applyAlignment="1">
      <alignment horizontal="center" vertical="center"/>
    </xf>
    <xf numFmtId="189" fontId="42" fillId="0" borderId="1" xfId="48" applyNumberFormat="1" applyFont="1" applyBorder="1" applyAlignment="1">
      <alignment horizontal="center" vertical="center"/>
    </xf>
    <xf numFmtId="0" fontId="42" fillId="12" borderId="2" xfId="0" applyFont="1" applyFill="1" applyBorder="1" applyAlignment="1">
      <alignment horizontal="center" vertical="center"/>
    </xf>
    <xf numFmtId="0" fontId="42" fillId="12" borderId="73" xfId="0" applyFont="1" applyFill="1" applyBorder="1" applyAlignment="1">
      <alignment horizontal="center" vertical="center"/>
    </xf>
    <xf numFmtId="0" fontId="42" fillId="0" borderId="5" xfId="0" applyFont="1" applyBorder="1" applyAlignment="1">
      <alignment vertical="center" wrapText="1"/>
    </xf>
    <xf numFmtId="0" fontId="43" fillId="0" borderId="73" xfId="0" applyFont="1" applyBorder="1" applyAlignment="1">
      <alignment horizontal="left" vertical="center"/>
    </xf>
    <xf numFmtId="0" fontId="29" fillId="0" borderId="0" xfId="0" applyFont="1"/>
    <xf numFmtId="0" fontId="29" fillId="0" borderId="0" xfId="0" applyFont="1" applyAlignment="1">
      <alignment horizontal="center"/>
    </xf>
    <xf numFmtId="0" fontId="0" fillId="0" borderId="0" xfId="0" applyAlignment="1">
      <alignment horizontal="center"/>
    </xf>
    <xf numFmtId="0" fontId="25" fillId="0" borderId="1" xfId="0" applyFont="1" applyBorder="1"/>
    <xf numFmtId="0" fontId="25" fillId="0" borderId="1" xfId="0" applyFont="1" applyBorder="1" applyAlignment="1">
      <alignment horizontal="center"/>
    </xf>
    <xf numFmtId="3" fontId="29" fillId="0" borderId="0" xfId="0" applyNumberFormat="1" applyFont="1"/>
    <xf numFmtId="3" fontId="0" fillId="0" borderId="0" xfId="0" applyNumberFormat="1"/>
    <xf numFmtId="3" fontId="25" fillId="0" borderId="1" xfId="0" applyNumberFormat="1" applyFont="1" applyBorder="1"/>
    <xf numFmtId="0" fontId="42" fillId="6" borderId="2" xfId="0" applyFont="1" applyFill="1" applyBorder="1" applyAlignment="1">
      <alignment horizontal="center" vertical="center"/>
    </xf>
    <xf numFmtId="0" fontId="42" fillId="6" borderId="5" xfId="0" applyFont="1" applyFill="1" applyBorder="1" applyAlignment="1">
      <alignment horizontal="center" vertical="center"/>
    </xf>
    <xf numFmtId="0" fontId="42" fillId="0" borderId="10" xfId="0" applyFont="1" applyBorder="1" applyAlignment="1">
      <alignment wrapText="1"/>
    </xf>
    <xf numFmtId="0" fontId="42" fillId="12" borderId="2" xfId="0" applyFont="1" applyFill="1" applyBorder="1" applyAlignment="1">
      <alignment horizontal="center" vertical="center" wrapText="1"/>
    </xf>
    <xf numFmtId="0" fontId="42" fillId="12" borderId="73" xfId="0" applyFont="1" applyFill="1" applyBorder="1" applyAlignment="1">
      <alignment horizontal="center" vertical="center" wrapText="1"/>
    </xf>
    <xf numFmtId="0" fontId="32" fillId="0" borderId="2" xfId="0" applyFont="1" applyBorder="1" applyAlignment="1">
      <alignment horizontal="left"/>
    </xf>
    <xf numFmtId="0" fontId="32" fillId="0" borderId="4" xfId="0" applyFont="1" applyBorder="1" applyAlignment="1">
      <alignment horizontal="left"/>
    </xf>
    <xf numFmtId="4" fontId="42" fillId="0" borderId="1" xfId="0" applyNumberFormat="1" applyFont="1" applyBorder="1" applyAlignment="1">
      <alignment horizontal="right" vertical="center"/>
    </xf>
    <xf numFmtId="165" fontId="42" fillId="0" borderId="76" xfId="48" applyFont="1" applyBorder="1" applyAlignment="1">
      <alignment horizontal="center" vertical="center"/>
    </xf>
    <xf numFmtId="0" fontId="32" fillId="0" borderId="1" xfId="0" applyFont="1" applyBorder="1" applyAlignment="1">
      <alignment horizontal="left" vertical="center" wrapText="1"/>
    </xf>
    <xf numFmtId="0" fontId="42" fillId="4" borderId="73" xfId="0" applyFont="1" applyFill="1" applyBorder="1" applyAlignment="1">
      <alignment horizontal="center" vertical="center"/>
    </xf>
    <xf numFmtId="165" fontId="26" fillId="13" borderId="0" xfId="15" applyNumberFormat="1" applyFill="1" applyAlignment="1">
      <alignment horizontal="left" vertical="center"/>
    </xf>
    <xf numFmtId="190" fontId="42" fillId="0" borderId="0" xfId="38" applyNumberFormat="1" applyFont="1"/>
    <xf numFmtId="191" fontId="42" fillId="0" borderId="0" xfId="38" applyNumberFormat="1" applyFont="1"/>
    <xf numFmtId="9" fontId="25" fillId="0" borderId="1" xfId="76" applyFont="1" applyBorder="1" applyAlignment="1">
      <alignment horizontal="center" vertical="center"/>
    </xf>
    <xf numFmtId="0" fontId="42" fillId="0" borderId="1" xfId="0" applyFont="1" applyBorder="1" applyAlignment="1">
      <alignment horizontal="center" vertical="center"/>
    </xf>
    <xf numFmtId="165" fontId="32" fillId="0" borderId="1" xfId="48" applyFont="1" applyFill="1" applyBorder="1" applyAlignment="1">
      <alignment horizontal="center" vertical="center"/>
    </xf>
    <xf numFmtId="0" fontId="42" fillId="0" borderId="5" xfId="0" applyFont="1" applyBorder="1" applyAlignment="1">
      <alignment horizontal="left" vertical="top" wrapText="1"/>
    </xf>
    <xf numFmtId="0" fontId="42" fillId="6" borderId="4" xfId="0" applyFont="1" applyFill="1" applyBorder="1" applyAlignment="1">
      <alignment horizontal="center" vertical="center"/>
    </xf>
    <xf numFmtId="49" fontId="42" fillId="0" borderId="4" xfId="18" applyNumberFormat="1" applyFont="1" applyBorder="1" applyAlignment="1">
      <alignment horizontal="center" vertical="center"/>
    </xf>
    <xf numFmtId="0" fontId="42" fillId="0" borderId="4" xfId="0" applyFont="1" applyBorder="1" applyAlignment="1">
      <alignment horizontal="center" vertical="center"/>
    </xf>
    <xf numFmtId="49" fontId="38" fillId="6" borderId="4" xfId="0" applyNumberFormat="1" applyFont="1" applyFill="1" applyBorder="1"/>
    <xf numFmtId="49" fontId="38" fillId="4" borderId="4" xfId="0" applyNumberFormat="1" applyFont="1" applyFill="1" applyBorder="1"/>
    <xf numFmtId="0" fontId="42" fillId="0" borderId="4" xfId="18" applyFont="1" applyBorder="1" applyAlignment="1">
      <alignment horizontal="center" vertical="center"/>
    </xf>
    <xf numFmtId="49" fontId="38" fillId="4" borderId="4" xfId="18" applyNumberFormat="1" applyFont="1" applyFill="1" applyBorder="1" applyAlignment="1">
      <alignment horizontal="center" vertical="center"/>
    </xf>
    <xf numFmtId="0" fontId="38" fillId="0" borderId="4" xfId="0" applyFont="1" applyBorder="1" applyAlignment="1">
      <alignment horizontal="center" vertical="center"/>
    </xf>
    <xf numFmtId="49" fontId="38" fillId="0" borderId="4" xfId="0" applyNumberFormat="1" applyFont="1" applyBorder="1" applyAlignment="1">
      <alignment horizontal="center" vertical="center"/>
    </xf>
    <xf numFmtId="0" fontId="42" fillId="0" borderId="81" xfId="0" applyFont="1" applyBorder="1" applyAlignment="1">
      <alignment horizontal="center" vertical="center"/>
    </xf>
    <xf numFmtId="0" fontId="42" fillId="0" borderId="82" xfId="0" applyFont="1" applyBorder="1" applyAlignment="1">
      <alignment horizontal="center" vertical="center"/>
    </xf>
    <xf numFmtId="0" fontId="42" fillId="0" borderId="0" xfId="33" applyFont="1" applyAlignment="1">
      <alignment horizontal="left" vertical="center"/>
    </xf>
    <xf numFmtId="0" fontId="42" fillId="0" borderId="0" xfId="33" applyFont="1" applyAlignment="1">
      <alignment horizontal="center" vertical="center"/>
    </xf>
    <xf numFmtId="0" fontId="42" fillId="0" borderId="4" xfId="18" applyFont="1" applyBorder="1" applyAlignment="1">
      <alignment horizontal="center" vertical="center" wrapText="1"/>
    </xf>
    <xf numFmtId="0" fontId="42" fillId="0" borderId="11" xfId="33" applyFont="1" applyBorder="1" applyAlignment="1" applyProtection="1">
      <alignment vertical="center"/>
      <protection locked="0"/>
    </xf>
    <xf numFmtId="0" fontId="42" fillId="0" borderId="0" xfId="33" applyFont="1" applyAlignment="1" applyProtection="1">
      <alignment vertical="center"/>
      <protection locked="0"/>
    </xf>
    <xf numFmtId="49" fontId="42" fillId="0" borderId="37" xfId="33" applyNumberFormat="1" applyFont="1" applyBorder="1" applyAlignment="1">
      <alignment horizontal="center" vertical="center"/>
    </xf>
    <xf numFmtId="0" fontId="42" fillId="0" borderId="15" xfId="0" applyFont="1" applyBorder="1" applyAlignment="1">
      <alignment horizontal="justify" vertical="center" wrapText="1"/>
    </xf>
    <xf numFmtId="3" fontId="42" fillId="0" borderId="15" xfId="0" applyNumberFormat="1" applyFont="1" applyBorder="1" applyAlignment="1">
      <alignment horizontal="center" vertical="center"/>
    </xf>
    <xf numFmtId="165" fontId="32" fillId="0" borderId="15" xfId="48" applyFont="1" applyBorder="1" applyAlignment="1">
      <alignment horizontal="center" vertical="center"/>
    </xf>
    <xf numFmtId="0" fontId="42" fillId="0" borderId="76" xfId="0" applyFont="1" applyBorder="1" applyAlignment="1">
      <alignment horizontal="center" vertical="center"/>
    </xf>
    <xf numFmtId="0" fontId="42" fillId="0" borderId="9" xfId="0" applyFont="1" applyBorder="1" applyAlignment="1">
      <alignment vertical="center"/>
    </xf>
    <xf numFmtId="0" fontId="42" fillId="0" borderId="20" xfId="0" applyFont="1" applyBorder="1"/>
    <xf numFmtId="0" fontId="42" fillId="0" borderId="13" xfId="0" applyFont="1" applyBorder="1"/>
    <xf numFmtId="165" fontId="42" fillId="0" borderId="13" xfId="48" applyFont="1" applyBorder="1"/>
    <xf numFmtId="165" fontId="42" fillId="0" borderId="0" xfId="48" applyFont="1" applyBorder="1"/>
    <xf numFmtId="0" fontId="42" fillId="0" borderId="0" xfId="50" applyFont="1" applyAlignment="1">
      <alignment vertical="center"/>
    </xf>
    <xf numFmtId="9" fontId="32" fillId="0" borderId="15" xfId="21" applyFont="1" applyBorder="1" applyAlignment="1">
      <alignment horizontal="center" vertical="center" wrapText="1"/>
    </xf>
    <xf numFmtId="0" fontId="32" fillId="0" borderId="2" xfId="0" applyFont="1" applyBorder="1" applyAlignment="1">
      <alignment horizontal="center" vertical="center" wrapText="1"/>
    </xf>
    <xf numFmtId="0" fontId="42" fillId="0" borderId="9" xfId="0" applyFont="1" applyBorder="1" applyAlignment="1">
      <alignment horizontal="left" vertical="center" wrapText="1"/>
    </xf>
    <xf numFmtId="0" fontId="42" fillId="0" borderId="73" xfId="0" applyFont="1" applyBorder="1" applyAlignment="1">
      <alignment horizontal="left" vertical="center" wrapText="1"/>
    </xf>
    <xf numFmtId="0" fontId="42" fillId="0" borderId="71" xfId="0" applyFont="1" applyBorder="1" applyAlignment="1">
      <alignment horizontal="left" vertical="center" wrapText="1"/>
    </xf>
    <xf numFmtId="0" fontId="42" fillId="0" borderId="8" xfId="0" applyFont="1" applyBorder="1" applyAlignment="1">
      <alignment horizontal="left" vertical="center" wrapText="1"/>
    </xf>
    <xf numFmtId="0" fontId="42" fillId="0" borderId="71" xfId="0" applyFont="1" applyBorder="1" applyAlignment="1">
      <alignment horizontal="center" vertical="center" wrapText="1"/>
    </xf>
    <xf numFmtId="0" fontId="42" fillId="4" borderId="9" xfId="0" applyFont="1" applyFill="1" applyBorder="1" applyAlignment="1">
      <alignment horizontal="center" vertical="center" wrapText="1"/>
    </xf>
    <xf numFmtId="0" fontId="42" fillId="0" borderId="9" xfId="0" applyFont="1" applyBorder="1" applyAlignment="1">
      <alignment horizontal="left" vertical="center"/>
    </xf>
    <xf numFmtId="0" fontId="42" fillId="0" borderId="71" xfId="0" applyFont="1" applyBorder="1" applyAlignment="1">
      <alignment horizontal="left" vertical="center"/>
    </xf>
    <xf numFmtId="0" fontId="42" fillId="0" borderId="15" xfId="0" applyFont="1" applyBorder="1" applyAlignment="1">
      <alignment horizontal="center" vertical="center"/>
    </xf>
    <xf numFmtId="184" fontId="32" fillId="0" borderId="44" xfId="49" applyNumberFormat="1" applyFont="1" applyBorder="1" applyAlignment="1">
      <alignment vertical="center" wrapText="1"/>
    </xf>
    <xf numFmtId="188" fontId="32" fillId="0" borderId="70" xfId="72" applyNumberFormat="1" applyFont="1" applyBorder="1" applyAlignment="1">
      <alignment horizontal="left" vertical="center" wrapText="1"/>
    </xf>
    <xf numFmtId="0" fontId="42" fillId="13" borderId="6" xfId="55" applyFont="1" applyFill="1" applyBorder="1" applyAlignment="1">
      <alignment horizontal="center" vertical="center" wrapText="1"/>
    </xf>
    <xf numFmtId="0" fontId="33" fillId="13" borderId="1" xfId="55" applyFont="1" applyFill="1" applyBorder="1" applyAlignment="1">
      <alignment horizontal="left" vertical="center" wrapText="1"/>
    </xf>
    <xf numFmtId="42" fontId="33" fillId="0" borderId="1" xfId="38" applyFont="1" applyBorder="1" applyAlignment="1">
      <alignment horizontal="center" vertical="center" wrapText="1"/>
    </xf>
    <xf numFmtId="3" fontId="51" fillId="0" borderId="1" xfId="0" applyNumberFormat="1" applyFont="1" applyBorder="1"/>
    <xf numFmtId="178" fontId="42" fillId="0" borderId="1" xfId="0" applyNumberFormat="1" applyFont="1" applyBorder="1" applyAlignment="1">
      <alignment horizontal="center" vertical="center"/>
    </xf>
    <xf numFmtId="192" fontId="42" fillId="0" borderId="1" xfId="48" applyNumberFormat="1" applyFont="1" applyBorder="1" applyAlignment="1">
      <alignment horizontal="center" vertical="center"/>
    </xf>
    <xf numFmtId="0" fontId="32" fillId="0" borderId="2" xfId="0" applyFont="1" applyBorder="1" applyAlignment="1">
      <alignment horizontal="center" vertical="center"/>
    </xf>
    <xf numFmtId="0" fontId="43" fillId="0" borderId="0" xfId="0" applyFont="1" applyAlignment="1">
      <alignment horizontal="center" vertical="center" wrapText="1"/>
    </xf>
    <xf numFmtId="0" fontId="42" fillId="0" borderId="1" xfId="0" applyFont="1" applyBorder="1" applyAlignment="1">
      <alignment horizontal="left" vertical="center" wrapText="1"/>
    </xf>
    <xf numFmtId="188" fontId="42" fillId="0" borderId="1" xfId="48" applyNumberFormat="1" applyFont="1" applyBorder="1" applyAlignment="1">
      <alignment horizontal="center" vertical="center"/>
    </xf>
    <xf numFmtId="0" fontId="42" fillId="0" borderId="9" xfId="0" applyFont="1" applyBorder="1" applyAlignment="1">
      <alignment vertical="center" wrapText="1"/>
    </xf>
    <xf numFmtId="1" fontId="42" fillId="0" borderId="1" xfId="0" applyNumberFormat="1" applyFont="1" applyBorder="1" applyAlignment="1">
      <alignment horizontal="center" vertical="center"/>
    </xf>
    <xf numFmtId="165" fontId="42" fillId="0" borderId="1" xfId="48" applyFont="1" applyFill="1" applyBorder="1" applyAlignment="1">
      <alignment horizontal="center" vertical="center"/>
    </xf>
    <xf numFmtId="9" fontId="43" fillId="0" borderId="1" xfId="11" applyNumberFormat="1" applyFont="1" applyBorder="1" applyAlignment="1">
      <alignment horizontal="center" vertical="center" wrapText="1"/>
    </xf>
    <xf numFmtId="9" fontId="43" fillId="0" borderId="1" xfId="20" applyFont="1" applyBorder="1" applyAlignment="1">
      <alignment horizontal="center" vertical="center" wrapText="1"/>
    </xf>
    <xf numFmtId="0" fontId="43" fillId="0" borderId="1" xfId="15" applyFont="1" applyBorder="1" applyAlignment="1">
      <alignment horizontal="center" vertical="center"/>
    </xf>
    <xf numFmtId="0" fontId="43" fillId="0" borderId="1" xfId="11" applyFont="1" applyBorder="1" applyAlignment="1">
      <alignment horizontal="left" vertical="center" wrapText="1"/>
    </xf>
    <xf numFmtId="0" fontId="32" fillId="0" borderId="41" xfId="0" applyFont="1" applyBorder="1" applyAlignment="1">
      <alignment horizontal="center" vertical="center" wrapText="1"/>
    </xf>
    <xf numFmtId="192" fontId="42" fillId="0" borderId="1" xfId="0" applyNumberFormat="1" applyFont="1" applyBorder="1" applyAlignment="1">
      <alignment horizontal="center" vertical="center"/>
    </xf>
    <xf numFmtId="189" fontId="42" fillId="0" borderId="1" xfId="0" applyNumberFormat="1" applyFont="1" applyBorder="1" applyAlignment="1">
      <alignment horizontal="center" vertical="center"/>
    </xf>
    <xf numFmtId="0" fontId="42" fillId="4" borderId="73" xfId="0" applyFont="1" applyFill="1" applyBorder="1" applyAlignment="1">
      <alignment vertical="center" wrapText="1"/>
    </xf>
    <xf numFmtId="0" fontId="42" fillId="0" borderId="9" xfId="0" applyFont="1" applyBorder="1" applyAlignment="1">
      <alignment horizontal="center" vertical="center"/>
    </xf>
    <xf numFmtId="0" fontId="42" fillId="0" borderId="73" xfId="0" applyFont="1" applyBorder="1" applyAlignment="1">
      <alignment vertical="center"/>
    </xf>
    <xf numFmtId="0" fontId="42" fillId="0" borderId="71" xfId="0" applyFont="1" applyBorder="1" applyAlignment="1">
      <alignment vertical="center"/>
    </xf>
    <xf numFmtId="0" fontId="42" fillId="0" borderId="73" xfId="0" applyFont="1" applyBorder="1" applyAlignment="1">
      <alignment vertical="center" wrapText="1"/>
    </xf>
    <xf numFmtId="0" fontId="42" fillId="0" borderId="71" xfId="0" applyFont="1" applyBorder="1" applyAlignment="1">
      <alignment vertical="center" wrapText="1"/>
    </xf>
    <xf numFmtId="0" fontId="42" fillId="0" borderId="71" xfId="0" applyFont="1" applyBorder="1" applyAlignment="1">
      <alignment horizontal="center" vertical="center"/>
    </xf>
    <xf numFmtId="43" fontId="42" fillId="0" borderId="5" xfId="0" applyNumberFormat="1" applyFont="1" applyBorder="1" applyAlignment="1">
      <alignment horizontal="left" vertical="center"/>
    </xf>
    <xf numFmtId="0" fontId="43" fillId="0" borderId="73" xfId="0" applyFont="1" applyBorder="1" applyAlignment="1">
      <alignment vertical="center" wrapText="1"/>
    </xf>
    <xf numFmtId="0" fontId="42" fillId="0" borderId="6" xfId="0" applyFont="1" applyBorder="1"/>
    <xf numFmtId="0" fontId="42" fillId="0" borderId="5" xfId="0" applyFont="1" applyBorder="1" applyAlignment="1">
      <alignment horizontal="center" vertical="center" wrapText="1"/>
    </xf>
    <xf numFmtId="0" fontId="32" fillId="0" borderId="71" xfId="0" applyFont="1" applyBorder="1" applyAlignment="1">
      <alignment vertical="center" wrapText="1"/>
    </xf>
    <xf numFmtId="165" fontId="42" fillId="0" borderId="2" xfId="48" applyFont="1" applyFill="1" applyBorder="1" applyAlignment="1">
      <alignment horizontal="center" vertical="center"/>
    </xf>
    <xf numFmtId="0" fontId="42" fillId="0" borderId="77" xfId="0" applyFont="1" applyBorder="1" applyAlignment="1">
      <alignment horizontal="center" vertical="center"/>
    </xf>
    <xf numFmtId="2" fontId="42" fillId="0" borderId="15" xfId="0" applyNumberFormat="1" applyFont="1" applyBorder="1" applyAlignment="1">
      <alignment horizontal="center" vertical="center"/>
    </xf>
    <xf numFmtId="0" fontId="42" fillId="0" borderId="77" xfId="0" applyFont="1" applyBorder="1" applyAlignment="1">
      <alignment horizontal="right" vertical="center" wrapText="1"/>
    </xf>
    <xf numFmtId="165" fontId="42" fillId="0" borderId="77" xfId="48" applyFont="1" applyBorder="1" applyAlignment="1">
      <alignment horizontal="center" vertical="center"/>
    </xf>
    <xf numFmtId="0" fontId="42" fillId="0" borderId="79" xfId="0" applyFont="1" applyBorder="1" applyAlignment="1">
      <alignment horizontal="center" vertical="center"/>
    </xf>
    <xf numFmtId="0" fontId="42" fillId="12" borderId="34" xfId="0" applyFont="1" applyFill="1" applyBorder="1" applyAlignment="1">
      <alignment horizontal="center" vertical="center"/>
    </xf>
    <xf numFmtId="4" fontId="42" fillId="12" borderId="35" xfId="0" applyNumberFormat="1" applyFont="1" applyFill="1" applyBorder="1" applyAlignment="1">
      <alignment horizontal="right" vertical="center"/>
    </xf>
    <xf numFmtId="165" fontId="42" fillId="12" borderId="80" xfId="48" applyFont="1" applyFill="1" applyBorder="1" applyAlignment="1">
      <alignment horizontal="center" vertical="center"/>
    </xf>
    <xf numFmtId="0" fontId="42" fillId="12" borderId="80" xfId="0" applyFont="1" applyFill="1" applyBorder="1" applyAlignment="1">
      <alignment horizontal="center" vertical="center"/>
    </xf>
    <xf numFmtId="0" fontId="42" fillId="12" borderId="36" xfId="0" applyFont="1" applyFill="1" applyBorder="1" applyAlignment="1">
      <alignment horizontal="center" vertical="center"/>
    </xf>
    <xf numFmtId="0" fontId="42" fillId="4" borderId="10" xfId="0" applyFont="1" applyFill="1" applyBorder="1" applyAlignment="1">
      <alignment vertical="center" wrapText="1"/>
    </xf>
    <xf numFmtId="49" fontId="42" fillId="0" borderId="72" xfId="33" applyNumberFormat="1" applyFont="1" applyBorder="1" applyAlignment="1">
      <alignment horizontal="center" vertical="center"/>
    </xf>
    <xf numFmtId="0" fontId="42" fillId="0" borderId="63" xfId="0" applyFont="1" applyBorder="1" applyAlignment="1">
      <alignment horizontal="right" vertical="center" wrapText="1"/>
    </xf>
    <xf numFmtId="0" fontId="42" fillId="0" borderId="63" xfId="0" applyFont="1" applyBorder="1" applyAlignment="1">
      <alignment horizontal="center" vertical="center"/>
    </xf>
    <xf numFmtId="1" fontId="42" fillId="0" borderId="63" xfId="0" applyNumberFormat="1" applyFont="1" applyBorder="1" applyAlignment="1">
      <alignment horizontal="center" vertical="center"/>
    </xf>
    <xf numFmtId="165" fontId="42" fillId="0" borderId="63" xfId="48" applyFont="1" applyBorder="1" applyAlignment="1">
      <alignment horizontal="center" vertical="center"/>
    </xf>
    <xf numFmtId="0" fontId="42" fillId="0" borderId="25" xfId="0" applyFont="1" applyBorder="1" applyAlignment="1">
      <alignment horizontal="center" vertical="center"/>
    </xf>
    <xf numFmtId="190" fontId="42" fillId="0" borderId="0" xfId="38" applyNumberFormat="1" applyFont="1" applyAlignment="1">
      <alignment horizontal="center" vertical="center"/>
    </xf>
    <xf numFmtId="42" fontId="42" fillId="0" borderId="0" xfId="38" applyFont="1" applyBorder="1" applyAlignment="1">
      <alignment vertical="center"/>
    </xf>
    <xf numFmtId="42" fontId="32" fillId="5" borderId="0" xfId="38" applyFont="1" applyFill="1" applyBorder="1" applyAlignment="1">
      <alignment vertical="center"/>
    </xf>
    <xf numFmtId="42" fontId="42" fillId="0" borderId="0" xfId="0" applyNumberFormat="1" applyFont="1"/>
    <xf numFmtId="176" fontId="32" fillId="5" borderId="0" xfId="0" applyNumberFormat="1" applyFont="1" applyFill="1"/>
    <xf numFmtId="3" fontId="42" fillId="0" borderId="77" xfId="0" applyNumberFormat="1" applyFont="1" applyBorder="1" applyAlignment="1">
      <alignment horizontal="justify" vertical="center" wrapText="1"/>
    </xf>
    <xf numFmtId="165" fontId="42" fillId="0" borderId="77" xfId="0" applyNumberFormat="1" applyFont="1" applyBorder="1" applyAlignment="1">
      <alignment horizontal="center" vertical="center"/>
    </xf>
    <xf numFmtId="165" fontId="32" fillId="0" borderId="77" xfId="48" applyFont="1" applyBorder="1" applyAlignment="1">
      <alignment horizontal="center" vertical="center"/>
    </xf>
    <xf numFmtId="0" fontId="42" fillId="0" borderId="1" xfId="0" applyFont="1" applyBorder="1" applyAlignment="1">
      <alignment wrapText="1"/>
    </xf>
    <xf numFmtId="3" fontId="42" fillId="0" borderId="1" xfId="0" applyNumberFormat="1" applyFont="1" applyBorder="1" applyAlignment="1">
      <alignment horizontal="left" vertical="center" wrapText="1"/>
    </xf>
    <xf numFmtId="0" fontId="42" fillId="0" borderId="8" xfId="0" applyFont="1" applyBorder="1" applyAlignment="1">
      <alignment horizontal="left" vertical="center"/>
    </xf>
    <xf numFmtId="165" fontId="32" fillId="0" borderId="1" xfId="48" applyFont="1" applyFill="1" applyBorder="1" applyAlignment="1">
      <alignment horizontal="center" vertical="center" wrapText="1"/>
    </xf>
    <xf numFmtId="42" fontId="42" fillId="0" borderId="0" xfId="0" applyNumberFormat="1" applyFont="1" applyAlignment="1">
      <alignment vertical="center"/>
    </xf>
    <xf numFmtId="0" fontId="32" fillId="0" borderId="1" xfId="0" applyFont="1" applyBorder="1" applyAlignment="1">
      <alignment horizontal="left" vertical="center"/>
    </xf>
    <xf numFmtId="184" fontId="32" fillId="0" borderId="70" xfId="49" applyNumberFormat="1" applyFont="1" applyBorder="1" applyAlignment="1">
      <alignment vertical="center" wrapText="1"/>
    </xf>
    <xf numFmtId="194" fontId="42" fillId="0" borderId="0" xfId="48" applyNumberFormat="1" applyFont="1" applyAlignment="1">
      <alignment horizontal="center" vertical="center"/>
    </xf>
    <xf numFmtId="10" fontId="43" fillId="0" borderId="0" xfId="21" applyNumberFormat="1" applyFont="1" applyAlignment="1">
      <alignment horizontal="center" vertical="center"/>
    </xf>
    <xf numFmtId="0" fontId="0" fillId="0" borderId="1" xfId="0" applyBorder="1" applyAlignment="1">
      <alignment horizontal="center"/>
    </xf>
    <xf numFmtId="0" fontId="0" fillId="16" borderId="1" xfId="0" applyFill="1" applyBorder="1" applyAlignment="1">
      <alignment horizontal="center"/>
    </xf>
    <xf numFmtId="0" fontId="0" fillId="0" borderId="0" xfId="0" applyAlignment="1">
      <alignment vertical="center" wrapText="1"/>
    </xf>
    <xf numFmtId="49" fontId="42" fillId="0" borderId="4" xfId="18" applyNumberFormat="1" applyFont="1" applyBorder="1" applyAlignment="1">
      <alignment horizontal="center" vertical="center" wrapText="1"/>
    </xf>
    <xf numFmtId="49" fontId="38" fillId="0" borderId="6" xfId="18" applyNumberFormat="1" applyFont="1" applyBorder="1" applyAlignment="1">
      <alignment horizontal="center" vertical="center"/>
    </xf>
    <xf numFmtId="49" fontId="38" fillId="0" borderId="4" xfId="18" applyNumberFormat="1" applyFont="1" applyBorder="1" applyAlignment="1">
      <alignment horizontal="center" vertical="center" wrapText="1"/>
    </xf>
    <xf numFmtId="49" fontId="38" fillId="0" borderId="4" xfId="18" applyNumberFormat="1" applyFont="1" applyBorder="1" applyAlignment="1">
      <alignment horizontal="center" vertical="center"/>
    </xf>
    <xf numFmtId="0" fontId="38" fillId="0" borderId="6" xfId="0" applyFont="1" applyBorder="1" applyAlignment="1">
      <alignment horizontal="center" vertical="center"/>
    </xf>
    <xf numFmtId="0" fontId="42" fillId="0" borderId="78" xfId="0" applyFont="1" applyBorder="1" applyAlignment="1">
      <alignment horizontal="center" vertical="center"/>
    </xf>
    <xf numFmtId="0" fontId="42" fillId="0" borderId="6" xfId="18" applyFont="1" applyBorder="1" applyAlignment="1">
      <alignment horizontal="center" vertical="center"/>
    </xf>
    <xf numFmtId="49" fontId="38" fillId="0" borderId="6" xfId="0" applyNumberFormat="1" applyFont="1" applyBorder="1" applyAlignment="1">
      <alignment horizontal="center" vertical="center"/>
    </xf>
    <xf numFmtId="0" fontId="64" fillId="15" borderId="1" xfId="0" applyFont="1" applyFill="1" applyBorder="1" applyAlignment="1">
      <alignment horizontal="center" vertical="center" wrapText="1"/>
    </xf>
    <xf numFmtId="3" fontId="64" fillId="15" borderId="1" xfId="0" applyNumberFormat="1" applyFont="1" applyFill="1" applyBorder="1" applyAlignment="1">
      <alignment horizontal="center" vertical="center" wrapText="1"/>
    </xf>
    <xf numFmtId="169" fontId="42" fillId="0" borderId="0" xfId="0" applyNumberFormat="1" applyFont="1"/>
    <xf numFmtId="184" fontId="32" fillId="0" borderId="36" xfId="38" applyNumberFormat="1" applyFont="1" applyBorder="1" applyAlignment="1">
      <alignment horizontal="right" vertical="center" wrapText="1"/>
    </xf>
    <xf numFmtId="184" fontId="32" fillId="0" borderId="9" xfId="38" applyNumberFormat="1" applyFont="1" applyBorder="1" applyAlignment="1">
      <alignment horizontal="right" vertical="center" wrapText="1"/>
    </xf>
    <xf numFmtId="184" fontId="32" fillId="0" borderId="10" xfId="49" applyNumberFormat="1" applyFont="1" applyBorder="1" applyAlignment="1">
      <alignment vertical="center" wrapText="1"/>
    </xf>
    <xf numFmtId="184" fontId="32" fillId="0" borderId="44" xfId="49" applyNumberFormat="1" applyFont="1" applyBorder="1" applyAlignment="1">
      <alignment horizontal="right" vertical="center" wrapText="1"/>
    </xf>
    <xf numFmtId="184" fontId="32" fillId="0" borderId="21" xfId="38" applyNumberFormat="1" applyFont="1" applyBorder="1" applyAlignment="1">
      <alignment horizontal="right" vertical="center" wrapText="1"/>
    </xf>
    <xf numFmtId="0" fontId="48" fillId="0" borderId="1" xfId="75" applyFont="1" applyBorder="1" applyAlignment="1">
      <alignment horizontal="center" vertical="center"/>
    </xf>
    <xf numFmtId="176" fontId="0" fillId="0" borderId="1" xfId="77" applyNumberFormat="1" applyFont="1" applyBorder="1"/>
    <xf numFmtId="176" fontId="29" fillId="0" borderId="1" xfId="77" applyNumberFormat="1" applyFont="1" applyBorder="1"/>
    <xf numFmtId="42" fontId="32" fillId="0" borderId="70" xfId="38" applyFont="1" applyBorder="1" applyAlignment="1">
      <alignment horizontal="right" vertical="center" wrapText="1"/>
    </xf>
    <xf numFmtId="0" fontId="44" fillId="0" borderId="0" xfId="33" applyFont="1" applyAlignment="1">
      <alignment horizontal="left" wrapText="1"/>
    </xf>
    <xf numFmtId="0" fontId="32" fillId="0" borderId="1" xfId="11" applyFont="1" applyBorder="1" applyAlignment="1">
      <alignment horizontal="left" vertical="center" wrapText="1"/>
    </xf>
    <xf numFmtId="0" fontId="65" fillId="0" borderId="0" xfId="12" applyFont="1"/>
    <xf numFmtId="0" fontId="65" fillId="0" borderId="0" xfId="12" applyFont="1" applyAlignment="1">
      <alignment horizontal="center"/>
    </xf>
    <xf numFmtId="0" fontId="66" fillId="0" borderId="0" xfId="12" applyFont="1"/>
    <xf numFmtId="0" fontId="65" fillId="0" borderId="85" xfId="12" applyFont="1" applyBorder="1"/>
    <xf numFmtId="0" fontId="65" fillId="0" borderId="86" xfId="12" applyFont="1" applyBorder="1"/>
    <xf numFmtId="0" fontId="65" fillId="0" borderId="86" xfId="12" applyFont="1" applyBorder="1" applyAlignment="1">
      <alignment horizontal="center"/>
    </xf>
    <xf numFmtId="0" fontId="65" fillId="0" borderId="87" xfId="12" applyFont="1" applyBorder="1"/>
    <xf numFmtId="0" fontId="65" fillId="0" borderId="88" xfId="12" applyFont="1" applyBorder="1"/>
    <xf numFmtId="0" fontId="65" fillId="0" borderId="89" xfId="12" applyFont="1" applyBorder="1"/>
    <xf numFmtId="0" fontId="65" fillId="4" borderId="0" xfId="12" applyFont="1" applyFill="1"/>
    <xf numFmtId="0" fontId="65" fillId="4" borderId="88" xfId="12" applyFont="1" applyFill="1" applyBorder="1"/>
    <xf numFmtId="0" fontId="65" fillId="4" borderId="89" xfId="12" applyFont="1" applyFill="1" applyBorder="1"/>
    <xf numFmtId="0" fontId="66" fillId="4" borderId="0" xfId="12" applyFont="1" applyFill="1"/>
    <xf numFmtId="0" fontId="67" fillId="0" borderId="63" xfId="100" applyFont="1" applyBorder="1" applyAlignment="1">
      <alignment horizontal="center" vertical="center" wrapText="1"/>
    </xf>
    <xf numFmtId="0" fontId="67" fillId="17" borderId="42" xfId="32" applyFont="1" applyFill="1" applyBorder="1" applyAlignment="1">
      <alignment vertical="center"/>
    </xf>
    <xf numFmtId="0" fontId="67" fillId="17" borderId="43" xfId="32" applyFont="1" applyFill="1" applyBorder="1" applyAlignment="1">
      <alignment vertical="center"/>
    </xf>
    <xf numFmtId="0" fontId="67" fillId="17" borderId="44" xfId="32" applyFont="1" applyFill="1" applyBorder="1" applyAlignment="1">
      <alignment vertical="center"/>
    </xf>
    <xf numFmtId="0" fontId="65" fillId="0" borderId="78" xfId="32" applyFont="1" applyBorder="1" applyAlignment="1">
      <alignment horizontal="center" vertical="center"/>
    </xf>
    <xf numFmtId="0" fontId="65" fillId="0" borderId="1" xfId="100" applyFont="1" applyBorder="1" applyAlignment="1">
      <alignment horizontal="center" vertical="center"/>
    </xf>
    <xf numFmtId="4" fontId="65" fillId="0" borderId="1" xfId="37" applyNumberFormat="1" applyFont="1" applyBorder="1" applyAlignment="1">
      <alignment vertical="center" wrapText="1"/>
    </xf>
    <xf numFmtId="168" fontId="65" fillId="0" borderId="1" xfId="6" applyNumberFormat="1" applyFont="1" applyBorder="1" applyAlignment="1">
      <alignment horizontal="right" vertical="center" wrapText="1"/>
    </xf>
    <xf numFmtId="0" fontId="65" fillId="0" borderId="17" xfId="32" applyFont="1" applyBorder="1" applyAlignment="1">
      <alignment horizontal="left" vertical="center"/>
    </xf>
    <xf numFmtId="168" fontId="65" fillId="0" borderId="90" xfId="6" applyNumberFormat="1" applyFont="1" applyBorder="1" applyAlignment="1">
      <alignment horizontal="right" vertical="center" wrapText="1"/>
    </xf>
    <xf numFmtId="0" fontId="65" fillId="0" borderId="1" xfId="101" applyFont="1" applyBorder="1" applyAlignment="1">
      <alignment horizontal="center" vertical="center"/>
    </xf>
    <xf numFmtId="0" fontId="65" fillId="0" borderId="1" xfId="32" applyFont="1" applyBorder="1" applyAlignment="1">
      <alignment horizontal="center" vertical="center"/>
    </xf>
    <xf numFmtId="0" fontId="65" fillId="0" borderId="1" xfId="32" applyFont="1" applyBorder="1" applyAlignment="1">
      <alignment horizontal="left" vertical="center" wrapText="1"/>
    </xf>
    <xf numFmtId="0" fontId="65" fillId="0" borderId="1" xfId="32" applyFont="1" applyBorder="1" applyAlignment="1">
      <alignment horizontal="center" vertical="center" wrapText="1"/>
    </xf>
    <xf numFmtId="0" fontId="65" fillId="0" borderId="91" xfId="32" applyFont="1" applyBorder="1" applyAlignment="1">
      <alignment horizontal="left" vertical="center"/>
    </xf>
    <xf numFmtId="0" fontId="65" fillId="0" borderId="0" xfId="32" applyFont="1" applyAlignment="1">
      <alignment horizontal="center" vertical="center"/>
    </xf>
    <xf numFmtId="0" fontId="65" fillId="0" borderId="0" xfId="32" applyFont="1" applyAlignment="1">
      <alignment horizontal="left" vertical="center" wrapText="1"/>
    </xf>
    <xf numFmtId="168" fontId="65" fillId="0" borderId="92" xfId="6" applyNumberFormat="1" applyFont="1" applyBorder="1" applyAlignment="1">
      <alignment horizontal="right" vertical="center" wrapText="1"/>
    </xf>
    <xf numFmtId="0" fontId="65" fillId="0" borderId="6" xfId="32" applyFont="1" applyBorder="1" applyAlignment="1">
      <alignment horizontal="center" vertical="center"/>
    </xf>
    <xf numFmtId="2" fontId="65" fillId="0" borderId="18" xfId="32" applyNumberFormat="1" applyFont="1" applyBorder="1" applyAlignment="1">
      <alignment horizontal="center" vertical="center"/>
    </xf>
    <xf numFmtId="0" fontId="65" fillId="0" borderId="18" xfId="32" applyFont="1" applyBorder="1" applyAlignment="1">
      <alignment horizontal="left" vertical="center"/>
    </xf>
    <xf numFmtId="0" fontId="65" fillId="0" borderId="18" xfId="32" applyFont="1" applyBorder="1" applyAlignment="1">
      <alignment horizontal="center" vertical="center"/>
    </xf>
    <xf numFmtId="0" fontId="65" fillId="0" borderId="0" xfId="66" applyFont="1"/>
    <xf numFmtId="0" fontId="65" fillId="0" borderId="88" xfId="66" applyFont="1" applyBorder="1"/>
    <xf numFmtId="196" fontId="67" fillId="17" borderId="44" xfId="32" applyNumberFormat="1" applyFont="1" applyFill="1" applyBorder="1" applyAlignment="1">
      <alignment vertical="center"/>
    </xf>
    <xf numFmtId="0" fontId="65" fillId="0" borderId="89" xfId="66" applyFont="1" applyBorder="1"/>
    <xf numFmtId="0" fontId="68" fillId="0" borderId="0" xfId="66" applyFont="1"/>
    <xf numFmtId="49" fontId="67" fillId="0" borderId="0" xfId="102" applyNumberFormat="1" applyFont="1" applyAlignment="1">
      <alignment horizontal="right" vertical="center"/>
    </xf>
    <xf numFmtId="197" fontId="67" fillId="0" borderId="0" xfId="102" applyNumberFormat="1" applyFont="1" applyAlignment="1">
      <alignment vertical="center"/>
    </xf>
    <xf numFmtId="0" fontId="65" fillId="0" borderId="0" xfId="103" applyFont="1"/>
    <xf numFmtId="0" fontId="65" fillId="0" borderId="0" xfId="103" applyFont="1" applyAlignment="1">
      <alignment horizontal="center"/>
    </xf>
    <xf numFmtId="0" fontId="69" fillId="0" borderId="65" xfId="103" applyFont="1" applyBorder="1" applyAlignment="1">
      <alignment horizontal="right" vertical="center"/>
    </xf>
    <xf numFmtId="199" fontId="65" fillId="0" borderId="36" xfId="104" applyNumberFormat="1" applyFont="1" applyBorder="1" applyAlignment="1">
      <alignment vertical="center"/>
    </xf>
    <xf numFmtId="0" fontId="65" fillId="0" borderId="7" xfId="103" applyFont="1" applyBorder="1" applyAlignment="1">
      <alignment horizontal="left" vertical="center"/>
    </xf>
    <xf numFmtId="195" fontId="65" fillId="0" borderId="3" xfId="104" applyNumberFormat="1" applyFont="1" applyBorder="1" applyAlignment="1">
      <alignment horizontal="center" vertical="center"/>
    </xf>
    <xf numFmtId="0" fontId="67" fillId="0" borderId="3" xfId="103" applyFont="1" applyBorder="1" applyAlignment="1">
      <alignment vertical="center"/>
    </xf>
    <xf numFmtId="0" fontId="67" fillId="0" borderId="4" xfId="103" applyFont="1" applyBorder="1" applyAlignment="1">
      <alignment horizontal="right" vertical="center"/>
    </xf>
    <xf numFmtId="199" fontId="65" fillId="0" borderId="5" xfId="104" applyNumberFormat="1" applyFont="1" applyBorder="1" applyAlignment="1">
      <alignment vertical="center"/>
    </xf>
    <xf numFmtId="0" fontId="65" fillId="0" borderId="0" xfId="100" applyFont="1" applyAlignment="1">
      <alignment horizontal="center" vertical="center"/>
    </xf>
    <xf numFmtId="9" fontId="65" fillId="0" borderId="3" xfId="104" applyNumberFormat="1" applyFont="1" applyBorder="1" applyAlignment="1">
      <alignment horizontal="center" vertical="center"/>
    </xf>
    <xf numFmtId="199" fontId="65" fillId="0" borderId="3" xfId="104" applyNumberFormat="1" applyFont="1" applyBorder="1" applyAlignment="1">
      <alignment vertical="center"/>
    </xf>
    <xf numFmtId="0" fontId="65" fillId="0" borderId="4" xfId="103" applyFont="1" applyBorder="1" applyAlignment="1">
      <alignment vertical="center"/>
    </xf>
    <xf numFmtId="0" fontId="67" fillId="0" borderId="7" xfId="103" applyFont="1" applyBorder="1" applyAlignment="1">
      <alignment horizontal="left" vertical="center"/>
    </xf>
    <xf numFmtId="199" fontId="67" fillId="0" borderId="5" xfId="104" applyNumberFormat="1" applyFont="1" applyBorder="1" applyAlignment="1">
      <alignment vertical="center"/>
    </xf>
    <xf numFmtId="0" fontId="65" fillId="0" borderId="7" xfId="103" applyFont="1" applyBorder="1" applyAlignment="1">
      <alignment horizontal="justify" vertical="center" wrapText="1"/>
    </xf>
    <xf numFmtId="0" fontId="65" fillId="0" borderId="1" xfId="104" applyNumberFormat="1" applyFont="1" applyBorder="1" applyAlignment="1">
      <alignment horizontal="center" vertical="center"/>
    </xf>
    <xf numFmtId="199" fontId="65" fillId="0" borderId="1" xfId="104" applyNumberFormat="1" applyFont="1" applyBorder="1" applyAlignment="1">
      <alignment horizontal="center" vertical="center"/>
    </xf>
    <xf numFmtId="0" fontId="69" fillId="0" borderId="4" xfId="103" applyFont="1" applyBorder="1" applyAlignment="1">
      <alignment horizontal="center" vertical="center"/>
    </xf>
    <xf numFmtId="0" fontId="65" fillId="0" borderId="7" xfId="103" applyFont="1" applyBorder="1" applyAlignment="1">
      <alignment horizontal="left" vertical="center" wrapText="1"/>
    </xf>
    <xf numFmtId="0" fontId="65" fillId="0" borderId="4" xfId="103" applyFont="1" applyBorder="1" applyAlignment="1">
      <alignment horizontal="right" vertical="center"/>
    </xf>
    <xf numFmtId="0" fontId="65" fillId="0" borderId="2" xfId="103" applyFont="1" applyBorder="1" applyAlignment="1">
      <alignment horizontal="center" vertical="center" wrapText="1"/>
    </xf>
    <xf numFmtId="0" fontId="67" fillId="0" borderId="7" xfId="103" applyFont="1" applyBorder="1" applyAlignment="1">
      <alignment horizontal="left" vertical="center" wrapText="1"/>
    </xf>
    <xf numFmtId="0" fontId="67" fillId="0" borderId="66" xfId="103" applyFont="1" applyBorder="1" applyAlignment="1">
      <alignment horizontal="left" vertical="center"/>
    </xf>
    <xf numFmtId="9" fontId="65" fillId="0" borderId="74" xfId="104" applyNumberFormat="1" applyFont="1" applyBorder="1" applyAlignment="1">
      <alignment horizontal="center" vertical="center"/>
    </xf>
    <xf numFmtId="199" fontId="67" fillId="0" borderId="74" xfId="104" applyNumberFormat="1" applyFont="1" applyBorder="1" applyAlignment="1">
      <alignment vertical="center"/>
    </xf>
    <xf numFmtId="0" fontId="65" fillId="0" borderId="67" xfId="103" applyFont="1" applyBorder="1" applyAlignment="1">
      <alignment vertical="center"/>
    </xf>
    <xf numFmtId="2" fontId="65" fillId="0" borderId="0" xfId="103" applyNumberFormat="1" applyFont="1"/>
    <xf numFmtId="199" fontId="65" fillId="0" borderId="0" xfId="104" applyNumberFormat="1" applyFont="1"/>
    <xf numFmtId="39" fontId="67" fillId="0" borderId="0" xfId="104" applyNumberFormat="1" applyFont="1" applyAlignment="1">
      <alignment vertical="center"/>
    </xf>
    <xf numFmtId="0" fontId="67" fillId="0" borderId="38" xfId="32" applyFont="1" applyBorder="1" applyAlignment="1">
      <alignment vertical="center"/>
    </xf>
    <xf numFmtId="0" fontId="65" fillId="0" borderId="65" xfId="32" applyFont="1" applyBorder="1" applyAlignment="1">
      <alignment vertical="center"/>
    </xf>
    <xf numFmtId="0" fontId="65" fillId="0" borderId="80" xfId="32" applyFont="1" applyBorder="1" applyAlignment="1">
      <alignment vertical="center"/>
    </xf>
    <xf numFmtId="200" fontId="65" fillId="0" borderId="89" xfId="66" applyNumberFormat="1" applyFont="1" applyBorder="1"/>
    <xf numFmtId="197" fontId="67" fillId="4" borderId="71" xfId="105" applyNumberFormat="1" applyFont="1" applyFill="1" applyBorder="1" applyAlignment="1">
      <alignment horizontal="center" vertical="center"/>
    </xf>
    <xf numFmtId="202" fontId="65" fillId="0" borderId="89" xfId="66" applyNumberFormat="1" applyFont="1" applyBorder="1"/>
    <xf numFmtId="197" fontId="67" fillId="4" borderId="1" xfId="105" applyNumberFormat="1" applyFont="1" applyFill="1" applyBorder="1" applyAlignment="1">
      <alignment horizontal="center" vertical="center"/>
    </xf>
    <xf numFmtId="0" fontId="70" fillId="0" borderId="0" xfId="66" applyFont="1"/>
    <xf numFmtId="0" fontId="65" fillId="0" borderId="93" xfId="66" applyFont="1" applyBorder="1"/>
    <xf numFmtId="0" fontId="65" fillId="0" borderId="94" xfId="12" applyFont="1" applyBorder="1"/>
    <xf numFmtId="0" fontId="65" fillId="0" borderId="94" xfId="12" applyFont="1" applyBorder="1" applyAlignment="1">
      <alignment horizontal="center"/>
    </xf>
    <xf numFmtId="203" fontId="65" fillId="0" borderId="94" xfId="1" applyNumberFormat="1" applyFont="1" applyBorder="1"/>
    <xf numFmtId="0" fontId="65" fillId="0" borderId="95" xfId="12" applyFont="1" applyBorder="1"/>
    <xf numFmtId="0" fontId="66" fillId="0" borderId="0" xfId="12" applyFont="1" applyAlignment="1">
      <alignment horizontal="center"/>
    </xf>
    <xf numFmtId="0" fontId="32" fillId="5" borderId="6" xfId="11" applyFont="1" applyFill="1" applyBorder="1" applyAlignment="1">
      <alignment horizontal="center" vertical="center" wrapText="1"/>
    </xf>
    <xf numFmtId="0" fontId="32" fillId="5" borderId="1" xfId="11" applyFont="1" applyFill="1" applyBorder="1" applyAlignment="1">
      <alignment horizontal="center" vertical="center" wrapText="1"/>
    </xf>
    <xf numFmtId="0" fontId="41" fillId="5" borderId="1" xfId="11" applyFont="1" applyFill="1" applyBorder="1" applyAlignment="1">
      <alignment horizontal="center" vertical="center" wrapText="1"/>
    </xf>
    <xf numFmtId="3" fontId="32" fillId="5" borderId="1" xfId="11" applyNumberFormat="1" applyFont="1" applyFill="1" applyBorder="1" applyAlignment="1">
      <alignment horizontal="center" vertical="center" wrapText="1"/>
    </xf>
    <xf numFmtId="174" fontId="32" fillId="5" borderId="5" xfId="11" applyNumberFormat="1" applyFont="1" applyFill="1" applyBorder="1" applyAlignment="1">
      <alignment horizontal="center" vertical="center" wrapText="1"/>
    </xf>
    <xf numFmtId="0" fontId="32" fillId="5" borderId="1" xfId="11" applyFont="1" applyFill="1" applyBorder="1" applyAlignment="1">
      <alignment horizontal="left" vertical="center" wrapText="1"/>
    </xf>
    <xf numFmtId="0" fontId="32" fillId="5" borderId="15" xfId="11" applyFont="1" applyFill="1" applyBorder="1" applyAlignment="1">
      <alignment horizontal="center" vertical="center" wrapText="1"/>
    </xf>
    <xf numFmtId="0" fontId="42" fillId="5" borderId="6" xfId="55" applyFont="1" applyFill="1" applyBorder="1" applyAlignment="1">
      <alignment horizontal="center" vertical="center" wrapText="1"/>
    </xf>
    <xf numFmtId="0" fontId="25" fillId="5" borderId="1" xfId="32" applyFill="1" applyBorder="1" applyAlignment="1">
      <alignment vertical="center" wrapText="1"/>
    </xf>
    <xf numFmtId="0" fontId="42" fillId="5" borderId="15" xfId="32" applyFont="1" applyFill="1" applyBorder="1" applyAlignment="1">
      <alignment horizontal="center" vertical="center"/>
    </xf>
    <xf numFmtId="0" fontId="25" fillId="5" borderId="1" xfId="32" applyFill="1" applyBorder="1" applyAlignment="1">
      <alignment horizontal="center" vertical="center"/>
    </xf>
    <xf numFmtId="4" fontId="42" fillId="5" borderId="15" xfId="32" applyNumberFormat="1" applyFont="1" applyFill="1" applyBorder="1" applyAlignment="1">
      <alignment horizontal="center" vertical="center"/>
    </xf>
    <xf numFmtId="3" fontId="42" fillId="5" borderId="5" xfId="32" applyNumberFormat="1" applyFont="1" applyFill="1" applyBorder="1" applyAlignment="1">
      <alignment horizontal="right" vertical="center"/>
    </xf>
    <xf numFmtId="42" fontId="42" fillId="5" borderId="15" xfId="38" applyFont="1" applyFill="1" applyBorder="1" applyAlignment="1">
      <alignment horizontal="center" vertical="center"/>
    </xf>
    <xf numFmtId="3" fontId="42" fillId="5" borderId="15" xfId="32" applyNumberFormat="1" applyFont="1" applyFill="1" applyBorder="1" applyAlignment="1">
      <alignment horizontal="center" vertical="center"/>
    </xf>
    <xf numFmtId="0" fontId="32" fillId="0" borderId="1" xfId="32" applyFont="1" applyBorder="1" applyAlignment="1">
      <alignment horizontal="left" vertical="center" wrapText="1"/>
    </xf>
    <xf numFmtId="0" fontId="26" fillId="5" borderId="0" xfId="15" applyFill="1" applyAlignment="1">
      <alignment vertical="center"/>
    </xf>
    <xf numFmtId="0" fontId="32" fillId="5" borderId="1" xfId="32" applyFont="1" applyFill="1" applyBorder="1" applyAlignment="1">
      <alignment horizontal="left" vertical="center" wrapText="1"/>
    </xf>
    <xf numFmtId="0" fontId="26" fillId="5" borderId="0" xfId="15" applyFill="1" applyAlignment="1">
      <alignment horizontal="left" vertical="center"/>
    </xf>
    <xf numFmtId="42" fontId="50" fillId="5" borderId="0" xfId="38" applyFont="1" applyFill="1" applyAlignment="1">
      <alignment vertical="center"/>
    </xf>
    <xf numFmtId="0" fontId="25" fillId="5" borderId="6" xfId="93" applyFont="1" applyFill="1" applyBorder="1" applyAlignment="1">
      <alignment horizontal="justify" vertical="center" wrapText="1"/>
    </xf>
    <xf numFmtId="0" fontId="25" fillId="5" borderId="1" xfId="93" applyFont="1" applyFill="1" applyBorder="1" applyAlignment="1">
      <alignment horizontal="center" vertical="center" wrapText="1"/>
    </xf>
    <xf numFmtId="42" fontId="25" fillId="5" borderId="1" xfId="49" applyFill="1" applyBorder="1" applyAlignment="1">
      <alignment vertical="center"/>
    </xf>
    <xf numFmtId="42" fontId="25" fillId="5" borderId="0" xfId="49" applyFill="1" applyAlignment="1">
      <alignment vertical="center"/>
    </xf>
    <xf numFmtId="0" fontId="51" fillId="5" borderId="1" xfId="93" applyFont="1" applyFill="1" applyBorder="1" applyAlignment="1">
      <alignment horizontal="center" vertical="center" wrapText="1"/>
    </xf>
    <xf numFmtId="42" fontId="25" fillId="5" borderId="1" xfId="49" applyFill="1" applyBorder="1" applyAlignment="1">
      <alignment horizontal="right" vertical="center"/>
    </xf>
    <xf numFmtId="0" fontId="36" fillId="5" borderId="11" xfId="94" applyFont="1" applyFill="1" applyBorder="1" applyAlignment="1">
      <alignment vertical="center" wrapText="1"/>
    </xf>
    <xf numFmtId="0" fontId="36" fillId="5" borderId="1" xfId="94" applyFont="1" applyFill="1" applyBorder="1" applyAlignment="1">
      <alignment horizontal="center" vertical="center"/>
    </xf>
    <xf numFmtId="0" fontId="36" fillId="5" borderId="6" xfId="94" applyFont="1" applyFill="1" applyBorder="1" applyAlignment="1">
      <alignment vertical="center" wrapText="1"/>
    </xf>
    <xf numFmtId="0" fontId="25" fillId="5" borderId="6" xfId="98" applyFont="1" applyFill="1" applyBorder="1" applyAlignment="1">
      <alignment vertical="center" wrapText="1"/>
    </xf>
    <xf numFmtId="0" fontId="25" fillId="5" borderId="1" xfId="98" applyFont="1" applyFill="1" applyBorder="1" applyAlignment="1">
      <alignment horizontal="center" vertical="center"/>
    </xf>
    <xf numFmtId="0" fontId="25" fillId="5" borderId="3" xfId="93" applyFont="1" applyFill="1" applyBorder="1" applyAlignment="1">
      <alignment horizontal="center" vertical="center" wrapText="1"/>
    </xf>
    <xf numFmtId="42" fontId="25" fillId="5" borderId="1" xfId="49" applyFill="1" applyBorder="1" applyAlignment="1">
      <alignment horizontal="justify" vertical="center" wrapText="1"/>
    </xf>
    <xf numFmtId="0" fontId="25" fillId="5" borderId="37" xfId="93" applyFont="1" applyFill="1" applyBorder="1" applyAlignment="1">
      <alignment horizontal="justify" vertical="center" wrapText="1"/>
    </xf>
    <xf numFmtId="0" fontId="25" fillId="5" borderId="83" xfId="93" applyFont="1" applyFill="1" applyBorder="1" applyAlignment="1">
      <alignment horizontal="center" vertical="center" wrapText="1"/>
    </xf>
    <xf numFmtId="0" fontId="25" fillId="5" borderId="15" xfId="93" applyFont="1" applyFill="1" applyBorder="1" applyAlignment="1">
      <alignment horizontal="center" vertical="center" wrapText="1"/>
    </xf>
    <xf numFmtId="42" fontId="25" fillId="5" borderId="15" xfId="49" applyFill="1" applyBorder="1" applyAlignment="1">
      <alignment horizontal="justify" vertical="center" wrapText="1"/>
    </xf>
    <xf numFmtId="42" fontId="36" fillId="5" borderId="15" xfId="49" applyFont="1" applyFill="1" applyBorder="1" applyAlignment="1">
      <alignment vertical="center"/>
    </xf>
    <xf numFmtId="42" fontId="25" fillId="5" borderId="1" xfId="49" applyFill="1" applyBorder="1" applyAlignment="1">
      <alignment horizontal="center" vertical="center"/>
    </xf>
    <xf numFmtId="0" fontId="0" fillId="5" borderId="6" xfId="93" applyFont="1" applyFill="1" applyBorder="1" applyAlignment="1">
      <alignment horizontal="justify" vertical="center" wrapText="1"/>
    </xf>
    <xf numFmtId="0" fontId="63" fillId="5" borderId="1" xfId="93" applyFont="1" applyFill="1" applyBorder="1" applyAlignment="1">
      <alignment horizontal="center" vertical="center" wrapText="1"/>
    </xf>
    <xf numFmtId="0" fontId="25" fillId="5" borderId="6" xfId="93" applyFont="1" applyFill="1" applyBorder="1" applyAlignment="1">
      <alignment horizontal="left" vertical="center" wrapText="1"/>
    </xf>
    <xf numFmtId="42" fontId="25" fillId="5" borderId="1" xfId="49" applyFill="1" applyBorder="1" applyAlignment="1">
      <alignment horizontal="left" vertical="center" wrapText="1"/>
    </xf>
    <xf numFmtId="41" fontId="25" fillId="5" borderId="1" xfId="95" applyFont="1" applyFill="1" applyBorder="1" applyAlignment="1">
      <alignment horizontal="center" vertical="center"/>
    </xf>
    <xf numFmtId="193" fontId="63" fillId="5" borderId="1" xfId="95" applyNumberFormat="1" applyFont="1" applyFill="1" applyBorder="1" applyAlignment="1">
      <alignment horizontal="center" vertical="center"/>
    </xf>
    <xf numFmtId="0" fontId="67" fillId="17" borderId="11" xfId="32" applyFont="1" applyFill="1" applyBorder="1" applyAlignment="1">
      <alignment vertical="center"/>
    </xf>
    <xf numFmtId="0" fontId="67" fillId="17" borderId="0" xfId="32" applyFont="1" applyFill="1" applyAlignment="1">
      <alignment vertical="center"/>
    </xf>
    <xf numFmtId="0" fontId="67" fillId="17" borderId="10" xfId="32" applyFont="1" applyFill="1" applyBorder="1" applyAlignment="1">
      <alignment vertical="center"/>
    </xf>
    <xf numFmtId="10" fontId="65" fillId="5" borderId="5" xfId="21" applyNumberFormat="1" applyFont="1" applyFill="1" applyBorder="1" applyAlignment="1">
      <alignment horizontal="center" vertical="center"/>
    </xf>
    <xf numFmtId="42" fontId="66" fillId="0" borderId="0" xfId="38" applyFont="1"/>
    <xf numFmtId="44" fontId="67" fillId="0" borderId="0" xfId="32" applyNumberFormat="1" applyFont="1" applyAlignment="1">
      <alignment vertical="center"/>
    </xf>
    <xf numFmtId="165" fontId="65" fillId="0" borderId="1" xfId="48" applyFont="1" applyBorder="1" applyAlignment="1">
      <alignment horizontal="right" vertical="center" wrapText="1"/>
    </xf>
    <xf numFmtId="165" fontId="65" fillId="0" borderId="1" xfId="48" quotePrefix="1" applyFont="1" applyBorder="1" applyAlignment="1">
      <alignment horizontal="right" vertical="center" wrapText="1"/>
    </xf>
    <xf numFmtId="42" fontId="65" fillId="0" borderId="1" xfId="38" applyFont="1" applyBorder="1" applyAlignment="1">
      <alignment horizontal="center" vertical="center"/>
    </xf>
    <xf numFmtId="184" fontId="65" fillId="0" borderId="1" xfId="38" applyNumberFormat="1" applyFont="1" applyBorder="1" applyAlignment="1">
      <alignment horizontal="center" vertical="center"/>
    </xf>
    <xf numFmtId="0" fontId="65" fillId="0" borderId="1" xfId="101" applyFont="1" applyBorder="1" applyAlignment="1">
      <alignment horizontal="center" vertical="center" wrapText="1"/>
    </xf>
    <xf numFmtId="3" fontId="65" fillId="0" borderId="1" xfId="100" applyNumberFormat="1" applyFont="1" applyBorder="1" applyAlignment="1">
      <alignment horizontal="center" vertical="center"/>
    </xf>
    <xf numFmtId="3" fontId="65" fillId="0" borderId="1" xfId="32" applyNumberFormat="1" applyFont="1" applyBorder="1" applyAlignment="1">
      <alignment horizontal="left" vertical="center" wrapText="1"/>
    </xf>
    <xf numFmtId="3" fontId="65" fillId="0" borderId="1" xfId="32" applyNumberFormat="1" applyFont="1" applyBorder="1" applyAlignment="1">
      <alignment horizontal="center" vertical="center"/>
    </xf>
    <xf numFmtId="42" fontId="67" fillId="0" borderId="1" xfId="38" applyFont="1" applyBorder="1" applyAlignment="1">
      <alignment horizontal="center" vertical="center"/>
    </xf>
    <xf numFmtId="0" fontId="67" fillId="17" borderId="20" xfId="32" applyFont="1" applyFill="1" applyBorder="1" applyAlignment="1">
      <alignment vertical="center"/>
    </xf>
    <xf numFmtId="0" fontId="67" fillId="17" borderId="13" xfId="32" applyFont="1" applyFill="1" applyBorder="1" applyAlignment="1">
      <alignment vertical="center"/>
    </xf>
    <xf numFmtId="0" fontId="67" fillId="17" borderId="21" xfId="32" applyFont="1" applyFill="1" applyBorder="1" applyAlignment="1">
      <alignment vertical="center"/>
    </xf>
    <xf numFmtId="49" fontId="42" fillId="0" borderId="1" xfId="18" applyNumberFormat="1" applyFont="1" applyBorder="1" applyAlignment="1">
      <alignment horizontal="center" vertical="center"/>
    </xf>
    <xf numFmtId="0" fontId="65" fillId="0" borderId="34" xfId="32" applyFont="1" applyBorder="1" applyAlignment="1">
      <alignment horizontal="center" vertical="center"/>
    </xf>
    <xf numFmtId="49" fontId="42" fillId="0" borderId="35" xfId="18" applyNumberFormat="1" applyFont="1" applyBorder="1" applyAlignment="1">
      <alignment horizontal="center" vertical="center"/>
    </xf>
    <xf numFmtId="3" fontId="42" fillId="0" borderId="35" xfId="18" applyNumberFormat="1" applyFont="1" applyBorder="1" applyAlignment="1">
      <alignment horizontal="justify" vertical="center"/>
    </xf>
    <xf numFmtId="3" fontId="65" fillId="0" borderId="35" xfId="100" applyNumberFormat="1" applyFont="1" applyBorder="1" applyAlignment="1">
      <alignment horizontal="center" vertical="center"/>
    </xf>
    <xf numFmtId="4" fontId="65" fillId="0" borderId="35" xfId="37" applyNumberFormat="1" applyFont="1" applyBorder="1" applyAlignment="1">
      <alignment vertical="center" wrapText="1"/>
    </xf>
    <xf numFmtId="168" fontId="65" fillId="0" borderId="35" xfId="6" applyNumberFormat="1" applyFont="1" applyBorder="1" applyAlignment="1">
      <alignment horizontal="right" vertical="center" wrapText="1"/>
    </xf>
    <xf numFmtId="0" fontId="65" fillId="0" borderId="72" xfId="32" applyFont="1" applyBorder="1" applyAlignment="1">
      <alignment horizontal="center" vertical="center"/>
    </xf>
    <xf numFmtId="0" fontId="65" fillId="0" borderId="63" xfId="100" applyFont="1" applyBorder="1" applyAlignment="1">
      <alignment horizontal="center" vertical="center"/>
    </xf>
    <xf numFmtId="0" fontId="65" fillId="0" borderId="63" xfId="100" applyFont="1" applyBorder="1" applyAlignment="1">
      <alignment horizontal="left" vertical="center"/>
    </xf>
    <xf numFmtId="4" fontId="65" fillId="0" borderId="63" xfId="37" applyNumberFormat="1" applyFont="1" applyBorder="1" applyAlignment="1">
      <alignment vertical="center" wrapText="1"/>
    </xf>
    <xf numFmtId="168" fontId="65" fillId="0" borderId="63" xfId="6" applyNumberFormat="1" applyFont="1" applyBorder="1" applyAlignment="1">
      <alignment horizontal="right" vertical="center" wrapText="1"/>
    </xf>
    <xf numFmtId="0" fontId="42" fillId="0" borderId="1" xfId="18" applyFont="1" applyBorder="1" applyAlignment="1">
      <alignment horizontal="center" vertical="center"/>
    </xf>
    <xf numFmtId="4" fontId="65" fillId="0" borderId="77" xfId="37" applyNumberFormat="1" applyFont="1" applyBorder="1" applyAlignment="1">
      <alignment vertical="center" wrapText="1"/>
    </xf>
    <xf numFmtId="0" fontId="65" fillId="0" borderId="68" xfId="32" applyFont="1" applyBorder="1" applyAlignment="1">
      <alignment horizontal="center" vertical="center"/>
    </xf>
    <xf numFmtId="0" fontId="42" fillId="0" borderId="69" xfId="18" applyFont="1" applyBorder="1" applyAlignment="1">
      <alignment horizontal="center" vertical="center"/>
    </xf>
    <xf numFmtId="3" fontId="65" fillId="0" borderId="69" xfId="32" applyNumberFormat="1" applyFont="1" applyBorder="1" applyAlignment="1">
      <alignment horizontal="left" vertical="center" wrapText="1"/>
    </xf>
    <xf numFmtId="3" fontId="65" fillId="0" borderId="69" xfId="32" applyNumberFormat="1" applyFont="1" applyBorder="1" applyAlignment="1">
      <alignment horizontal="center" vertical="center"/>
    </xf>
    <xf numFmtId="4" fontId="65" fillId="0" borderId="69" xfId="37" applyNumberFormat="1" applyFont="1" applyBorder="1" applyAlignment="1">
      <alignment vertical="center" wrapText="1"/>
    </xf>
    <xf numFmtId="0" fontId="42" fillId="0" borderId="1" xfId="18" applyFont="1" applyBorder="1" applyAlignment="1">
      <alignment horizontal="center" vertical="center" wrapText="1"/>
    </xf>
    <xf numFmtId="0" fontId="42" fillId="0" borderId="35" xfId="18" applyFont="1" applyBorder="1" applyAlignment="1">
      <alignment horizontal="center" vertical="center"/>
    </xf>
    <xf numFmtId="3" fontId="65" fillId="0" borderId="35" xfId="32" applyNumberFormat="1" applyFont="1" applyBorder="1" applyAlignment="1">
      <alignment horizontal="left" vertical="center" wrapText="1"/>
    </xf>
    <xf numFmtId="3" fontId="65" fillId="0" borderId="35" xfId="32" applyNumberFormat="1" applyFont="1" applyBorder="1" applyAlignment="1">
      <alignment horizontal="center" vertical="center"/>
    </xf>
    <xf numFmtId="0" fontId="65" fillId="0" borderId="72" xfId="101" applyFont="1" applyBorder="1" applyAlignment="1">
      <alignment horizontal="center" vertical="center"/>
    </xf>
    <xf numFmtId="49" fontId="38" fillId="0" borderId="63" xfId="0" applyNumberFormat="1" applyFont="1" applyBorder="1" applyAlignment="1">
      <alignment horizontal="center" vertical="center"/>
    </xf>
    <xf numFmtId="3" fontId="65" fillId="0" borderId="63" xfId="32" applyNumberFormat="1" applyFont="1" applyBorder="1" applyAlignment="1">
      <alignment horizontal="left" vertical="center" wrapText="1"/>
    </xf>
    <xf numFmtId="3" fontId="65" fillId="0" borderId="63" xfId="32" applyNumberFormat="1" applyFont="1" applyBorder="1" applyAlignment="1">
      <alignment horizontal="center" vertical="center"/>
    </xf>
    <xf numFmtId="0" fontId="42" fillId="0" borderId="1" xfId="0" applyFont="1" applyBorder="1" applyAlignment="1">
      <alignment vertical="center" wrapText="1"/>
    </xf>
    <xf numFmtId="0" fontId="38" fillId="0" borderId="1" xfId="0" applyFont="1" applyBorder="1" applyAlignment="1">
      <alignment vertical="center" wrapText="1"/>
    </xf>
    <xf numFmtId="42" fontId="66" fillId="0" borderId="0" xfId="12" applyNumberFormat="1" applyFont="1"/>
    <xf numFmtId="167" fontId="65" fillId="0" borderId="36" xfId="6" applyNumberFormat="1" applyFont="1" applyBorder="1" applyAlignment="1">
      <alignment horizontal="right" vertical="center" wrapText="1"/>
    </xf>
    <xf numFmtId="167" fontId="65" fillId="0" borderId="5" xfId="6" applyNumberFormat="1" applyFont="1" applyBorder="1" applyAlignment="1">
      <alignment horizontal="right" vertical="center" wrapText="1"/>
    </xf>
    <xf numFmtId="167" fontId="67" fillId="0" borderId="64" xfId="6" applyNumberFormat="1" applyFont="1" applyBorder="1" applyAlignment="1">
      <alignment horizontal="right" vertical="center" wrapText="1"/>
    </xf>
    <xf numFmtId="167" fontId="65" fillId="0" borderId="70" xfId="6" applyNumberFormat="1" applyFont="1" applyBorder="1" applyAlignment="1">
      <alignment horizontal="right" vertical="center" wrapText="1"/>
    </xf>
    <xf numFmtId="167" fontId="67" fillId="0" borderId="73" xfId="37" applyNumberFormat="1" applyFont="1" applyBorder="1" applyAlignment="1">
      <alignment horizontal="right" vertical="center"/>
    </xf>
    <xf numFmtId="167" fontId="65" fillId="0" borderId="64" xfId="6" applyNumberFormat="1" applyFont="1" applyBorder="1" applyAlignment="1">
      <alignment horizontal="right" vertical="center" wrapText="1"/>
    </xf>
    <xf numFmtId="167" fontId="65" fillId="0" borderId="1" xfId="6" applyNumberFormat="1" applyFont="1" applyBorder="1" applyAlignment="1">
      <alignment horizontal="right" vertical="center" wrapText="1"/>
    </xf>
    <xf numFmtId="167" fontId="67" fillId="0" borderId="45" xfId="37" applyNumberFormat="1" applyFont="1" applyBorder="1" applyAlignment="1">
      <alignment horizontal="right" vertical="center"/>
    </xf>
    <xf numFmtId="167" fontId="67" fillId="17" borderId="44" xfId="32" applyNumberFormat="1" applyFont="1" applyFill="1" applyBorder="1" applyAlignment="1">
      <alignment vertical="center"/>
    </xf>
    <xf numFmtId="165" fontId="66" fillId="0" borderId="0" xfId="12" applyNumberFormat="1" applyFont="1"/>
    <xf numFmtId="168" fontId="67" fillId="17" borderId="44" xfId="32" applyNumberFormat="1" applyFont="1" applyFill="1" applyBorder="1" applyAlignment="1">
      <alignment vertical="center"/>
    </xf>
    <xf numFmtId="184" fontId="66" fillId="0" borderId="0" xfId="12" applyNumberFormat="1" applyFont="1"/>
    <xf numFmtId="184" fontId="71" fillId="0" borderId="0" xfId="12" applyNumberFormat="1" applyFont="1"/>
    <xf numFmtId="189" fontId="65" fillId="0" borderId="3" xfId="48" applyNumberFormat="1" applyFont="1" applyBorder="1" applyAlignment="1">
      <alignment vertical="center"/>
    </xf>
    <xf numFmtId="204" fontId="67" fillId="0" borderId="0" xfId="66" applyNumberFormat="1" applyFont="1"/>
    <xf numFmtId="184" fontId="42" fillId="0" borderId="1" xfId="38" applyNumberFormat="1" applyFont="1" applyBorder="1" applyAlignment="1" applyProtection="1">
      <alignment horizontal="right" vertical="center"/>
      <protection locked="0"/>
    </xf>
    <xf numFmtId="205" fontId="68" fillId="0" borderId="0" xfId="21" applyNumberFormat="1" applyFont="1"/>
    <xf numFmtId="174" fontId="68" fillId="0" borderId="0" xfId="66" applyNumberFormat="1" applyFont="1"/>
    <xf numFmtId="186" fontId="68" fillId="0" borderId="0" xfId="66" applyNumberFormat="1" applyFont="1"/>
    <xf numFmtId="206" fontId="68" fillId="0" borderId="0" xfId="66" applyNumberFormat="1" applyFont="1"/>
    <xf numFmtId="168" fontId="68" fillId="0" borderId="0" xfId="66" applyNumberFormat="1" applyFont="1"/>
    <xf numFmtId="184" fontId="65" fillId="0" borderId="1" xfId="38" applyNumberFormat="1" applyFont="1" applyFill="1" applyBorder="1" applyAlignment="1">
      <alignment horizontal="center" vertical="center"/>
    </xf>
    <xf numFmtId="168" fontId="65" fillId="0" borderId="69" xfId="6" applyNumberFormat="1" applyFont="1" applyFill="1" applyBorder="1" applyAlignment="1">
      <alignment horizontal="right" vertical="center" wrapText="1"/>
    </xf>
    <xf numFmtId="168" fontId="65" fillId="0" borderId="1" xfId="6" applyNumberFormat="1" applyFont="1" applyFill="1" applyBorder="1" applyAlignment="1">
      <alignment horizontal="right" vertical="center" wrapText="1"/>
    </xf>
    <xf numFmtId="168" fontId="65" fillId="0" borderId="63" xfId="6" applyNumberFormat="1" applyFont="1" applyFill="1" applyBorder="1" applyAlignment="1">
      <alignment horizontal="right" vertical="center" wrapText="1"/>
    </xf>
    <xf numFmtId="196" fontId="68" fillId="0" borderId="0" xfId="66" applyNumberFormat="1" applyFont="1"/>
    <xf numFmtId="44" fontId="42" fillId="0" borderId="0" xfId="0" applyNumberFormat="1" applyFont="1"/>
    <xf numFmtId="167" fontId="68" fillId="0" borderId="0" xfId="66" applyNumberFormat="1" applyFont="1"/>
    <xf numFmtId="184" fontId="32" fillId="18" borderId="64" xfId="38" applyNumberFormat="1" applyFont="1" applyFill="1" applyBorder="1" applyAlignment="1">
      <alignment horizontal="right" vertical="center" wrapText="1"/>
    </xf>
    <xf numFmtId="168" fontId="67" fillId="18" borderId="44" xfId="32" applyNumberFormat="1" applyFont="1" applyFill="1" applyBorder="1" applyAlignment="1">
      <alignment vertical="center"/>
    </xf>
    <xf numFmtId="0" fontId="42" fillId="0" borderId="18" xfId="0" applyFont="1" applyBorder="1" applyAlignment="1">
      <alignment horizontal="center" vertical="center"/>
    </xf>
    <xf numFmtId="184" fontId="32" fillId="0" borderId="69" xfId="38" applyNumberFormat="1" applyFont="1" applyBorder="1" applyAlignment="1">
      <alignment horizontal="left" vertical="center" wrapText="1"/>
    </xf>
    <xf numFmtId="42" fontId="42" fillId="5" borderId="1" xfId="38" applyFont="1" applyFill="1" applyBorder="1" applyAlignment="1" applyProtection="1">
      <alignment horizontal="right" vertical="center"/>
      <protection locked="0"/>
    </xf>
    <xf numFmtId="168" fontId="72" fillId="0" borderId="0" xfId="66" applyNumberFormat="1" applyFont="1"/>
    <xf numFmtId="10" fontId="73" fillId="5" borderId="5" xfId="21" applyNumberFormat="1" applyFont="1" applyFill="1" applyBorder="1" applyAlignment="1">
      <alignment horizontal="center" vertical="center"/>
    </xf>
    <xf numFmtId="0" fontId="65" fillId="4" borderId="20" xfId="121" applyFont="1" applyFill="1" applyBorder="1" applyAlignment="1">
      <alignment vertical="center" wrapText="1"/>
    </xf>
    <xf numFmtId="0" fontId="65" fillId="4" borderId="13" xfId="121" applyFont="1" applyFill="1" applyBorder="1" applyAlignment="1">
      <alignment horizontal="center" vertical="center" wrapText="1"/>
    </xf>
    <xf numFmtId="0" fontId="66" fillId="4" borderId="13" xfId="121" applyNumberFormat="1" applyFont="1" applyFill="1" applyBorder="1" applyAlignment="1">
      <alignment horizontal="center" vertical="center" wrapText="1"/>
    </xf>
    <xf numFmtId="0" fontId="66" fillId="4" borderId="13" xfId="121" applyNumberFormat="1" applyFont="1" applyFill="1" applyBorder="1" applyAlignment="1">
      <alignment horizontal="justify" vertical="center" wrapText="1"/>
    </xf>
    <xf numFmtId="0" fontId="66" fillId="4" borderId="13" xfId="121" applyNumberFormat="1" applyFont="1" applyFill="1" applyBorder="1" applyAlignment="1">
      <alignment vertical="center" wrapText="1"/>
    </xf>
    <xf numFmtId="0" fontId="66" fillId="4" borderId="21" xfId="121" applyNumberFormat="1" applyFont="1" applyFill="1" applyBorder="1" applyAlignment="1">
      <alignment vertical="center" wrapText="1"/>
    </xf>
    <xf numFmtId="0" fontId="66" fillId="4" borderId="0" xfId="121" applyNumberFormat="1" applyFont="1" applyFill="1" applyBorder="1" applyAlignment="1">
      <alignment vertical="center" wrapText="1"/>
    </xf>
    <xf numFmtId="0" fontId="65" fillId="4" borderId="0" xfId="121" applyFont="1" applyFill="1" applyBorder="1" applyAlignment="1">
      <alignment vertical="center" wrapText="1"/>
    </xf>
    <xf numFmtId="0" fontId="65" fillId="4" borderId="11" xfId="121" applyFont="1" applyFill="1" applyBorder="1" applyAlignment="1">
      <alignment vertical="center" wrapText="1"/>
    </xf>
    <xf numFmtId="0" fontId="76" fillId="0" borderId="0" xfId="122" applyAlignment="1">
      <alignment horizontal="center"/>
    </xf>
    <xf numFmtId="0" fontId="66" fillId="4" borderId="10" xfId="121" applyNumberFormat="1" applyFont="1" applyFill="1" applyBorder="1" applyAlignment="1">
      <alignment vertical="center" wrapText="1"/>
    </xf>
    <xf numFmtId="0" fontId="64" fillId="0" borderId="100" xfId="122" applyFont="1" applyBorder="1" applyAlignment="1">
      <alignment horizontal="justify" vertical="center" wrapText="1"/>
    </xf>
    <xf numFmtId="0" fontId="64" fillId="4" borderId="99" xfId="122" applyFont="1" applyFill="1" applyBorder="1" applyAlignment="1">
      <alignment horizontal="center" vertical="center" wrapText="1"/>
    </xf>
    <xf numFmtId="0" fontId="66" fillId="4" borderId="0" xfId="121" applyNumberFormat="1" applyFont="1" applyFill="1" applyBorder="1" applyAlignment="1">
      <alignment horizontal="center" vertical="center" wrapText="1"/>
    </xf>
    <xf numFmtId="0" fontId="66" fillId="4" borderId="0" xfId="121" applyNumberFormat="1" applyFont="1" applyFill="1" applyBorder="1" applyAlignment="1">
      <alignment horizontal="justify" vertical="center" wrapText="1"/>
    </xf>
    <xf numFmtId="0" fontId="65" fillId="4" borderId="0" xfId="121" applyFont="1" applyFill="1" applyBorder="1" applyAlignment="1">
      <alignment horizontal="center" vertical="center" wrapText="1"/>
    </xf>
    <xf numFmtId="0" fontId="66" fillId="4" borderId="11" xfId="121" applyNumberFormat="1" applyFont="1" applyFill="1" applyBorder="1" applyAlignment="1">
      <alignment horizontal="right" vertical="center" wrapText="1"/>
    </xf>
    <xf numFmtId="0" fontId="66" fillId="4" borderId="0" xfId="121" applyNumberFormat="1" applyFont="1" applyFill="1" applyBorder="1" applyAlignment="1">
      <alignment horizontal="right" vertical="center" wrapText="1"/>
    </xf>
    <xf numFmtId="0" fontId="77" fillId="0" borderId="24" xfId="121" quotePrefix="1" applyFont="1" applyFill="1" applyBorder="1" applyAlignment="1">
      <alignment horizontal="center" vertical="center" wrapText="1"/>
    </xf>
    <xf numFmtId="0" fontId="77" fillId="0" borderId="25" xfId="121" quotePrefix="1" applyFont="1" applyBorder="1" applyAlignment="1">
      <alignment horizontal="center" vertical="center" wrapText="1"/>
    </xf>
    <xf numFmtId="0" fontId="28" fillId="0" borderId="19" xfId="121" applyFont="1" applyBorder="1" applyAlignment="1">
      <alignment horizontal="center" vertical="center" wrapText="1"/>
    </xf>
    <xf numFmtId="197" fontId="39" fillId="3" borderId="64" xfId="121" applyNumberFormat="1" applyFont="1" applyFill="1" applyBorder="1" applyAlignment="1">
      <alignment vertical="center" wrapText="1"/>
    </xf>
    <xf numFmtId="169" fontId="39" fillId="3" borderId="36" xfId="125" applyFont="1" applyFill="1" applyBorder="1" applyAlignment="1">
      <alignment vertical="center" wrapText="1"/>
    </xf>
    <xf numFmtId="169" fontId="39" fillId="3" borderId="5" xfId="125" applyFont="1" applyFill="1" applyBorder="1" applyAlignment="1">
      <alignment vertical="center" wrapText="1"/>
    </xf>
    <xf numFmtId="169" fontId="39" fillId="3" borderId="5" xfId="127" applyFont="1" applyFill="1" applyBorder="1" applyAlignment="1">
      <alignment vertical="center" wrapText="1"/>
    </xf>
    <xf numFmtId="169" fontId="39" fillId="3" borderId="64" xfId="125" applyFont="1" applyFill="1" applyBorder="1" applyAlignment="1">
      <alignment vertical="center" wrapText="1"/>
    </xf>
    <xf numFmtId="0" fontId="28" fillId="4" borderId="20" xfId="121" applyFont="1" applyFill="1" applyBorder="1" applyAlignment="1">
      <alignment horizontal="justify" vertical="center" wrapText="1"/>
    </xf>
    <xf numFmtId="0" fontId="28" fillId="4" borderId="13" xfId="121" applyFont="1" applyFill="1" applyBorder="1" applyAlignment="1">
      <alignment horizontal="justify" vertical="center" wrapText="1"/>
    </xf>
    <xf numFmtId="0" fontId="28" fillId="4" borderId="21" xfId="121" applyFont="1" applyFill="1" applyBorder="1" applyAlignment="1">
      <alignment horizontal="justify" vertical="center" wrapText="1"/>
    </xf>
    <xf numFmtId="0" fontId="65" fillId="4" borderId="0" xfId="121" applyNumberFormat="1" applyFont="1" applyFill="1" applyBorder="1" applyAlignment="1">
      <alignment vertical="center" wrapText="1"/>
    </xf>
    <xf numFmtId="0" fontId="66" fillId="4" borderId="19" xfId="121" applyNumberFormat="1" applyFont="1" applyFill="1" applyBorder="1" applyAlignment="1">
      <alignment vertical="center" wrapText="1"/>
    </xf>
    <xf numFmtId="175" fontId="25" fillId="0" borderId="1" xfId="5" applyNumberFormat="1" applyBorder="1" applyAlignment="1">
      <alignment horizontal="center" vertical="center"/>
    </xf>
    <xf numFmtId="197" fontId="25" fillId="0" borderId="5" xfId="123" applyNumberFormat="1" applyFont="1" applyFill="1" applyBorder="1" applyAlignment="1">
      <alignment vertical="center" wrapText="1"/>
    </xf>
    <xf numFmtId="0" fontId="67" fillId="4" borderId="10" xfId="121" applyFont="1" applyFill="1" applyBorder="1" applyAlignment="1">
      <alignment horizontal="center" vertical="center" wrapText="1"/>
    </xf>
    <xf numFmtId="178" fontId="25" fillId="0" borderId="1" xfId="32" applyNumberFormat="1" applyBorder="1" applyAlignment="1">
      <alignment horizontal="center" vertical="center"/>
    </xf>
    <xf numFmtId="0" fontId="76" fillId="0" borderId="21" xfId="122" applyBorder="1" applyAlignment="1">
      <alignment horizontal="center"/>
    </xf>
    <xf numFmtId="0" fontId="76" fillId="0" borderId="10" xfId="122" applyBorder="1" applyAlignment="1">
      <alignment horizontal="center"/>
    </xf>
    <xf numFmtId="0" fontId="79" fillId="4" borderId="10" xfId="121" applyNumberFormat="1" applyFont="1" applyFill="1" applyBorder="1" applyAlignment="1">
      <alignment horizontal="center" wrapText="1"/>
    </xf>
    <xf numFmtId="0" fontId="79" fillId="0" borderId="10" xfId="121" applyNumberFormat="1" applyFont="1" applyFill="1" applyBorder="1" applyAlignment="1">
      <alignment horizontal="center" wrapText="1"/>
    </xf>
    <xf numFmtId="42" fontId="66" fillId="4" borderId="10" xfId="126" applyFont="1" applyFill="1" applyBorder="1" applyAlignment="1">
      <alignment vertical="center" wrapText="1"/>
    </xf>
    <xf numFmtId="44" fontId="79" fillId="0" borderId="10" xfId="121" applyNumberFormat="1" applyFont="1" applyFill="1" applyBorder="1" applyAlignment="1">
      <alignment horizontal="center" wrapText="1"/>
    </xf>
    <xf numFmtId="0" fontId="28" fillId="0" borderId="11" xfId="33" applyFont="1" applyBorder="1" applyAlignment="1">
      <alignment horizontal="left" vertical="center"/>
    </xf>
    <xf numFmtId="0" fontId="28" fillId="0" borderId="11" xfId="33" applyFont="1" applyBorder="1" applyAlignment="1">
      <alignment horizontal="center" vertical="center"/>
    </xf>
    <xf numFmtId="0" fontId="28" fillId="0" borderId="11" xfId="0" applyFont="1" applyBorder="1"/>
    <xf numFmtId="4" fontId="25" fillId="0" borderId="10" xfId="32" applyNumberFormat="1" applyBorder="1"/>
    <xf numFmtId="0" fontId="28" fillId="0" borderId="11" xfId="33" applyFont="1" applyBorder="1" applyAlignment="1" applyProtection="1">
      <alignment vertical="center"/>
      <protection locked="0"/>
    </xf>
    <xf numFmtId="0" fontId="28" fillId="0" borderId="11" xfId="32" applyFont="1" applyBorder="1" applyAlignment="1">
      <alignment horizontal="center" vertical="center"/>
    </xf>
    <xf numFmtId="0" fontId="25" fillId="0" borderId="18" xfId="61" applyFont="1" applyBorder="1"/>
    <xf numFmtId="4" fontId="25" fillId="0" borderId="19" xfId="32" applyNumberFormat="1" applyBorder="1"/>
    <xf numFmtId="0" fontId="25" fillId="0" borderId="1" xfId="5" applyNumberFormat="1" applyBorder="1" applyAlignment="1">
      <alignment horizontal="left" vertical="center" wrapText="1"/>
    </xf>
    <xf numFmtId="2" fontId="39" fillId="3" borderId="5" xfId="121" applyNumberFormat="1" applyFont="1" applyFill="1" applyBorder="1" applyAlignment="1">
      <alignment vertical="center" wrapText="1"/>
    </xf>
    <xf numFmtId="0" fontId="66" fillId="4" borderId="17" xfId="121" applyNumberFormat="1" applyFont="1" applyFill="1" applyBorder="1" applyAlignment="1">
      <alignment vertical="center" wrapText="1"/>
    </xf>
    <xf numFmtId="0" fontId="65" fillId="4" borderId="20" xfId="121" applyFont="1" applyFill="1" applyBorder="1" applyAlignment="1">
      <alignment horizontal="center" vertical="center" wrapText="1"/>
    </xf>
    <xf numFmtId="0" fontId="30" fillId="0" borderId="11" xfId="32" applyFont="1" applyBorder="1" applyAlignment="1">
      <alignment vertical="center"/>
    </xf>
    <xf numFmtId="0" fontId="25" fillId="0" borderId="37" xfId="32" applyBorder="1" applyAlignment="1">
      <alignment horizontal="center" vertical="center"/>
    </xf>
    <xf numFmtId="175" fontId="25" fillId="0" borderId="15" xfId="5" applyNumberFormat="1" applyBorder="1" applyAlignment="1">
      <alignment horizontal="center" vertical="center"/>
    </xf>
    <xf numFmtId="0" fontId="25" fillId="0" borderId="15" xfId="32" applyBorder="1" applyAlignment="1">
      <alignment horizontal="left" vertical="center" wrapText="1"/>
    </xf>
    <xf numFmtId="0" fontId="39" fillId="3" borderId="3" xfId="121" applyFont="1" applyFill="1" applyBorder="1" applyAlignment="1">
      <alignment vertical="center" wrapText="1"/>
    </xf>
    <xf numFmtId="0" fontId="39" fillId="3" borderId="8" xfId="121" applyFont="1" applyFill="1" applyBorder="1" applyAlignment="1">
      <alignment vertical="center" wrapText="1"/>
    </xf>
    <xf numFmtId="0" fontId="39" fillId="3" borderId="7" xfId="121" applyFont="1" applyFill="1" applyBorder="1" applyAlignment="1">
      <alignment horizontal="left" vertical="center"/>
    </xf>
    <xf numFmtId="10" fontId="25" fillId="0" borderId="0" xfId="21" applyNumberFormat="1" applyFont="1" applyAlignment="1">
      <alignment horizontal="center" vertical="center"/>
    </xf>
    <xf numFmtId="175" fontId="25" fillId="0" borderId="0" xfId="5" applyNumberFormat="1" applyFont="1" applyAlignment="1">
      <alignment vertical="center"/>
    </xf>
    <xf numFmtId="175" fontId="25" fillId="5" borderId="0" xfId="5" applyNumberFormat="1" applyFont="1" applyFill="1" applyAlignment="1">
      <alignment vertical="center"/>
    </xf>
    <xf numFmtId="175" fontId="25" fillId="13" borderId="0" xfId="5" applyNumberFormat="1" applyFont="1" applyFill="1" applyAlignment="1">
      <alignment vertical="center"/>
    </xf>
    <xf numFmtId="10" fontId="25" fillId="13" borderId="0" xfId="21" applyNumberFormat="1" applyFont="1" applyFill="1" applyAlignment="1">
      <alignment horizontal="left" vertical="center"/>
    </xf>
    <xf numFmtId="165" fontId="25" fillId="13" borderId="0" xfId="48" applyFont="1" applyFill="1" applyAlignment="1">
      <alignment horizontal="left" vertical="center"/>
    </xf>
    <xf numFmtId="42" fontId="25" fillId="0" borderId="0" xfId="38" applyFont="1" applyAlignment="1">
      <alignment vertical="center"/>
    </xf>
    <xf numFmtId="177" fontId="25" fillId="0" borderId="0" xfId="21" applyNumberFormat="1" applyFont="1" applyAlignment="1">
      <alignment vertical="center"/>
    </xf>
    <xf numFmtId="180" fontId="25" fillId="0" borderId="0" xfId="21" applyNumberFormat="1" applyFont="1" applyAlignment="1">
      <alignment vertical="center"/>
    </xf>
    <xf numFmtId="171" fontId="25" fillId="0" borderId="0" xfId="5" applyFont="1" applyAlignment="1">
      <alignment vertical="center"/>
    </xf>
    <xf numFmtId="0" fontId="25" fillId="0" borderId="21" xfId="0" applyFont="1" applyBorder="1"/>
    <xf numFmtId="181" fontId="25" fillId="0" borderId="0" xfId="21" applyNumberFormat="1" applyFont="1" applyAlignment="1">
      <alignment vertical="center"/>
    </xf>
    <xf numFmtId="174" fontId="25" fillId="0" borderId="1" xfId="49" applyNumberFormat="1" applyFont="1" applyBorder="1" applyAlignment="1">
      <alignment horizontal="center" vertical="center" wrapText="1"/>
    </xf>
    <xf numFmtId="197" fontId="83" fillId="0" borderId="5" xfId="123" applyNumberFormat="1" applyFont="1" applyFill="1" applyBorder="1" applyAlignment="1">
      <alignment vertical="center" wrapText="1"/>
    </xf>
    <xf numFmtId="0" fontId="42" fillId="4" borderId="96" xfId="121" applyNumberFormat="1" applyFont="1" applyFill="1" applyBorder="1" applyAlignment="1">
      <alignment horizontal="center" vertical="center" wrapText="1"/>
    </xf>
    <xf numFmtId="0" fontId="42" fillId="4" borderId="0" xfId="121" applyNumberFormat="1" applyFont="1" applyFill="1" applyBorder="1" applyAlignment="1">
      <alignment horizontal="center" vertical="center" wrapText="1"/>
    </xf>
    <xf numFmtId="0" fontId="42" fillId="4" borderId="96" xfId="121" applyNumberFormat="1" applyFont="1" applyFill="1" applyBorder="1" applyAlignment="1">
      <alignment horizontal="justify" vertical="center" wrapText="1"/>
    </xf>
    <xf numFmtId="0" fontId="42" fillId="4" borderId="96" xfId="121" applyNumberFormat="1" applyFont="1" applyFill="1" applyBorder="1" applyAlignment="1">
      <alignment vertical="center" wrapText="1"/>
    </xf>
    <xf numFmtId="0" fontId="42" fillId="4" borderId="102" xfId="121" applyNumberFormat="1" applyFont="1" applyFill="1" applyBorder="1" applyAlignment="1">
      <alignment vertical="center" wrapText="1"/>
    </xf>
    <xf numFmtId="0" fontId="80" fillId="0" borderId="0" xfId="61" applyFont="1" applyBorder="1"/>
    <xf numFmtId="0" fontId="28" fillId="0" borderId="0" xfId="61" applyFont="1" applyBorder="1"/>
    <xf numFmtId="0" fontId="28" fillId="0" borderId="0" xfId="50" applyFont="1" applyBorder="1" applyAlignment="1">
      <alignment vertical="center"/>
    </xf>
    <xf numFmtId="173" fontId="28" fillId="0" borderId="0" xfId="33" applyNumberFormat="1" applyFont="1" applyBorder="1" applyAlignment="1">
      <alignment horizontal="left" vertical="center"/>
    </xf>
    <xf numFmtId="0" fontId="28" fillId="4" borderId="0" xfId="121" applyNumberFormat="1" applyFont="1" applyFill="1" applyBorder="1" applyAlignment="1">
      <alignment horizontal="justify" vertical="center" wrapText="1"/>
    </xf>
    <xf numFmtId="0" fontId="28" fillId="4" borderId="0" xfId="121" applyNumberFormat="1" applyFont="1" applyFill="1" applyBorder="1" applyAlignment="1">
      <alignment vertical="center" wrapText="1"/>
    </xf>
    <xf numFmtId="0" fontId="28" fillId="0" borderId="0" xfId="32" applyFont="1" applyBorder="1"/>
    <xf numFmtId="3" fontId="57" fillId="0" borderId="0" xfId="32" applyNumberFormat="1" applyFont="1" applyBorder="1"/>
    <xf numFmtId="0" fontId="28" fillId="4" borderId="10" xfId="121" applyNumberFormat="1" applyFont="1" applyFill="1" applyBorder="1" applyAlignment="1">
      <alignment vertical="center" wrapText="1"/>
    </xf>
    <xf numFmtId="0" fontId="31" fillId="0" borderId="96" xfId="194" applyFont="1" applyBorder="1" applyAlignment="1">
      <alignment vertical="center"/>
    </xf>
    <xf numFmtId="0" fontId="25" fillId="0" borderId="1" xfId="5" applyNumberFormat="1" applyBorder="1" applyAlignment="1">
      <alignment horizontal="left" vertical="center"/>
    </xf>
    <xf numFmtId="174" fontId="25" fillId="0" borderId="1" xfId="123" applyNumberFormat="1" applyFont="1" applyFill="1" applyBorder="1" applyAlignment="1">
      <alignment vertical="center" wrapText="1"/>
    </xf>
    <xf numFmtId="174" fontId="25" fillId="19" borderId="1" xfId="78" applyNumberFormat="1" applyFont="1" applyFill="1" applyBorder="1" applyAlignment="1">
      <alignment vertical="center" wrapText="1"/>
    </xf>
    <xf numFmtId="174" fontId="25" fillId="0" borderId="5" xfId="123" applyNumberFormat="1" applyFont="1" applyFill="1" applyBorder="1" applyAlignment="1">
      <alignment vertical="center" wrapText="1"/>
    </xf>
    <xf numFmtId="0" fontId="25" fillId="0" borderId="1" xfId="5" applyNumberFormat="1" applyFill="1" applyBorder="1" applyAlignment="1">
      <alignment horizontal="left" vertical="center"/>
    </xf>
    <xf numFmtId="174" fontId="28" fillId="3" borderId="5" xfId="123" applyNumberFormat="1" applyFont="1" applyFill="1" applyBorder="1" applyAlignment="1">
      <alignment vertical="center" wrapText="1"/>
    </xf>
    <xf numFmtId="0" fontId="25" fillId="0" borderId="72" xfId="32" applyBorder="1" applyAlignment="1">
      <alignment horizontal="center" vertical="center"/>
    </xf>
    <xf numFmtId="0" fontId="25" fillId="0" borderId="63" xfId="5" applyNumberFormat="1" applyBorder="1" applyAlignment="1">
      <alignment horizontal="left" vertical="center" wrapText="1"/>
    </xf>
    <xf numFmtId="175" fontId="25" fillId="0" borderId="63" xfId="5" applyNumberFormat="1" applyBorder="1" applyAlignment="1">
      <alignment horizontal="center" vertical="center"/>
    </xf>
    <xf numFmtId="174" fontId="25" fillId="0" borderId="63" xfId="123" applyNumberFormat="1" applyFont="1" applyFill="1" applyBorder="1" applyAlignment="1">
      <alignment vertical="center" wrapText="1"/>
    </xf>
    <xf numFmtId="9" fontId="25" fillId="0" borderId="63" xfId="56" applyFont="1" applyBorder="1" applyAlignment="1">
      <alignment horizontal="center" vertical="center"/>
    </xf>
    <xf numFmtId="0" fontId="25" fillId="0" borderId="1" xfId="32" applyFont="1" applyBorder="1" applyAlignment="1">
      <alignment horizontal="left" vertical="center" wrapText="1"/>
    </xf>
    <xf numFmtId="0" fontId="25" fillId="0" borderId="1" xfId="32" applyFont="1" applyFill="1" applyBorder="1" applyAlignment="1">
      <alignment horizontal="left" vertical="center" wrapText="1"/>
    </xf>
    <xf numFmtId="0" fontId="1" fillId="0" borderId="0" xfId="61" applyFont="1" applyBorder="1" applyAlignment="1">
      <alignment vertical="center"/>
    </xf>
    <xf numFmtId="210" fontId="25" fillId="0" borderId="63" xfId="121" applyNumberFormat="1" applyFont="1" applyBorder="1" applyAlignment="1">
      <alignment horizontal="center" vertical="center" wrapText="1"/>
    </xf>
    <xf numFmtId="210" fontId="25" fillId="0" borderId="77" xfId="121" applyNumberFormat="1" applyFont="1" applyFill="1" applyBorder="1" applyAlignment="1">
      <alignment horizontal="center" vertical="center" wrapText="1"/>
    </xf>
    <xf numFmtId="169" fontId="1" fillId="0" borderId="0" xfId="61" applyNumberFormat="1" applyFont="1" applyBorder="1" applyAlignment="1">
      <alignment vertical="center"/>
    </xf>
    <xf numFmtId="176" fontId="1" fillId="0" borderId="0" xfId="61" applyNumberFormat="1" applyFont="1" applyBorder="1" applyAlignment="1">
      <alignment vertical="center"/>
    </xf>
    <xf numFmtId="0" fontId="30" fillId="0" borderId="10" xfId="32" applyFont="1" applyBorder="1" applyAlignment="1">
      <alignment vertical="center" wrapText="1"/>
    </xf>
    <xf numFmtId="0" fontId="84" fillId="4" borderId="99" xfId="122" applyFont="1" applyFill="1" applyBorder="1" applyAlignment="1">
      <alignment horizontal="center" vertical="center" wrapText="1"/>
    </xf>
    <xf numFmtId="0" fontId="84" fillId="4" borderId="97" xfId="122" applyFont="1" applyFill="1" applyBorder="1" applyAlignment="1">
      <alignment horizontal="center" vertical="center" wrapText="1"/>
    </xf>
    <xf numFmtId="182" fontId="25" fillId="0" borderId="5" xfId="123" applyNumberFormat="1" applyFont="1" applyFill="1" applyBorder="1" applyAlignment="1">
      <alignment vertical="center" wrapText="1"/>
    </xf>
    <xf numFmtId="0" fontId="25" fillId="0" borderId="103" xfId="33" applyBorder="1" applyAlignment="1">
      <alignment horizontal="left" vertical="center"/>
    </xf>
    <xf numFmtId="0" fontId="25" fillId="0" borderId="96" xfId="50" applyBorder="1" applyAlignment="1">
      <alignment vertical="center"/>
    </xf>
    <xf numFmtId="176" fontId="85" fillId="0" borderId="96" xfId="61" applyNumberFormat="1" applyFont="1" applyBorder="1" applyAlignment="1">
      <alignment vertical="center"/>
    </xf>
    <xf numFmtId="0" fontId="25" fillId="0" borderId="96" xfId="61" applyFont="1" applyBorder="1"/>
    <xf numFmtId="4" fontId="25" fillId="0" borderId="102" xfId="32" applyNumberFormat="1" applyBorder="1"/>
    <xf numFmtId="4" fontId="25" fillId="0" borderId="10" xfId="32" applyNumberFormat="1" applyBorder="1" applyAlignment="1">
      <alignment horizontal="left"/>
    </xf>
    <xf numFmtId="0" fontId="25" fillId="0" borderId="11" xfId="32" applyBorder="1" applyAlignment="1">
      <alignment horizontal="center" vertical="center"/>
    </xf>
    <xf numFmtId="0" fontId="25" fillId="0" borderId="101" xfId="33" applyBorder="1" applyAlignment="1" applyProtection="1">
      <alignment vertical="center"/>
      <protection locked="0"/>
    </xf>
    <xf numFmtId="0" fontId="25" fillId="0" borderId="83" xfId="0" applyFont="1" applyBorder="1"/>
    <xf numFmtId="0" fontId="25" fillId="0" borderId="11" xfId="33" applyBorder="1" applyAlignment="1" applyProtection="1">
      <alignment vertical="center"/>
      <protection locked="0"/>
    </xf>
    <xf numFmtId="0" fontId="25" fillId="20" borderId="1" xfId="78" applyNumberFormat="1" applyFont="1" applyFill="1" applyBorder="1" applyAlignment="1">
      <alignment vertical="center" wrapText="1"/>
    </xf>
    <xf numFmtId="204" fontId="28" fillId="3" borderId="5" xfId="123" applyNumberFormat="1" applyFont="1" applyFill="1" applyBorder="1" applyAlignment="1">
      <alignment vertical="center" wrapText="1"/>
    </xf>
    <xf numFmtId="0" fontId="30" fillId="0" borderId="0" xfId="32" applyFont="1" applyBorder="1" applyAlignment="1">
      <alignment vertical="center" wrapText="1"/>
    </xf>
    <xf numFmtId="0" fontId="66" fillId="4" borderId="11" xfId="121" applyNumberFormat="1" applyFont="1" applyFill="1" applyBorder="1" applyAlignment="1">
      <alignment vertical="center" wrapText="1"/>
    </xf>
    <xf numFmtId="0" fontId="65" fillId="4" borderId="18" xfId="121" applyFont="1" applyFill="1" applyBorder="1" applyAlignment="1">
      <alignment horizontal="center" vertical="center" wrapText="1"/>
    </xf>
    <xf numFmtId="0" fontId="66" fillId="4" borderId="18" xfId="121" applyNumberFormat="1" applyFont="1" applyFill="1" applyBorder="1" applyAlignment="1">
      <alignment horizontal="center" vertical="center" wrapText="1"/>
    </xf>
    <xf numFmtId="0" fontId="66" fillId="4" borderId="18" xfId="121" applyNumberFormat="1" applyFont="1" applyFill="1" applyBorder="1" applyAlignment="1">
      <alignment horizontal="justify" vertical="center" wrapText="1"/>
    </xf>
    <xf numFmtId="0" fontId="66" fillId="4" borderId="18" xfId="121" applyNumberFormat="1" applyFont="1" applyFill="1" applyBorder="1" applyAlignment="1">
      <alignment vertical="center" wrapText="1"/>
    </xf>
    <xf numFmtId="169" fontId="3" fillId="0" borderId="0" xfId="61" applyNumberFormat="1" applyFont="1" applyBorder="1" applyAlignment="1">
      <alignment vertical="center"/>
    </xf>
    <xf numFmtId="0" fontId="3" fillId="0" borderId="0" xfId="61" applyFont="1" applyBorder="1" applyAlignment="1">
      <alignment vertical="center"/>
    </xf>
    <xf numFmtId="176" fontId="3" fillId="0" borderId="0" xfId="61" applyNumberFormat="1" applyFont="1" applyBorder="1" applyAlignment="1">
      <alignment vertical="center"/>
    </xf>
    <xf numFmtId="173" fontId="25" fillId="0" borderId="0" xfId="33" applyNumberFormat="1" applyBorder="1" applyAlignment="1">
      <alignment horizontal="left" vertical="center"/>
    </xf>
    <xf numFmtId="0" fontId="85" fillId="0" borderId="0" xfId="61" applyFont="1" applyBorder="1" applyAlignment="1">
      <alignment vertical="center"/>
    </xf>
    <xf numFmtId="0" fontId="25" fillId="0" borderId="0" xfId="33" applyBorder="1" applyAlignment="1">
      <alignment horizontal="left" vertical="center"/>
    </xf>
    <xf numFmtId="0" fontId="25" fillId="0" borderId="0" xfId="33" applyBorder="1" applyAlignment="1" applyProtection="1">
      <alignment vertical="center"/>
      <protection locked="0"/>
    </xf>
    <xf numFmtId="0" fontId="25" fillId="0" borderId="0" xfId="0" applyFont="1" applyBorder="1"/>
    <xf numFmtId="0" fontId="25" fillId="0" borderId="0" xfId="50" applyBorder="1" applyAlignment="1">
      <alignment vertical="center"/>
    </xf>
    <xf numFmtId="0" fontId="25" fillId="0" borderId="0" xfId="32" applyBorder="1"/>
    <xf numFmtId="3" fontId="51" fillId="0" borderId="0" xfId="32" applyNumberFormat="1" applyFont="1" applyBorder="1"/>
    <xf numFmtId="0" fontId="25" fillId="0" borderId="0" xfId="61" applyFont="1" applyBorder="1"/>
    <xf numFmtId="0" fontId="39" fillId="7" borderId="23" xfId="8" applyFont="1" applyFill="1" applyBorder="1" applyAlignment="1">
      <alignment horizontal="center" vertical="center"/>
    </xf>
    <xf numFmtId="0" fontId="26" fillId="0" borderId="25" xfId="8" applyBorder="1" applyAlignment="1">
      <alignment horizontal="center" vertical="center"/>
    </xf>
    <xf numFmtId="0" fontId="39" fillId="7" borderId="12" xfId="8" applyFont="1" applyFill="1" applyBorder="1" applyAlignment="1">
      <alignment horizontal="center" vertical="center"/>
    </xf>
    <xf numFmtId="0" fontId="26" fillId="0" borderId="26" xfId="8" applyBorder="1" applyAlignment="1">
      <alignment horizontal="center" vertical="center"/>
    </xf>
    <xf numFmtId="0" fontId="39" fillId="7" borderId="23" xfId="8" applyFont="1" applyFill="1" applyBorder="1" applyAlignment="1">
      <alignment horizontal="center" vertical="center" wrapText="1"/>
    </xf>
    <xf numFmtId="0" fontId="26" fillId="0" borderId="25" xfId="8" applyBorder="1" applyAlignment="1">
      <alignment horizontal="center" vertical="center" wrapText="1"/>
    </xf>
    <xf numFmtId="0" fontId="40" fillId="7" borderId="22" xfId="8" applyFont="1" applyFill="1" applyBorder="1" applyAlignment="1">
      <alignment vertical="center"/>
    </xf>
    <xf numFmtId="0" fontId="26" fillId="0" borderId="24" xfId="8" applyBorder="1" applyAlignment="1">
      <alignment vertical="center"/>
    </xf>
    <xf numFmtId="0" fontId="44" fillId="0" borderId="11" xfId="33" applyFont="1" applyBorder="1" applyAlignment="1">
      <alignment horizontal="left" wrapText="1"/>
    </xf>
    <xf numFmtId="0" fontId="44" fillId="0" borderId="0" xfId="33" applyFont="1" applyAlignment="1">
      <alignment horizontal="left" wrapText="1"/>
    </xf>
    <xf numFmtId="184" fontId="32" fillId="0" borderId="42" xfId="49" applyNumberFormat="1" applyFont="1" applyBorder="1" applyAlignment="1">
      <alignment horizontal="left" vertical="center" wrapText="1"/>
    </xf>
    <xf numFmtId="184" fontId="32" fillId="0" borderId="43" xfId="49" applyNumberFormat="1" applyFont="1" applyBorder="1" applyAlignment="1">
      <alignment horizontal="left" vertical="center" wrapText="1"/>
    </xf>
    <xf numFmtId="184" fontId="32" fillId="0" borderId="75" xfId="49" applyNumberFormat="1" applyFont="1" applyBorder="1" applyAlignment="1">
      <alignment horizontal="left" vertical="center" wrapText="1"/>
    </xf>
    <xf numFmtId="184" fontId="32" fillId="0" borderId="44" xfId="49" applyNumberFormat="1" applyFont="1" applyBorder="1" applyAlignment="1">
      <alignment horizontal="left" vertical="center" wrapText="1"/>
    </xf>
    <xf numFmtId="184" fontId="32" fillId="0" borderId="68" xfId="38" applyNumberFormat="1" applyFont="1" applyBorder="1" applyAlignment="1">
      <alignment horizontal="left" vertical="center" wrapText="1"/>
    </xf>
    <xf numFmtId="184" fontId="32" fillId="0" borderId="75" xfId="38" applyNumberFormat="1" applyFont="1" applyBorder="1" applyAlignment="1">
      <alignment horizontal="left" vertical="center" wrapText="1"/>
    </xf>
    <xf numFmtId="184" fontId="32" fillId="0" borderId="69" xfId="38" applyNumberFormat="1" applyFont="1" applyBorder="1" applyAlignment="1">
      <alignment horizontal="left" vertical="center" wrapText="1"/>
    </xf>
    <xf numFmtId="42" fontId="32" fillId="0" borderId="66" xfId="0" applyNumberFormat="1" applyFont="1" applyBorder="1" applyAlignment="1">
      <alignment horizontal="center" vertical="center" wrapText="1"/>
    </xf>
    <xf numFmtId="42" fontId="32" fillId="0" borderId="74" xfId="0" applyNumberFormat="1" applyFont="1" applyBorder="1" applyAlignment="1">
      <alignment horizontal="center" vertical="center" wrapText="1"/>
    </xf>
    <xf numFmtId="42" fontId="32" fillId="0" borderId="67" xfId="0" applyNumberFormat="1" applyFont="1" applyBorder="1" applyAlignment="1">
      <alignment horizontal="center" vertical="center" wrapText="1"/>
    </xf>
    <xf numFmtId="0" fontId="42" fillId="0" borderId="18" xfId="0" applyFont="1" applyBorder="1" applyAlignment="1">
      <alignment horizontal="center" vertical="center"/>
    </xf>
    <xf numFmtId="49" fontId="32" fillId="0" borderId="34" xfId="18" applyNumberFormat="1" applyFont="1" applyBorder="1" applyAlignment="1">
      <alignment horizontal="center" vertical="center" wrapText="1"/>
    </xf>
    <xf numFmtId="49" fontId="32" fillId="0" borderId="65" xfId="18" applyNumberFormat="1" applyFont="1" applyBorder="1" applyAlignment="1">
      <alignment horizontal="center" vertical="center" wrapText="1"/>
    </xf>
    <xf numFmtId="49" fontId="32" fillId="0" borderId="35" xfId="18" applyNumberFormat="1" applyFont="1" applyBorder="1" applyAlignment="1">
      <alignment horizontal="center" vertical="center" wrapText="1"/>
    </xf>
    <xf numFmtId="49" fontId="32" fillId="0" borderId="36" xfId="18" applyNumberFormat="1" applyFont="1" applyBorder="1" applyAlignment="1">
      <alignment horizontal="center" vertical="center" wrapText="1"/>
    </xf>
    <xf numFmtId="49" fontId="32" fillId="0" borderId="6" xfId="18" applyNumberFormat="1" applyFont="1" applyBorder="1" applyAlignment="1">
      <alignment horizontal="center" vertical="center" wrapText="1"/>
    </xf>
    <xf numFmtId="49" fontId="32" fillId="0" borderId="4" xfId="18" applyNumberFormat="1" applyFont="1" applyBorder="1" applyAlignment="1">
      <alignment horizontal="center" vertical="center" wrapText="1"/>
    </xf>
    <xf numFmtId="49" fontId="32" fillId="0" borderId="1" xfId="18" applyNumberFormat="1" applyFont="1" applyBorder="1" applyAlignment="1">
      <alignment horizontal="center" vertical="center" wrapText="1"/>
    </xf>
    <xf numFmtId="49" fontId="32" fillId="0" borderId="5" xfId="18" applyNumberFormat="1" applyFont="1" applyBorder="1" applyAlignment="1">
      <alignment horizontal="center" vertical="center" wrapText="1"/>
    </xf>
    <xf numFmtId="49" fontId="32" fillId="0" borderId="7" xfId="33" applyNumberFormat="1" applyFont="1" applyBorder="1" applyAlignment="1">
      <alignment horizontal="center" vertical="center" wrapText="1"/>
    </xf>
    <xf numFmtId="49" fontId="32" fillId="0" borderId="3" xfId="33" applyNumberFormat="1" applyFont="1" applyBorder="1" applyAlignment="1">
      <alignment horizontal="center" vertical="center" wrapText="1"/>
    </xf>
    <xf numFmtId="49" fontId="32" fillId="0" borderId="8" xfId="33" applyNumberFormat="1" applyFont="1" applyBorder="1" applyAlignment="1">
      <alignment horizontal="center" vertical="center" wrapText="1"/>
    </xf>
    <xf numFmtId="0" fontId="32" fillId="0" borderId="2" xfId="0" applyFont="1" applyBorder="1" applyAlignment="1">
      <alignment horizontal="center" vertical="center" wrapText="1"/>
    </xf>
    <xf numFmtId="0" fontId="32" fillId="0" borderId="4" xfId="0" applyFont="1" applyBorder="1" applyAlignment="1">
      <alignment horizontal="center" vertical="center" wrapText="1"/>
    </xf>
    <xf numFmtId="42" fontId="32" fillId="0" borderId="38" xfId="0" applyNumberFormat="1" applyFont="1" applyBorder="1" applyAlignment="1">
      <alignment horizontal="center" vertical="center" wrapText="1"/>
    </xf>
    <xf numFmtId="42" fontId="32" fillId="0" borderId="39" xfId="0" applyNumberFormat="1" applyFont="1" applyBorder="1" applyAlignment="1">
      <alignment horizontal="center" vertical="center" wrapText="1"/>
    </xf>
    <xf numFmtId="42" fontId="32" fillId="0" borderId="65" xfId="0" applyNumberFormat="1" applyFont="1" applyBorder="1" applyAlignment="1">
      <alignment horizontal="center" vertical="center" wrapText="1"/>
    </xf>
    <xf numFmtId="42" fontId="32" fillId="0" borderId="7" xfId="0" applyNumberFormat="1" applyFont="1" applyBorder="1" applyAlignment="1">
      <alignment horizontal="center" vertical="center" wrapText="1"/>
    </xf>
    <xf numFmtId="42" fontId="32" fillId="0" borderId="3" xfId="0" applyNumberFormat="1" applyFont="1" applyBorder="1" applyAlignment="1">
      <alignment horizontal="center" vertical="center" wrapText="1"/>
    </xf>
    <xf numFmtId="42" fontId="32" fillId="0" borderId="4" xfId="0" applyNumberFormat="1" applyFont="1" applyBorder="1" applyAlignment="1">
      <alignment horizontal="center" vertical="center" wrapText="1"/>
    </xf>
    <xf numFmtId="0" fontId="67" fillId="17" borderId="42" xfId="32" applyFont="1" applyFill="1" applyBorder="1" applyAlignment="1">
      <alignment horizontal="right" vertical="center"/>
    </xf>
    <xf numFmtId="0" fontId="67" fillId="17" borderId="43" xfId="32" applyFont="1" applyFill="1" applyBorder="1" applyAlignment="1">
      <alignment horizontal="right" vertical="center"/>
    </xf>
    <xf numFmtId="0" fontId="67" fillId="17" borderId="75" xfId="32" applyFont="1" applyFill="1" applyBorder="1" applyAlignment="1">
      <alignment horizontal="right" vertical="center"/>
    </xf>
    <xf numFmtId="0" fontId="65" fillId="0" borderId="38" xfId="103" applyFont="1" applyBorder="1" applyAlignment="1">
      <alignment horizontal="left" vertical="center" wrapText="1"/>
    </xf>
    <xf numFmtId="0" fontId="65" fillId="0" borderId="39" xfId="103" applyFont="1" applyBorder="1" applyAlignment="1">
      <alignment horizontal="left" vertical="center" wrapText="1"/>
    </xf>
    <xf numFmtId="0" fontId="65" fillId="0" borderId="65" xfId="103" applyFont="1" applyBorder="1" applyAlignment="1">
      <alignment horizontal="left" vertical="center" wrapText="1"/>
    </xf>
    <xf numFmtId="0" fontId="67" fillId="0" borderId="11" xfId="99" applyFont="1" applyBorder="1" applyAlignment="1">
      <alignment horizontal="center"/>
    </xf>
    <xf numFmtId="0" fontId="67" fillId="0" borderId="0" xfId="99" applyFont="1" applyAlignment="1">
      <alignment horizontal="center"/>
    </xf>
    <xf numFmtId="0" fontId="67" fillId="0" borderId="10" xfId="99" applyFont="1" applyBorder="1" applyAlignment="1">
      <alignment horizontal="center"/>
    </xf>
    <xf numFmtId="0" fontId="66" fillId="6" borderId="0" xfId="12" applyFont="1" applyFill="1" applyAlignment="1">
      <alignment horizontal="left" wrapText="1"/>
    </xf>
    <xf numFmtId="0" fontId="66" fillId="6" borderId="18" xfId="12" applyFont="1" applyFill="1" applyBorder="1" applyAlignment="1">
      <alignment horizontal="left" wrapText="1"/>
    </xf>
    <xf numFmtId="0" fontId="67" fillId="17" borderId="42" xfId="32" applyFont="1" applyFill="1" applyBorder="1" applyAlignment="1">
      <alignment horizontal="left" vertical="center"/>
    </xf>
    <xf numFmtId="0" fontId="67" fillId="17" borderId="43" xfId="32" applyFont="1" applyFill="1" applyBorder="1" applyAlignment="1">
      <alignment horizontal="left" vertical="center"/>
    </xf>
    <xf numFmtId="0" fontId="67" fillId="17" borderId="44" xfId="32" applyFont="1" applyFill="1" applyBorder="1" applyAlignment="1">
      <alignment horizontal="left" vertical="center"/>
    </xf>
    <xf numFmtId="0" fontId="67" fillId="4" borderId="34" xfId="32" applyFont="1" applyFill="1" applyBorder="1" applyAlignment="1">
      <alignment horizontal="center" vertical="center" wrapText="1"/>
    </xf>
    <xf numFmtId="0" fontId="67" fillId="4" borderId="72" xfId="32" applyFont="1" applyFill="1" applyBorder="1" applyAlignment="1">
      <alignment horizontal="center" vertical="center" wrapText="1"/>
    </xf>
    <xf numFmtId="0" fontId="67" fillId="4" borderId="35" xfId="32" applyFont="1" applyFill="1" applyBorder="1" applyAlignment="1">
      <alignment horizontal="center" vertical="center" wrapText="1"/>
    </xf>
    <xf numFmtId="0" fontId="67" fillId="4" borderId="63" xfId="32" applyFont="1" applyFill="1" applyBorder="1" applyAlignment="1">
      <alignment horizontal="center" vertical="center" wrapText="1"/>
    </xf>
    <xf numFmtId="0" fontId="67" fillId="0" borderId="35" xfId="100" applyFont="1" applyBorder="1" applyAlignment="1">
      <alignment horizontal="center" vertical="center" wrapText="1"/>
    </xf>
    <xf numFmtId="4" fontId="67" fillId="4" borderId="35" xfId="32" applyNumberFormat="1" applyFont="1" applyFill="1" applyBorder="1" applyAlignment="1">
      <alignment horizontal="center" vertical="center" wrapText="1"/>
    </xf>
    <xf numFmtId="4" fontId="67" fillId="4" borderId="63" xfId="32" applyNumberFormat="1" applyFont="1" applyFill="1" applyBorder="1" applyAlignment="1">
      <alignment horizontal="center" vertical="center" wrapText="1"/>
    </xf>
    <xf numFmtId="4" fontId="67" fillId="4" borderId="36" xfId="32" applyNumberFormat="1" applyFont="1" applyFill="1" applyBorder="1" applyAlignment="1">
      <alignment horizontal="center" vertical="center" wrapText="1"/>
    </xf>
    <xf numFmtId="4" fontId="67" fillId="4" borderId="64" xfId="32" applyNumberFormat="1" applyFont="1" applyFill="1" applyBorder="1" applyAlignment="1">
      <alignment horizontal="center" vertical="center" wrapText="1"/>
    </xf>
    <xf numFmtId="0" fontId="67" fillId="0" borderId="39" xfId="32" applyFont="1" applyBorder="1" applyAlignment="1">
      <alignment horizontal="left" vertical="center" wrapText="1"/>
    </xf>
    <xf numFmtId="0" fontId="67" fillId="0" borderId="40" xfId="32" applyFont="1" applyBorder="1" applyAlignment="1">
      <alignment horizontal="left" vertical="center" wrapText="1"/>
    </xf>
    <xf numFmtId="0" fontId="65" fillId="5" borderId="6" xfId="99" applyFont="1" applyFill="1" applyBorder="1" applyAlignment="1">
      <alignment vertical="center" wrapText="1"/>
    </xf>
    <xf numFmtId="0" fontId="65" fillId="5" borderId="1" xfId="99" applyFont="1" applyFill="1" applyBorder="1" applyAlignment="1">
      <alignment vertical="center" wrapText="1"/>
    </xf>
    <xf numFmtId="3" fontId="67" fillId="4" borderId="1" xfId="99" applyNumberFormat="1" applyFont="1" applyFill="1" applyBorder="1" applyAlignment="1">
      <alignment horizontal="center" vertical="center"/>
    </xf>
    <xf numFmtId="0" fontId="67" fillId="5" borderId="6" xfId="99" applyFont="1" applyFill="1" applyBorder="1" applyAlignment="1">
      <alignment vertical="center" wrapText="1"/>
    </xf>
    <xf numFmtId="0" fontId="65" fillId="4" borderId="1" xfId="99" applyFont="1" applyFill="1" applyBorder="1" applyAlignment="1">
      <alignment horizontal="center" vertical="center" wrapText="1"/>
    </xf>
    <xf numFmtId="0" fontId="65" fillId="4" borderId="5" xfId="99" applyFont="1" applyFill="1" applyBorder="1" applyAlignment="1">
      <alignment horizontal="center" vertical="center" wrapText="1"/>
    </xf>
    <xf numFmtId="0" fontId="65" fillId="4" borderId="6" xfId="99" applyFont="1" applyFill="1" applyBorder="1" applyAlignment="1">
      <alignment vertical="center" wrapText="1"/>
    </xf>
    <xf numFmtId="0" fontId="65" fillId="4" borderId="1" xfId="99" applyFont="1" applyFill="1" applyBorder="1" applyAlignment="1">
      <alignment vertical="center" wrapText="1"/>
    </xf>
    <xf numFmtId="0" fontId="67" fillId="4" borderId="1" xfId="99" applyFont="1" applyFill="1" applyBorder="1" applyAlignment="1">
      <alignment horizontal="center" vertical="center" wrapText="1"/>
    </xf>
    <xf numFmtId="0" fontId="67" fillId="4" borderId="1" xfId="99" applyFont="1" applyFill="1" applyBorder="1" applyAlignment="1">
      <alignment horizontal="center" vertical="center"/>
    </xf>
    <xf numFmtId="0" fontId="65" fillId="5" borderId="6" xfId="0" applyFont="1" applyFill="1" applyBorder="1" applyAlignment="1">
      <alignment vertical="center" wrapText="1"/>
    </xf>
    <xf numFmtId="0" fontId="65" fillId="5" borderId="1" xfId="0" applyFont="1" applyFill="1" applyBorder="1" applyAlignment="1">
      <alignment vertical="center" wrapText="1"/>
    </xf>
    <xf numFmtId="3" fontId="67" fillId="4" borderId="1" xfId="99" applyNumberFormat="1" applyFont="1" applyFill="1" applyBorder="1" applyAlignment="1">
      <alignment horizontal="center" vertical="center" wrapText="1"/>
    </xf>
    <xf numFmtId="3" fontId="67" fillId="4" borderId="77" xfId="99" applyNumberFormat="1" applyFont="1" applyFill="1" applyBorder="1" applyAlignment="1">
      <alignment horizontal="center" vertical="center" wrapText="1"/>
    </xf>
    <xf numFmtId="0" fontId="29" fillId="0" borderId="1" xfId="32" applyFont="1" applyBorder="1" applyAlignment="1">
      <alignment horizontal="center" vertical="center" wrapText="1"/>
    </xf>
    <xf numFmtId="49" fontId="58" fillId="0" borderId="11" xfId="75" applyNumberFormat="1" applyFont="1" applyBorder="1" applyAlignment="1">
      <alignment horizontal="center" wrapText="1"/>
    </xf>
    <xf numFmtId="49" fontId="58" fillId="0" borderId="0" xfId="75" applyNumberFormat="1" applyFont="1" applyAlignment="1">
      <alignment horizontal="center" wrapText="1"/>
    </xf>
    <xf numFmtId="0" fontId="48" fillId="0" borderId="0" xfId="0" applyFont="1" applyAlignment="1">
      <alignment horizontal="center"/>
    </xf>
    <xf numFmtId="0" fontId="32" fillId="0" borderId="6" xfId="11" applyFont="1" applyBorder="1" applyAlignment="1">
      <alignment horizontal="left" vertical="center" wrapText="1"/>
    </xf>
    <xf numFmtId="0" fontId="32" fillId="0" borderId="1" xfId="11" applyFont="1" applyBorder="1" applyAlignment="1">
      <alignment horizontal="left" vertical="center" wrapText="1"/>
    </xf>
    <xf numFmtId="0" fontId="29" fillId="10" borderId="7" xfId="93" applyFont="1" applyFill="1" applyBorder="1" applyAlignment="1">
      <alignment horizontal="left" vertical="center" wrapText="1"/>
    </xf>
    <xf numFmtId="0" fontId="29" fillId="10" borderId="3" xfId="93" applyFont="1" applyFill="1" applyBorder="1" applyAlignment="1">
      <alignment horizontal="left" vertical="center" wrapText="1"/>
    </xf>
    <xf numFmtId="0" fontId="29" fillId="10" borderId="8" xfId="93" applyFont="1" applyFill="1" applyBorder="1" applyAlignment="1">
      <alignment horizontal="left" vertical="center" wrapText="1"/>
    </xf>
    <xf numFmtId="0" fontId="32" fillId="8" borderId="2" xfId="11" applyFont="1" applyFill="1" applyBorder="1" applyAlignment="1">
      <alignment horizontal="left" vertical="center" wrapText="1"/>
    </xf>
    <xf numFmtId="0" fontId="32" fillId="8" borderId="3" xfId="11" applyFont="1" applyFill="1" applyBorder="1" applyAlignment="1">
      <alignment horizontal="left" vertical="center" wrapText="1"/>
    </xf>
    <xf numFmtId="0" fontId="32" fillId="8" borderId="4" xfId="11" applyFont="1" applyFill="1" applyBorder="1" applyAlignment="1">
      <alignment horizontal="left" vertical="center" wrapText="1"/>
    </xf>
    <xf numFmtId="0" fontId="39" fillId="3" borderId="38" xfId="93" applyFont="1" applyFill="1" applyBorder="1" applyAlignment="1">
      <alignment horizontal="left" vertical="center" wrapText="1"/>
    </xf>
    <xf numFmtId="0" fontId="39" fillId="3" borderId="39" xfId="93" applyFont="1" applyFill="1" applyBorder="1" applyAlignment="1">
      <alignment horizontal="left" vertical="center" wrapText="1"/>
    </xf>
    <xf numFmtId="0" fontId="39" fillId="3" borderId="40" xfId="93" applyFont="1" applyFill="1" applyBorder="1" applyAlignment="1">
      <alignment horizontal="left" vertical="center" wrapText="1"/>
    </xf>
    <xf numFmtId="0" fontId="26" fillId="0" borderId="18" xfId="15" applyBorder="1" applyAlignment="1">
      <alignment horizontal="center" vertical="center"/>
    </xf>
    <xf numFmtId="49" fontId="47" fillId="0" borderId="38" xfId="18" applyNumberFormat="1" applyFont="1" applyBorder="1" applyAlignment="1">
      <alignment horizontal="center" vertical="center" wrapText="1"/>
    </xf>
    <xf numFmtId="49" fontId="47" fillId="0" borderId="39" xfId="18" applyNumberFormat="1" applyFont="1" applyBorder="1" applyAlignment="1">
      <alignment horizontal="center" vertical="center" wrapText="1"/>
    </xf>
    <xf numFmtId="49" fontId="47" fillId="0" borderId="40" xfId="18" applyNumberFormat="1" applyFont="1" applyBorder="1" applyAlignment="1">
      <alignment horizontal="center" vertical="center" wrapText="1"/>
    </xf>
    <xf numFmtId="49" fontId="47" fillId="0" borderId="7" xfId="18" applyNumberFormat="1" applyFont="1" applyBorder="1" applyAlignment="1">
      <alignment horizontal="center" vertical="center" wrapText="1"/>
    </xf>
    <xf numFmtId="49" fontId="47" fillId="0" borderId="3" xfId="18" applyNumberFormat="1" applyFont="1" applyBorder="1" applyAlignment="1">
      <alignment horizontal="center" vertical="center" wrapText="1"/>
    </xf>
    <xf numFmtId="49" fontId="47" fillId="0" borderId="8" xfId="18" applyNumberFormat="1" applyFont="1" applyBorder="1" applyAlignment="1">
      <alignment horizontal="center" vertical="center" wrapText="1"/>
    </xf>
    <xf numFmtId="49" fontId="32" fillId="0" borderId="7" xfId="18" applyNumberFormat="1" applyFont="1" applyBorder="1" applyAlignment="1">
      <alignment horizontal="center" vertical="center" wrapText="1"/>
    </xf>
    <xf numFmtId="0" fontId="32" fillId="0" borderId="3" xfId="18" applyFont="1" applyBorder="1" applyAlignment="1">
      <alignment horizontal="center" vertical="center" wrapText="1"/>
    </xf>
    <xf numFmtId="0" fontId="32" fillId="0" borderId="8" xfId="18" applyFont="1" applyBorder="1" applyAlignment="1">
      <alignment horizontal="center" vertical="center" wrapText="1"/>
    </xf>
    <xf numFmtId="49" fontId="39" fillId="0" borderId="7" xfId="18" applyNumberFormat="1" applyFont="1" applyBorder="1" applyAlignment="1">
      <alignment horizontal="center" vertical="center" wrapText="1"/>
    </xf>
    <xf numFmtId="49" fontId="39" fillId="0" borderId="3" xfId="18" applyNumberFormat="1" applyFont="1" applyBorder="1" applyAlignment="1">
      <alignment horizontal="center" vertical="center" wrapText="1"/>
    </xf>
    <xf numFmtId="49" fontId="39" fillId="0" borderId="8" xfId="18" applyNumberFormat="1" applyFont="1" applyBorder="1" applyAlignment="1">
      <alignment horizontal="center" vertical="center" wrapText="1"/>
    </xf>
    <xf numFmtId="0" fontId="42" fillId="0" borderId="6" xfId="11" applyFont="1" applyBorder="1" applyAlignment="1">
      <alignment horizontal="left" vertical="center" wrapText="1"/>
    </xf>
    <xf numFmtId="0" fontId="42" fillId="0" borderId="1" xfId="11" applyFont="1" applyBorder="1" applyAlignment="1">
      <alignment horizontal="left" vertical="center" wrapText="1"/>
    </xf>
    <xf numFmtId="0" fontId="42" fillId="0" borderId="5" xfId="11" applyFont="1" applyBorder="1" applyAlignment="1">
      <alignment horizontal="left" vertical="center" wrapText="1"/>
    </xf>
    <xf numFmtId="0" fontId="38" fillId="0" borderId="72" xfId="0" applyFont="1" applyBorder="1" applyAlignment="1">
      <alignment horizontal="justify" vertical="center" wrapText="1"/>
    </xf>
    <xf numFmtId="0" fontId="38" fillId="0" borderId="63" xfId="0" applyFont="1" applyBorder="1" applyAlignment="1">
      <alignment horizontal="justify" vertical="center" wrapText="1"/>
    </xf>
    <xf numFmtId="0" fontId="38" fillId="0" borderId="64" xfId="0" applyFont="1" applyBorder="1" applyAlignment="1">
      <alignment horizontal="justify" vertical="center" wrapText="1"/>
    </xf>
    <xf numFmtId="0" fontId="87" fillId="0" borderId="11" xfId="32" applyFont="1" applyBorder="1" applyAlignment="1">
      <alignment vertical="center" wrapText="1"/>
    </xf>
    <xf numFmtId="0" fontId="87" fillId="0" borderId="0" xfId="32" applyFont="1" applyBorder="1" applyAlignment="1">
      <alignment vertical="center" wrapText="1"/>
    </xf>
    <xf numFmtId="0" fontId="87" fillId="0" borderId="10" xfId="32" applyFont="1" applyBorder="1" applyAlignment="1">
      <alignment vertical="center" wrapText="1"/>
    </xf>
    <xf numFmtId="0" fontId="30" fillId="0" borderId="18" xfId="32" applyFont="1" applyBorder="1" applyAlignment="1">
      <alignment vertical="center" wrapText="1"/>
    </xf>
    <xf numFmtId="0" fontId="30" fillId="0" borderId="11" xfId="32" applyFont="1" applyBorder="1" applyAlignment="1">
      <alignment vertical="center" wrapText="1"/>
    </xf>
    <xf numFmtId="0" fontId="30" fillId="0" borderId="0" xfId="32" applyFont="1" applyBorder="1" applyAlignment="1">
      <alignment vertical="center" wrapText="1"/>
    </xf>
    <xf numFmtId="0" fontId="30" fillId="0" borderId="10" xfId="32" applyFont="1" applyBorder="1" applyAlignment="1">
      <alignment vertical="center" wrapText="1"/>
    </xf>
    <xf numFmtId="0" fontId="64" fillId="0" borderId="11" xfId="32" applyFont="1" applyBorder="1" applyAlignment="1">
      <alignment vertical="center" wrapText="1"/>
    </xf>
    <xf numFmtId="0" fontId="64" fillId="0" borderId="17" xfId="32" applyFont="1" applyBorder="1" applyAlignment="1">
      <alignment horizontal="left" vertical="center" wrapText="1"/>
    </xf>
    <xf numFmtId="0" fontId="64" fillId="0" borderId="18" xfId="32" applyFont="1" applyBorder="1" applyAlignment="1">
      <alignment horizontal="left" vertical="center" wrapText="1"/>
    </xf>
    <xf numFmtId="0" fontId="64" fillId="0" borderId="19" xfId="32" applyFont="1" applyBorder="1" applyAlignment="1">
      <alignment horizontal="left" vertical="center" wrapText="1"/>
    </xf>
    <xf numFmtId="0" fontId="46" fillId="0" borderId="11" xfId="33" applyFont="1" applyBorder="1" applyAlignment="1">
      <alignment horizontal="left" wrapText="1"/>
    </xf>
    <xf numFmtId="0" fontId="46" fillId="0" borderId="0" xfId="33" applyFont="1" applyBorder="1" applyAlignment="1">
      <alignment horizontal="left" wrapText="1"/>
    </xf>
    <xf numFmtId="0" fontId="86" fillId="0" borderId="11" xfId="33" applyFont="1" applyBorder="1" applyAlignment="1">
      <alignment horizontal="left" wrapText="1"/>
    </xf>
    <xf numFmtId="0" fontId="86" fillId="0" borderId="0" xfId="33" applyFont="1" applyBorder="1" applyAlignment="1">
      <alignment horizontal="left" wrapText="1"/>
    </xf>
    <xf numFmtId="0" fontId="39" fillId="3" borderId="7" xfId="121" applyFont="1" applyFill="1" applyBorder="1" applyAlignment="1">
      <alignment horizontal="right" vertical="center" wrapText="1"/>
    </xf>
    <xf numFmtId="0" fontId="39" fillId="3" borderId="3" xfId="121" applyFont="1" applyFill="1" applyBorder="1" applyAlignment="1">
      <alignment horizontal="right" vertical="center" wrapText="1"/>
    </xf>
    <xf numFmtId="0" fontId="39" fillId="3" borderId="4" xfId="121" applyFont="1" applyFill="1" applyBorder="1" applyAlignment="1">
      <alignment horizontal="right" vertical="center" wrapText="1"/>
    </xf>
    <xf numFmtId="0" fontId="39" fillId="3" borderId="66" xfId="121" applyFont="1" applyFill="1" applyBorder="1" applyAlignment="1">
      <alignment horizontal="right" vertical="center" wrapText="1"/>
    </xf>
    <xf numFmtId="0" fontId="39" fillId="3" borderId="74" xfId="121" applyFont="1" applyFill="1" applyBorder="1" applyAlignment="1">
      <alignment horizontal="right" vertical="center" wrapText="1"/>
    </xf>
    <xf numFmtId="0" fontId="39" fillId="3" borderId="67" xfId="121" applyFont="1" applyFill="1" applyBorder="1" applyAlignment="1">
      <alignment horizontal="right" vertical="center" wrapText="1"/>
    </xf>
    <xf numFmtId="0" fontId="29" fillId="3" borderId="38" xfId="121" applyFont="1" applyFill="1" applyBorder="1" applyAlignment="1">
      <alignment horizontal="right" vertical="center" wrapText="1"/>
    </xf>
    <xf numFmtId="0" fontId="29" fillId="3" borderId="39" xfId="121" applyFont="1" applyFill="1" applyBorder="1" applyAlignment="1">
      <alignment horizontal="right" vertical="center" wrapText="1"/>
    </xf>
    <xf numFmtId="0" fontId="29" fillId="3" borderId="65" xfId="121" applyFont="1" applyFill="1" applyBorder="1" applyAlignment="1">
      <alignment horizontal="right" vertical="center" wrapText="1"/>
    </xf>
    <xf numFmtId="0" fontId="29" fillId="3" borderId="7" xfId="121" applyFont="1" applyFill="1" applyBorder="1" applyAlignment="1">
      <alignment horizontal="right" vertical="center" wrapText="1"/>
    </xf>
    <xf numFmtId="0" fontId="29" fillId="3" borderId="3" xfId="121" applyFont="1" applyFill="1" applyBorder="1" applyAlignment="1">
      <alignment horizontal="right" vertical="center" wrapText="1"/>
    </xf>
    <xf numFmtId="0" fontId="29" fillId="3" borderId="4" xfId="121" applyFont="1" applyFill="1" applyBorder="1" applyAlignment="1">
      <alignment horizontal="right" vertical="center" wrapText="1"/>
    </xf>
    <xf numFmtId="0" fontId="39" fillId="3" borderId="6" xfId="121" applyFont="1" applyFill="1" applyBorder="1" applyAlignment="1">
      <alignment horizontal="left" vertical="center" wrapText="1"/>
    </xf>
    <xf numFmtId="0" fontId="39" fillId="3" borderId="1" xfId="121" applyFont="1" applyFill="1" applyBorder="1" applyAlignment="1">
      <alignment horizontal="left" vertical="center" wrapText="1"/>
    </xf>
    <xf numFmtId="0" fontId="39" fillId="3" borderId="5" xfId="121" applyFont="1" applyFill="1" applyBorder="1" applyAlignment="1">
      <alignment horizontal="left" vertical="center" wrapText="1"/>
    </xf>
    <xf numFmtId="174" fontId="28" fillId="19" borderId="23" xfId="78" applyNumberFormat="1" applyFont="1" applyFill="1" applyBorder="1" applyAlignment="1">
      <alignment horizontal="center" vertical="center" wrapText="1"/>
    </xf>
    <xf numFmtId="174" fontId="28" fillId="19" borderId="77" xfId="78" applyNumberFormat="1" applyFont="1" applyFill="1" applyBorder="1" applyAlignment="1">
      <alignment horizontal="center" vertical="center" wrapText="1"/>
    </xf>
    <xf numFmtId="174" fontId="28" fillId="19" borderId="41" xfId="78" applyNumberFormat="1" applyFont="1" applyFill="1" applyBorder="1" applyAlignment="1">
      <alignment horizontal="center" vertical="center" wrapText="1"/>
    </xf>
    <xf numFmtId="174" fontId="28" fillId="19" borderId="71" xfId="78" applyNumberFormat="1" applyFont="1" applyFill="1" applyBorder="1" applyAlignment="1">
      <alignment horizontal="center" vertical="center" wrapText="1"/>
    </xf>
    <xf numFmtId="0" fontId="84" fillId="0" borderId="97" xfId="122" applyFont="1" applyBorder="1" applyAlignment="1">
      <alignment horizontal="left" vertical="center" wrapText="1"/>
    </xf>
    <xf numFmtId="0" fontId="84" fillId="0" borderId="98" xfId="122" applyFont="1" applyBorder="1" applyAlignment="1">
      <alignment horizontal="left" vertical="center" wrapText="1"/>
    </xf>
    <xf numFmtId="0" fontId="84" fillId="0" borderId="99" xfId="122" applyFont="1" applyBorder="1" applyAlignment="1">
      <alignment horizontal="left" vertical="center" wrapText="1"/>
    </xf>
    <xf numFmtId="0" fontId="78" fillId="10" borderId="38" xfId="121" applyFont="1" applyFill="1" applyBorder="1" applyAlignment="1">
      <alignment horizontal="center" vertical="center" wrapText="1"/>
    </xf>
    <xf numFmtId="0" fontId="78" fillId="10" borderId="39" xfId="121" applyFont="1" applyFill="1" applyBorder="1" applyAlignment="1">
      <alignment horizontal="center" vertical="center" wrapText="1"/>
    </xf>
    <xf numFmtId="0" fontId="78" fillId="10" borderId="40" xfId="121" applyFont="1" applyFill="1" applyBorder="1" applyAlignment="1">
      <alignment horizontal="center" vertical="center" wrapText="1"/>
    </xf>
    <xf numFmtId="0" fontId="67" fillId="4" borderId="20" xfId="121" applyFont="1" applyFill="1" applyBorder="1" applyAlignment="1">
      <alignment horizontal="center" vertical="center" wrapText="1"/>
    </xf>
    <xf numFmtId="0" fontId="67" fillId="4" borderId="13" xfId="121" applyFont="1" applyFill="1" applyBorder="1" applyAlignment="1">
      <alignment horizontal="center" vertical="center" wrapText="1"/>
    </xf>
    <xf numFmtId="0" fontId="67" fillId="4" borderId="21" xfId="121" applyFont="1" applyFill="1" applyBorder="1" applyAlignment="1">
      <alignment horizontal="center" vertical="center" wrapText="1"/>
    </xf>
    <xf numFmtId="0" fontId="29" fillId="4" borderId="11" xfId="122" applyFont="1" applyFill="1" applyBorder="1" applyAlignment="1">
      <alignment horizontal="center" vertical="center" wrapText="1"/>
    </xf>
    <xf numFmtId="0" fontId="29" fillId="4" borderId="0" xfId="122" applyFont="1" applyFill="1" applyBorder="1" applyAlignment="1">
      <alignment horizontal="center" vertical="center" wrapText="1"/>
    </xf>
    <xf numFmtId="0" fontId="29" fillId="4" borderId="10" xfId="122" applyFont="1" applyFill="1" applyBorder="1" applyAlignment="1">
      <alignment horizontal="center" vertical="center" wrapText="1"/>
    </xf>
    <xf numFmtId="0" fontId="25" fillId="0" borderId="20" xfId="5" applyNumberFormat="1" applyBorder="1" applyAlignment="1">
      <alignment horizontal="center" vertical="center" wrapText="1"/>
    </xf>
    <xf numFmtId="0" fontId="25" fillId="0" borderId="13" xfId="5" applyNumberFormat="1" applyBorder="1" applyAlignment="1">
      <alignment horizontal="center" vertical="center" wrapText="1"/>
    </xf>
    <xf numFmtId="0" fontId="25" fillId="0" borderId="21" xfId="5" applyNumberFormat="1" applyBorder="1" applyAlignment="1">
      <alignment horizontal="center" vertical="center" wrapText="1"/>
    </xf>
    <xf numFmtId="0" fontId="25" fillId="0" borderId="11" xfId="5" applyNumberFormat="1" applyBorder="1" applyAlignment="1">
      <alignment horizontal="center" vertical="center" wrapText="1"/>
    </xf>
    <xf numFmtId="0" fontId="25" fillId="0" borderId="0" xfId="5" applyNumberFormat="1" applyBorder="1" applyAlignment="1">
      <alignment horizontal="center" vertical="center" wrapText="1"/>
    </xf>
    <xf numFmtId="0" fontId="25" fillId="0" borderId="10" xfId="5" applyNumberFormat="1" applyBorder="1" applyAlignment="1">
      <alignment horizontal="center" vertical="center" wrapText="1"/>
    </xf>
    <xf numFmtId="0" fontId="25" fillId="0" borderId="17" xfId="5" applyNumberFormat="1" applyBorder="1" applyAlignment="1">
      <alignment horizontal="center" vertical="center" wrapText="1"/>
    </xf>
    <xf numFmtId="0" fontId="25" fillId="0" borderId="18" xfId="5" applyNumberFormat="1" applyBorder="1" applyAlignment="1">
      <alignment horizontal="center" vertical="center" wrapText="1"/>
    </xf>
    <xf numFmtId="0" fontId="25" fillId="0" borderId="19" xfId="5" applyNumberFormat="1" applyBorder="1" applyAlignment="1">
      <alignment horizontal="center" vertical="center" wrapText="1"/>
    </xf>
    <xf numFmtId="0" fontId="29" fillId="4" borderId="17" xfId="122" applyFont="1" applyFill="1" applyBorder="1" applyAlignment="1">
      <alignment horizontal="center" vertical="center" wrapText="1"/>
    </xf>
    <xf numFmtId="0" fontId="29" fillId="4" borderId="18" xfId="122" applyFont="1" applyFill="1" applyBorder="1" applyAlignment="1">
      <alignment horizontal="center" vertical="center" wrapText="1"/>
    </xf>
    <xf numFmtId="0" fontId="29" fillId="4" borderId="19" xfId="122" applyFont="1" applyFill="1" applyBorder="1" applyAlignment="1">
      <alignment horizontal="center" vertical="center" wrapText="1"/>
    </xf>
    <xf numFmtId="174" fontId="28" fillId="19" borderId="22" xfId="78" applyNumberFormat="1" applyFont="1" applyFill="1" applyBorder="1" applyAlignment="1">
      <alignment horizontal="center" vertical="center"/>
    </xf>
    <xf numFmtId="174" fontId="28" fillId="19" borderId="78" xfId="78" applyNumberFormat="1" applyFont="1" applyFill="1" applyBorder="1" applyAlignment="1">
      <alignment horizontal="center" vertical="center"/>
    </xf>
    <xf numFmtId="174" fontId="28" fillId="19" borderId="23" xfId="78" applyNumberFormat="1" applyFont="1" applyFill="1" applyBorder="1" applyAlignment="1">
      <alignment horizontal="center" vertical="center"/>
    </xf>
    <xf numFmtId="174" fontId="28" fillId="19" borderId="16" xfId="78" applyNumberFormat="1" applyFont="1" applyFill="1" applyBorder="1" applyAlignment="1">
      <alignment horizontal="center" vertical="center"/>
    </xf>
    <xf numFmtId="174" fontId="28" fillId="19" borderId="25" xfId="78" applyNumberFormat="1" applyFont="1" applyFill="1" applyBorder="1" applyAlignment="1">
      <alignment horizontal="center" vertical="center"/>
    </xf>
    <xf numFmtId="0" fontId="29" fillId="3" borderId="66" xfId="121" applyFont="1" applyFill="1" applyBorder="1" applyAlignment="1">
      <alignment horizontal="right" vertical="center" wrapText="1"/>
    </xf>
    <xf numFmtId="0" fontId="29" fillId="3" borderId="74" xfId="121" applyFont="1" applyFill="1" applyBorder="1" applyAlignment="1">
      <alignment horizontal="right" vertical="center" wrapText="1"/>
    </xf>
    <xf numFmtId="0" fontId="29" fillId="3" borderId="67" xfId="121" applyFont="1" applyFill="1" applyBorder="1" applyAlignment="1">
      <alignment horizontal="right" vertical="center" wrapText="1"/>
    </xf>
    <xf numFmtId="0" fontId="39" fillId="3" borderId="101" xfId="121" applyFont="1" applyFill="1" applyBorder="1" applyAlignment="1">
      <alignment horizontal="left" vertical="center" wrapText="1"/>
    </xf>
    <xf numFmtId="0" fontId="39" fillId="3" borderId="83" xfId="121" applyFont="1" applyFill="1" applyBorder="1" applyAlignment="1">
      <alignment horizontal="left" vertical="center" wrapText="1"/>
    </xf>
    <xf numFmtId="0" fontId="39" fillId="3" borderId="84" xfId="121" applyFont="1" applyFill="1" applyBorder="1" applyAlignment="1">
      <alignment horizontal="left" vertical="center" wrapText="1"/>
    </xf>
    <xf numFmtId="174" fontId="28" fillId="19" borderId="76" xfId="78" applyNumberFormat="1" applyFont="1" applyFill="1" applyBorder="1" applyAlignment="1">
      <alignment horizontal="center" vertical="center" wrapText="1"/>
    </xf>
    <xf numFmtId="174" fontId="28" fillId="19" borderId="82" xfId="78" applyNumberFormat="1" applyFont="1" applyFill="1" applyBorder="1" applyAlignment="1">
      <alignment horizontal="center" vertical="center" wrapText="1"/>
    </xf>
    <xf numFmtId="174" fontId="28" fillId="19" borderId="14" xfId="78" applyNumberFormat="1" applyFont="1" applyFill="1" applyBorder="1" applyAlignment="1">
      <alignment horizontal="center" vertical="center" wrapText="1"/>
    </xf>
    <xf numFmtId="174" fontId="28" fillId="19" borderId="92" xfId="78" applyNumberFormat="1" applyFont="1" applyFill="1" applyBorder="1" applyAlignment="1">
      <alignment horizontal="center" vertical="center" wrapText="1"/>
    </xf>
    <xf numFmtId="0" fontId="25" fillId="0" borderId="11" xfId="33" applyBorder="1" applyAlignment="1">
      <alignment horizontal="left" vertical="center"/>
    </xf>
    <xf numFmtId="0" fontId="25" fillId="0" borderId="0" xfId="33" applyBorder="1" applyAlignment="1">
      <alignment horizontal="left" vertical="center"/>
    </xf>
    <xf numFmtId="0" fontId="56" fillId="0" borderId="0" xfId="194" applyFont="1" applyBorder="1" applyAlignment="1">
      <alignment horizontal="left" vertical="top"/>
    </xf>
    <xf numFmtId="0" fontId="25" fillId="4" borderId="0" xfId="121" applyNumberFormat="1" applyFont="1" applyFill="1" applyBorder="1" applyAlignment="1">
      <alignment horizontal="center" vertical="top" wrapText="1"/>
    </xf>
    <xf numFmtId="0" fontId="25" fillId="4" borderId="10" xfId="121" applyNumberFormat="1" applyFont="1" applyFill="1" applyBorder="1" applyAlignment="1">
      <alignment horizontal="center" vertical="top" wrapText="1"/>
    </xf>
    <xf numFmtId="0" fontId="29" fillId="0" borderId="0" xfId="0" applyFont="1" applyAlignment="1">
      <alignment horizontal="center" vertical="center" wrapText="1"/>
    </xf>
    <xf numFmtId="0" fontId="29" fillId="0" borderId="0" xfId="0" applyFont="1" applyAlignment="1">
      <alignment horizontal="center"/>
    </xf>
    <xf numFmtId="49" fontId="32" fillId="0" borderId="11" xfId="0" applyNumberFormat="1" applyFont="1" applyBorder="1" applyAlignment="1">
      <alignment horizontal="center" vertical="center" wrapText="1"/>
    </xf>
    <xf numFmtId="49" fontId="32" fillId="0" borderId="0" xfId="0" applyNumberFormat="1" applyFont="1" applyAlignment="1">
      <alignment horizontal="center" vertical="center" wrapText="1"/>
    </xf>
    <xf numFmtId="0" fontId="32" fillId="0" borderId="11" xfId="0" applyFont="1" applyBorder="1" applyAlignment="1">
      <alignment horizontal="center" vertical="center" wrapText="1"/>
    </xf>
    <xf numFmtId="0" fontId="32" fillId="0" borderId="0" xfId="0" applyFont="1" applyAlignment="1">
      <alignment horizontal="center" vertical="center" wrapText="1"/>
    </xf>
    <xf numFmtId="0" fontId="32" fillId="12" borderId="1" xfId="0" applyFont="1" applyFill="1" applyBorder="1" applyAlignment="1">
      <alignment horizontal="left"/>
    </xf>
    <xf numFmtId="49" fontId="32" fillId="0" borderId="34" xfId="33" applyNumberFormat="1" applyFont="1" applyBorder="1" applyAlignment="1">
      <alignment horizontal="center" vertical="center" wrapText="1"/>
    </xf>
    <xf numFmtId="49" fontId="32" fillId="0" borderId="35" xfId="33" applyNumberFormat="1" applyFont="1" applyBorder="1" applyAlignment="1">
      <alignment horizontal="center" vertical="center" wrapText="1"/>
    </xf>
    <xf numFmtId="49" fontId="32" fillId="0" borderId="35" xfId="33" applyNumberFormat="1" applyFont="1" applyBorder="1" applyAlignment="1">
      <alignment horizontal="left" vertical="center" wrapText="1"/>
    </xf>
    <xf numFmtId="49" fontId="32" fillId="0" borderId="80" xfId="33" applyNumberFormat="1" applyFont="1" applyBorder="1" applyAlignment="1">
      <alignment horizontal="left" vertical="center" wrapText="1"/>
    </xf>
    <xf numFmtId="0" fontId="42" fillId="4" borderId="73" xfId="0" applyFont="1" applyFill="1" applyBorder="1" applyAlignment="1">
      <alignment horizontal="center" vertical="center"/>
    </xf>
    <xf numFmtId="0" fontId="42" fillId="4" borderId="71" xfId="0" applyFont="1" applyFill="1" applyBorder="1" applyAlignment="1">
      <alignment horizontal="center" vertical="center"/>
    </xf>
    <xf numFmtId="0" fontId="42" fillId="0" borderId="9" xfId="0" applyFont="1" applyBorder="1" applyAlignment="1">
      <alignment horizontal="left" vertical="center" wrapText="1"/>
    </xf>
    <xf numFmtId="0" fontId="42" fillId="0" borderId="73" xfId="0" applyFont="1" applyBorder="1" applyAlignment="1">
      <alignment horizontal="left" vertical="center" wrapText="1"/>
    </xf>
    <xf numFmtId="0" fontId="42" fillId="0" borderId="71" xfId="0" applyFont="1" applyBorder="1" applyAlignment="1">
      <alignment horizontal="left" vertical="center" wrapText="1"/>
    </xf>
    <xf numFmtId="0" fontId="42" fillId="0" borderId="8" xfId="0" applyFont="1" applyBorder="1" applyAlignment="1">
      <alignment horizontal="left" vertical="center" wrapText="1"/>
    </xf>
    <xf numFmtId="0" fontId="42" fillId="0" borderId="84" xfId="0" applyFont="1" applyBorder="1" applyAlignment="1">
      <alignment horizontal="left" vertical="center" wrapText="1"/>
    </xf>
    <xf numFmtId="0" fontId="42" fillId="0" borderId="9" xfId="0" applyFont="1" applyBorder="1" applyAlignment="1">
      <alignment horizontal="center" vertical="center" wrapText="1"/>
    </xf>
    <xf numFmtId="0" fontId="42" fillId="0" borderId="73" xfId="0" applyFont="1" applyBorder="1" applyAlignment="1">
      <alignment horizontal="center" vertical="center" wrapText="1"/>
    </xf>
    <xf numFmtId="0" fontId="42" fillId="0" borderId="71" xfId="0" applyFont="1" applyBorder="1" applyAlignment="1">
      <alignment horizontal="center" vertical="center" wrapText="1"/>
    </xf>
    <xf numFmtId="0" fontId="53" fillId="12" borderId="1" xfId="0" applyFont="1" applyFill="1" applyBorder="1" applyAlignment="1">
      <alignment horizontal="left" vertical="center"/>
    </xf>
    <xf numFmtId="0" fontId="42" fillId="0" borderId="9" xfId="0" applyFont="1" applyBorder="1" applyAlignment="1">
      <alignment horizontal="left" vertical="center"/>
    </xf>
    <xf numFmtId="0" fontId="42" fillId="0" borderId="71" xfId="0" applyFont="1" applyBorder="1" applyAlignment="1">
      <alignment horizontal="left" vertical="center"/>
    </xf>
    <xf numFmtId="0" fontId="43" fillId="0" borderId="0" xfId="0" applyFont="1" applyAlignment="1">
      <alignment horizontal="center" vertical="center"/>
    </xf>
    <xf numFmtId="0" fontId="42" fillId="0" borderId="1" xfId="0" applyFont="1" applyBorder="1" applyAlignment="1">
      <alignment horizontal="center" vertical="center"/>
    </xf>
    <xf numFmtId="0" fontId="42" fillId="0" borderId="15" xfId="0" applyFont="1" applyBorder="1" applyAlignment="1">
      <alignment horizontal="center" vertical="center"/>
    </xf>
    <xf numFmtId="0" fontId="42" fillId="0" borderId="9" xfId="0" applyFont="1" applyBorder="1" applyAlignment="1">
      <alignment horizontal="center" vertical="center"/>
    </xf>
    <xf numFmtId="0" fontId="42" fillId="0" borderId="73" xfId="0" applyFont="1" applyBorder="1" applyAlignment="1">
      <alignment horizontal="center" vertical="center"/>
    </xf>
    <xf numFmtId="0" fontId="42" fillId="0" borderId="71" xfId="0" applyFont="1" applyBorder="1" applyAlignment="1">
      <alignment horizontal="center" vertical="center"/>
    </xf>
    <xf numFmtId="0" fontId="32" fillId="12" borderId="1" xfId="0" applyFont="1" applyFill="1" applyBorder="1" applyAlignment="1">
      <alignment horizontal="left" vertical="center" wrapText="1"/>
    </xf>
    <xf numFmtId="165" fontId="32" fillId="0" borderId="76" xfId="48" applyFont="1" applyBorder="1" applyAlignment="1">
      <alignment horizontal="center" vertical="center"/>
    </xf>
    <xf numFmtId="165" fontId="32" fillId="0" borderId="14" xfId="48" applyFont="1" applyBorder="1" applyAlignment="1">
      <alignment horizontal="center" vertical="center"/>
    </xf>
    <xf numFmtId="0" fontId="42" fillId="0" borderId="76" xfId="0" applyFont="1" applyBorder="1" applyAlignment="1">
      <alignment horizontal="left" vertical="center"/>
    </xf>
    <xf numFmtId="0" fontId="42" fillId="0" borderId="82" xfId="0" applyFont="1" applyBorder="1" applyAlignment="1">
      <alignment horizontal="left" vertical="center"/>
    </xf>
    <xf numFmtId="0" fontId="42" fillId="0" borderId="2" xfId="0" applyFont="1" applyBorder="1" applyAlignment="1">
      <alignment horizontal="left" vertical="center"/>
    </xf>
    <xf numFmtId="0" fontId="42" fillId="0" borderId="4" xfId="0" applyFont="1" applyBorder="1" applyAlignment="1">
      <alignment horizontal="left" vertical="center"/>
    </xf>
    <xf numFmtId="0" fontId="42" fillId="0" borderId="6" xfId="33" applyFont="1" applyBorder="1" applyAlignment="1">
      <alignment horizontal="center" vertical="center"/>
    </xf>
    <xf numFmtId="0" fontId="42" fillId="0" borderId="37" xfId="33" applyFont="1" applyBorder="1" applyAlignment="1">
      <alignment horizontal="center" vertical="center"/>
    </xf>
    <xf numFmtId="3" fontId="42" fillId="0" borderId="1" xfId="33" applyNumberFormat="1" applyFont="1" applyBorder="1" applyAlignment="1">
      <alignment horizontal="left" vertical="center" wrapText="1"/>
    </xf>
    <xf numFmtId="3" fontId="42" fillId="0" borderId="15" xfId="33" applyNumberFormat="1" applyFont="1" applyBorder="1" applyAlignment="1">
      <alignment horizontal="left" vertical="center" wrapText="1"/>
    </xf>
    <xf numFmtId="0" fontId="32" fillId="12" borderId="35" xfId="0" applyFont="1" applyFill="1" applyBorder="1" applyAlignment="1">
      <alignment horizontal="left" vertical="center" wrapText="1"/>
    </xf>
    <xf numFmtId="0" fontId="42" fillId="0" borderId="73" xfId="0" applyFont="1" applyBorder="1" applyAlignment="1">
      <alignment horizontal="left" vertical="center"/>
    </xf>
    <xf numFmtId="0" fontId="42" fillId="0" borderId="5" xfId="0" applyFont="1" applyBorder="1" applyAlignment="1">
      <alignment horizontal="left" vertical="center" wrapText="1"/>
    </xf>
    <xf numFmtId="0" fontId="42" fillId="0" borderId="0" xfId="0" applyFont="1" applyAlignment="1">
      <alignment horizontal="left" vertical="center" wrapText="1"/>
    </xf>
    <xf numFmtId="0" fontId="42" fillId="0" borderId="76" xfId="0" applyFont="1" applyBorder="1" applyAlignment="1">
      <alignment horizontal="left" vertical="center" wrapText="1"/>
    </xf>
    <xf numFmtId="0" fontId="42" fillId="0" borderId="79" xfId="0" applyFont="1" applyBorder="1" applyAlignment="1">
      <alignment horizontal="left" vertical="center" wrapText="1"/>
    </xf>
    <xf numFmtId="0" fontId="25" fillId="0" borderId="0" xfId="0" applyFont="1" applyAlignment="1">
      <alignment horizontal="left"/>
    </xf>
    <xf numFmtId="49" fontId="47" fillId="0" borderId="11" xfId="18" applyNumberFormat="1" applyFont="1" applyBorder="1" applyAlignment="1">
      <alignment horizontal="center" vertical="center" wrapText="1"/>
    </xf>
    <xf numFmtId="49" fontId="47" fillId="0" borderId="0" xfId="18" applyNumberFormat="1" applyFont="1" applyAlignment="1">
      <alignment horizontal="center" vertical="center" wrapText="1"/>
    </xf>
    <xf numFmtId="0" fontId="22" fillId="0" borderId="0" xfId="36" applyAlignment="1">
      <alignment horizontal="center" wrapText="1"/>
    </xf>
    <xf numFmtId="0" fontId="39" fillId="0" borderId="0" xfId="36" applyFont="1" applyAlignment="1">
      <alignment horizontal="center"/>
    </xf>
    <xf numFmtId="0" fontId="29" fillId="10" borderId="22" xfId="36" applyFont="1" applyFill="1" applyBorder="1" applyAlignment="1">
      <alignment horizontal="center" vertical="center"/>
    </xf>
    <xf numFmtId="0" fontId="29" fillId="10" borderId="24" xfId="36" applyFont="1" applyFill="1" applyBorder="1" applyAlignment="1">
      <alignment horizontal="center" vertical="center"/>
    </xf>
    <xf numFmtId="0" fontId="29" fillId="10" borderId="41" xfId="36" applyFont="1" applyFill="1" applyBorder="1" applyAlignment="1">
      <alignment horizontal="center" vertical="center"/>
    </xf>
    <xf numFmtId="0" fontId="29" fillId="10" borderId="45" xfId="36" applyFont="1" applyFill="1" applyBorder="1" applyAlignment="1">
      <alignment horizontal="center" vertical="center"/>
    </xf>
    <xf numFmtId="4" fontId="29" fillId="10" borderId="42" xfId="36" applyNumberFormat="1" applyFont="1" applyFill="1" applyBorder="1" applyAlignment="1">
      <alignment horizontal="center" vertical="center" wrapText="1"/>
    </xf>
    <xf numFmtId="4" fontId="29" fillId="10" borderId="43" xfId="36" applyNumberFormat="1" applyFont="1" applyFill="1" applyBorder="1" applyAlignment="1">
      <alignment horizontal="center" vertical="center" wrapText="1"/>
    </xf>
    <xf numFmtId="4" fontId="29" fillId="10" borderId="44" xfId="36" applyNumberFormat="1" applyFont="1" applyFill="1" applyBorder="1" applyAlignment="1">
      <alignment horizontal="center" vertical="center" wrapText="1"/>
    </xf>
  </cellXfs>
  <cellStyles count="195">
    <cellStyle name="Millares" xfId="1" builtinId="3"/>
    <cellStyle name="Millares [0]" xfId="48" builtinId="6"/>
    <cellStyle name="Millares [0] 2" xfId="44"/>
    <cellStyle name="Millares [0] 2 2" xfId="74"/>
    <cellStyle name="Millares [0] 2 3" xfId="91"/>
    <cellStyle name="Millares [0] 2 4" xfId="97"/>
    <cellStyle name="Millares [0] 2 4 2" xfId="141"/>
    <cellStyle name="Millares [0] 2 5" xfId="140"/>
    <cellStyle name="Millares [0] 3" xfId="57"/>
    <cellStyle name="Millares [0] 3 2" xfId="142"/>
    <cellStyle name="Millares [0] 4" xfId="69"/>
    <cellStyle name="Millares [0] 4 2" xfId="88"/>
    <cellStyle name="Millares [0] 4 3" xfId="95"/>
    <cellStyle name="Millares [0] 4 3 2" xfId="143"/>
    <cellStyle name="Millares [0] 5" xfId="72"/>
    <cellStyle name="Millares [0] 5 2" xfId="144"/>
    <cellStyle name="Millares [0] 6" xfId="89"/>
    <cellStyle name="Millares [0] 7" xfId="139"/>
    <cellStyle name="Millares 10" xfId="188"/>
    <cellStyle name="Millares 11" xfId="191"/>
    <cellStyle name="Millares 12" xfId="187"/>
    <cellStyle name="Millares 13" xfId="192"/>
    <cellStyle name="Millares 14" xfId="193"/>
    <cellStyle name="Millares 19" xfId="2"/>
    <cellStyle name="Millares 19 2" xfId="27"/>
    <cellStyle name="Millares 19 2 2" xfId="145"/>
    <cellStyle name="Millares 2" xfId="37"/>
    <cellStyle name="Millares 2 10 2" xfId="147"/>
    <cellStyle name="Millares 2 2" xfId="146"/>
    <cellStyle name="Millares 2 2 2" xfId="3"/>
    <cellStyle name="Millares 2 2 2 2" xfId="123"/>
    <cellStyle name="Millares 2 2 3" xfId="124"/>
    <cellStyle name="Millares 2 3 2" xfId="4"/>
    <cellStyle name="Millares 3" xfId="46"/>
    <cellStyle name="Millares 3 2" xfId="148"/>
    <cellStyle name="Millares 31" xfId="64"/>
    <cellStyle name="Millares 4" xfId="59"/>
    <cellStyle name="Millares 4 2" xfId="149"/>
    <cellStyle name="Millares 4 4" xfId="150"/>
    <cellStyle name="Millares 5" xfId="71"/>
    <cellStyle name="Millares 6" xfId="138"/>
    <cellStyle name="Millares 7" xfId="180"/>
    <cellStyle name="Millares 79" xfId="106"/>
    <cellStyle name="Millares 8" xfId="189"/>
    <cellStyle name="Millares 9" xfId="190"/>
    <cellStyle name="Millares_FORMULARIO 4 - M-OFERENTE PPTA ECONOMICA" xfId="105"/>
    <cellStyle name="Moneda" xfId="5" builtinId="4"/>
    <cellStyle name="Moneda [0]" xfId="38" builtinId="7"/>
    <cellStyle name="Moneda [0] 2" xfId="49"/>
    <cellStyle name="Moneda [0] 2 2" xfId="87"/>
    <cellStyle name="Moneda [0] 2 2 2" xfId="154"/>
    <cellStyle name="Moneda [0] 2 3" xfId="126"/>
    <cellStyle name="Moneda [0] 2 4" xfId="153"/>
    <cellStyle name="Moneda [0] 3" xfId="79"/>
    <cellStyle name="Moneda [0] 4" xfId="84"/>
    <cellStyle name="Moneda [0] 5" xfId="108"/>
    <cellStyle name="Moneda [0] 5 2" xfId="155"/>
    <cellStyle name="Moneda [0] 6" xfId="152"/>
    <cellStyle name="Moneda 10" xfId="128"/>
    <cellStyle name="Moneda 11" xfId="165"/>
    <cellStyle name="Moneda 12" xfId="186"/>
    <cellStyle name="Moneda 13" xfId="167"/>
    <cellStyle name="Moneda 14" xfId="185"/>
    <cellStyle name="Moneda 15" xfId="168"/>
    <cellStyle name="Moneda 16" xfId="184"/>
    <cellStyle name="Moneda 17" xfId="169"/>
    <cellStyle name="Moneda 18" xfId="183"/>
    <cellStyle name="Moneda 2" xfId="6"/>
    <cellStyle name="Moneda 2 2" xfId="113"/>
    <cellStyle name="Moneda 2 2 2" xfId="129"/>
    <cellStyle name="Moneda 2 2 2 2 2" xfId="104"/>
    <cellStyle name="Moneda 2 2 3" xfId="136"/>
    <cellStyle name="Moneda 2 2 4" xfId="156"/>
    <cellStyle name="Moneda 29" xfId="65"/>
    <cellStyle name="Moneda 3" xfId="35"/>
    <cellStyle name="Moneda 3 11" xfId="125"/>
    <cellStyle name="Moneda 3 2" xfId="45"/>
    <cellStyle name="Moneda 3 2 2" xfId="85"/>
    <cellStyle name="Moneda 3 3" xfId="133"/>
    <cellStyle name="Moneda 3 4" xfId="157"/>
    <cellStyle name="Moneda 3 4 2" xfId="127"/>
    <cellStyle name="Moneda 4" xfId="47"/>
    <cellStyle name="Moneda 4 2" xfId="158"/>
    <cellStyle name="Moneda 5" xfId="58"/>
    <cellStyle name="Moneda 6" xfId="73"/>
    <cellStyle name="Moneda 6 2" xfId="90"/>
    <cellStyle name="Moneda 6 3" xfId="96"/>
    <cellStyle name="Moneda 6 3 2" xfId="159"/>
    <cellStyle name="Moneda 7" xfId="77"/>
    <cellStyle name="Moneda 7 2" xfId="7"/>
    <cellStyle name="Moneda 8" xfId="120"/>
    <cellStyle name="Moneda 8 2" xfId="160"/>
    <cellStyle name="Moneda 9" xfId="151"/>
    <cellStyle name="Normal" xfId="0" builtinId="0"/>
    <cellStyle name="Normal 10" xfId="62"/>
    <cellStyle name="Normal 11" xfId="110"/>
    <cellStyle name="Normal 11 2" xfId="161"/>
    <cellStyle name="Normal 12" xfId="111"/>
    <cellStyle name="Normal 12 2" xfId="122"/>
    <cellStyle name="Normal 12 3" xfId="162"/>
    <cellStyle name="Normal 13" xfId="116"/>
    <cellStyle name="Normal 13 2" xfId="163"/>
    <cellStyle name="Normal 14" xfId="119"/>
    <cellStyle name="Normal 15" xfId="132"/>
    <cellStyle name="Normal 16" xfId="137"/>
    <cellStyle name="Normal 2" xfId="28"/>
    <cellStyle name="Normal 2 10 2 2" xfId="101"/>
    <cellStyle name="Normal 2 10 3" xfId="100"/>
    <cellStyle name="Normal 2 2" xfId="8"/>
    <cellStyle name="Normal 2 2 2" xfId="32"/>
    <cellStyle name="Normal 2 2 2 2 2" xfId="41"/>
    <cellStyle name="Normal 2 2 2 2 2 2" xfId="80"/>
    <cellStyle name="Normal 2 2 2 2 2 2 2" xfId="112"/>
    <cellStyle name="Normal 2 2 5 2" xfId="9"/>
    <cellStyle name="Normal 2 2 5 2 2" xfId="26"/>
    <cellStyle name="Normal 2 2 5 2 2 2" xfId="164"/>
    <cellStyle name="Normal 2 3" xfId="36"/>
    <cellStyle name="Normal 2 52 2" xfId="10"/>
    <cellStyle name="Normal 2 52 2 2" xfId="24"/>
    <cellStyle name="Normal 2 52 2 2 2" xfId="118"/>
    <cellStyle name="Normal 2_FORMATOS_PARA_ENTREGAR 2 2" xfId="11"/>
    <cellStyle name="Normal 2_FORMATOS_PARA_ENTREGAR 2 2 2" xfId="55"/>
    <cellStyle name="Normal 3" xfId="12"/>
    <cellStyle name="Normal 3 11" xfId="99"/>
    <cellStyle name="Normal 3 11 2" xfId="109"/>
    <cellStyle name="Normal 3 11 2 2" xfId="121"/>
    <cellStyle name="Normal 3 11 3" xfId="166"/>
    <cellStyle name="Normal 3 2 14 2" xfId="13"/>
    <cellStyle name="Normal 3 2 14 2 2" xfId="66"/>
    <cellStyle name="Normal 3 2 2" xfId="103"/>
    <cellStyle name="Normal 3 3 2" xfId="14"/>
    <cellStyle name="Normal 3 3 2 2" xfId="34"/>
    <cellStyle name="Normal 3 3 2 2 2" xfId="42"/>
    <cellStyle name="Normal 3 3 2 2 2 2" xfId="81"/>
    <cellStyle name="Normal 3_ADM-INGENIEROS 2" xfId="15"/>
    <cellStyle name="Normal 3_ADM-INGENIEROS 2 2" xfId="50"/>
    <cellStyle name="Normal 4" xfId="29"/>
    <cellStyle name="Normal 4 2" xfId="171"/>
    <cellStyle name="Normal 4 2 7 2" xfId="16"/>
    <cellStyle name="Normal 4 3" xfId="170"/>
    <cellStyle name="Normal 5" xfId="31"/>
    <cellStyle name="Normal 5 11" xfId="40"/>
    <cellStyle name="Normal 5 11 2" xfId="51"/>
    <cellStyle name="Normal 5 11 3" xfId="53"/>
    <cellStyle name="Normal 5 11 3 2" xfId="70"/>
    <cellStyle name="Normal 5 11 3 3" xfId="86"/>
    <cellStyle name="Normal 5 11 3 4" xfId="94"/>
    <cellStyle name="Normal 5 11 3 4 2" xfId="172"/>
    <cellStyle name="Normal 5 11 3 5" xfId="98"/>
    <cellStyle name="Normal 5 11 3 5 2" xfId="173"/>
    <cellStyle name="Normal 5 2" xfId="39"/>
    <cellStyle name="Normal 5 2 2" xfId="43"/>
    <cellStyle name="Normal 5 2 3" xfId="52"/>
    <cellStyle name="Normal 5 2 4" xfId="54"/>
    <cellStyle name="Normal 5 2 4 2" xfId="68"/>
    <cellStyle name="Normal 5 2 4 3" xfId="83"/>
    <cellStyle name="Normal 5 2 4 4" xfId="93"/>
    <cellStyle name="Normal 5 2 4 4 2" xfId="174"/>
    <cellStyle name="Normal 6" xfId="61"/>
    <cellStyle name="Normal 6 2" xfId="78"/>
    <cellStyle name="Normal 6 2 2" xfId="130"/>
    <cellStyle name="Normal 6 2 2 2" xfId="175"/>
    <cellStyle name="Normal 6 3" xfId="115"/>
    <cellStyle name="Normal 6 3 2" xfId="176"/>
    <cellStyle name="Normal 67" xfId="17"/>
    <cellStyle name="Normal 7" xfId="75"/>
    <cellStyle name="Normal 8" xfId="107"/>
    <cellStyle name="Normal 8 2" xfId="177"/>
    <cellStyle name="Normal 9" xfId="67"/>
    <cellStyle name="Normal 9 2" xfId="82"/>
    <cellStyle name="Normal 9 3" xfId="92"/>
    <cellStyle name="Normal 9 3 2" xfId="178"/>
    <cellStyle name="Normal_CONSOLIDADO PRESUPUESTOS OCC Y URA 2" xfId="18"/>
    <cellStyle name="Normal_CONSOLIDADO PRESUPUESTOS OCC Y URA 2 2" xfId="33"/>
    <cellStyle name="Normal_ESTABLECIMIENTO Y MANTENIMIENTO" xfId="194"/>
    <cellStyle name="Normal_PTO OFICIAL PREPLIEGO (CORREGIDO) 2" xfId="102"/>
    <cellStyle name="Porcentaje" xfId="21" builtinId="5"/>
    <cellStyle name="Porcentaje 2" xfId="19"/>
    <cellStyle name="Porcentaje 2 2" xfId="63"/>
    <cellStyle name="Porcentaje 2 3" xfId="117"/>
    <cellStyle name="Porcentaje 3" xfId="56"/>
    <cellStyle name="Porcentaje 3 2" xfId="20"/>
    <cellStyle name="Porcentaje 3 2 2" xfId="60"/>
    <cellStyle name="Porcentaje 3 3" xfId="114"/>
    <cellStyle name="Porcentaje 3 3 2" xfId="135"/>
    <cellStyle name="Porcentaje 3 4" xfId="134"/>
    <cellStyle name="Porcentaje 4" xfId="131"/>
    <cellStyle name="Porcentaje 4 2" xfId="182"/>
    <cellStyle name="Porcentaje 4 3" xfId="181"/>
    <cellStyle name="Porcentaje 5" xfId="179"/>
    <cellStyle name="Porcentual 2 2 5 2" xfId="22"/>
    <cellStyle name="Porcentual 2 2 5 2 2" xfId="25"/>
    <cellStyle name="Porcentual 2 2 5 2 2 2" xfId="76"/>
    <cellStyle name="Porcentual 2 2 5 2 3" xfId="30"/>
    <cellStyle name="Porcentual 7 2" xfId="23"/>
  </cellStyles>
  <dxfs count="89">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s>
  <tableStyles count="0" defaultTableStyle="TableStyleMedium9" defaultPivotStyle="PivotStyleLight16"/>
  <colors>
    <mruColors>
      <color rgb="FF00FF00"/>
      <color rgb="FF009900"/>
      <color rgb="FF33CC33"/>
      <color rgb="FF00CC00"/>
      <color rgb="FF66FF33"/>
      <color rgb="FFF9676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26" Type="http://schemas.openxmlformats.org/officeDocument/2006/relationships/externalLink" Target="externalLinks/externalLink14.xml"/><Relationship Id="rId39" Type="http://schemas.openxmlformats.org/officeDocument/2006/relationships/externalLink" Target="externalLinks/externalLink27.xml"/><Relationship Id="rId21" Type="http://schemas.openxmlformats.org/officeDocument/2006/relationships/externalLink" Target="externalLinks/externalLink9.xml"/><Relationship Id="rId34" Type="http://schemas.openxmlformats.org/officeDocument/2006/relationships/externalLink" Target="externalLinks/externalLink22.xml"/><Relationship Id="rId42" Type="http://schemas.openxmlformats.org/officeDocument/2006/relationships/externalLink" Target="externalLinks/externalLink30.xml"/><Relationship Id="rId47" Type="http://schemas.openxmlformats.org/officeDocument/2006/relationships/externalLink" Target="externalLinks/externalLink35.xml"/><Relationship Id="rId50" Type="http://schemas.openxmlformats.org/officeDocument/2006/relationships/externalLink" Target="externalLinks/externalLink38.xml"/><Relationship Id="rId55"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4.xml"/><Relationship Id="rId29" Type="http://schemas.openxmlformats.org/officeDocument/2006/relationships/externalLink" Target="externalLinks/externalLink17.xml"/><Relationship Id="rId11" Type="http://schemas.openxmlformats.org/officeDocument/2006/relationships/worksheet" Target="worksheets/sheet11.xml"/><Relationship Id="rId24" Type="http://schemas.openxmlformats.org/officeDocument/2006/relationships/externalLink" Target="externalLinks/externalLink12.xml"/><Relationship Id="rId32" Type="http://schemas.openxmlformats.org/officeDocument/2006/relationships/externalLink" Target="externalLinks/externalLink20.xml"/><Relationship Id="rId37" Type="http://schemas.openxmlformats.org/officeDocument/2006/relationships/externalLink" Target="externalLinks/externalLink25.xml"/><Relationship Id="rId40" Type="http://schemas.openxmlformats.org/officeDocument/2006/relationships/externalLink" Target="externalLinks/externalLink28.xml"/><Relationship Id="rId45" Type="http://schemas.openxmlformats.org/officeDocument/2006/relationships/externalLink" Target="externalLinks/externalLink33.xml"/><Relationship Id="rId53" Type="http://schemas.openxmlformats.org/officeDocument/2006/relationships/sharedStrings" Target="sharedStrings.xml"/><Relationship Id="rId5" Type="http://schemas.openxmlformats.org/officeDocument/2006/relationships/worksheet" Target="worksheets/sheet5.xml"/><Relationship Id="rId19" Type="http://schemas.openxmlformats.org/officeDocument/2006/relationships/externalLink" Target="externalLinks/externalLink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30" Type="http://schemas.openxmlformats.org/officeDocument/2006/relationships/externalLink" Target="externalLinks/externalLink18.xml"/><Relationship Id="rId35" Type="http://schemas.openxmlformats.org/officeDocument/2006/relationships/externalLink" Target="externalLinks/externalLink23.xml"/><Relationship Id="rId43" Type="http://schemas.openxmlformats.org/officeDocument/2006/relationships/externalLink" Target="externalLinks/externalLink31.xml"/><Relationship Id="rId48" Type="http://schemas.openxmlformats.org/officeDocument/2006/relationships/externalLink" Target="externalLinks/externalLink36.xml"/><Relationship Id="rId56" Type="http://schemas.openxmlformats.org/officeDocument/2006/relationships/customXml" Target="../customXml/item2.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externalLink" Target="externalLinks/externalLink13.xml"/><Relationship Id="rId33" Type="http://schemas.openxmlformats.org/officeDocument/2006/relationships/externalLink" Target="externalLinks/externalLink21.xml"/><Relationship Id="rId38" Type="http://schemas.openxmlformats.org/officeDocument/2006/relationships/externalLink" Target="externalLinks/externalLink26.xml"/><Relationship Id="rId46" Type="http://schemas.openxmlformats.org/officeDocument/2006/relationships/externalLink" Target="externalLinks/externalLink34.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54"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externalLink" Target="externalLinks/externalLink16.xml"/><Relationship Id="rId36" Type="http://schemas.openxmlformats.org/officeDocument/2006/relationships/externalLink" Target="externalLinks/externalLink24.xml"/><Relationship Id="rId49" Type="http://schemas.openxmlformats.org/officeDocument/2006/relationships/externalLink" Target="externalLinks/externalLink37.xml"/><Relationship Id="rId57" Type="http://schemas.openxmlformats.org/officeDocument/2006/relationships/customXml" Target="../customXml/item3.xml"/><Relationship Id="rId10" Type="http://schemas.openxmlformats.org/officeDocument/2006/relationships/worksheet" Target="worksheets/sheet10.xml"/><Relationship Id="rId31" Type="http://schemas.openxmlformats.org/officeDocument/2006/relationships/externalLink" Target="externalLinks/externalLink19.xml"/><Relationship Id="rId44" Type="http://schemas.openxmlformats.org/officeDocument/2006/relationships/externalLink" Target="externalLinks/externalLink32.xml"/><Relationship Id="rId52"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8" Type="http://schemas.openxmlformats.org/officeDocument/2006/relationships/image" Target="../media/image7.png"/><Relationship Id="rId13" Type="http://schemas.openxmlformats.org/officeDocument/2006/relationships/image" Target="../media/image10.png"/><Relationship Id="rId18" Type="http://schemas.openxmlformats.org/officeDocument/2006/relationships/image" Target="../media/image15.png"/><Relationship Id="rId3" Type="http://schemas.openxmlformats.org/officeDocument/2006/relationships/image" Target="../media/image4.png"/><Relationship Id="rId7" Type="http://schemas.openxmlformats.org/officeDocument/2006/relationships/image" Target="../media/image6.png"/><Relationship Id="rId12" Type="http://schemas.openxmlformats.org/officeDocument/2006/relationships/image" Target="../media/image9.png"/><Relationship Id="rId17" Type="http://schemas.openxmlformats.org/officeDocument/2006/relationships/image" Target="../media/image14.png"/><Relationship Id="rId2" Type="http://schemas.microsoft.com/office/2007/relationships/hdphoto" Target="../media/hdphoto1.wdp"/><Relationship Id="rId16" Type="http://schemas.openxmlformats.org/officeDocument/2006/relationships/image" Target="../media/image13.png"/><Relationship Id="rId1" Type="http://schemas.openxmlformats.org/officeDocument/2006/relationships/image" Target="../media/image1.png"/><Relationship Id="rId6" Type="http://schemas.microsoft.com/office/2007/relationships/hdphoto" Target="../media/hdphoto3.wdp"/><Relationship Id="rId11" Type="http://schemas.microsoft.com/office/2007/relationships/hdphoto" Target="../media/hdphoto5.wdp"/><Relationship Id="rId5" Type="http://schemas.openxmlformats.org/officeDocument/2006/relationships/image" Target="../media/image5.png"/><Relationship Id="rId15" Type="http://schemas.openxmlformats.org/officeDocument/2006/relationships/image" Target="../media/image12.png"/><Relationship Id="rId10" Type="http://schemas.openxmlformats.org/officeDocument/2006/relationships/image" Target="../media/image8.png"/><Relationship Id="rId19" Type="http://schemas.openxmlformats.org/officeDocument/2006/relationships/image" Target="../media/image16.png"/><Relationship Id="rId4" Type="http://schemas.microsoft.com/office/2007/relationships/hdphoto" Target="../media/hdphoto2.wdp"/><Relationship Id="rId9" Type="http://schemas.microsoft.com/office/2007/relationships/hdphoto" Target="../media/hdphoto4.wdp"/><Relationship Id="rId14" Type="http://schemas.openxmlformats.org/officeDocument/2006/relationships/image" Target="../media/image1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2447925</xdr:colOff>
      <xdr:row>39</xdr:row>
      <xdr:rowOff>0</xdr:rowOff>
    </xdr:from>
    <xdr:to>
      <xdr:col>4</xdr:col>
      <xdr:colOff>2447925</xdr:colOff>
      <xdr:row>39</xdr:row>
      <xdr:rowOff>161928</xdr:rowOff>
    </xdr:to>
    <xdr:sp macro="" textlink="">
      <xdr:nvSpPr>
        <xdr:cNvPr id="2" name="Text Box 2">
          <a:extLst>
            <a:ext uri="{FF2B5EF4-FFF2-40B4-BE49-F238E27FC236}">
              <a16:creationId xmlns:a16="http://schemas.microsoft.com/office/drawing/2014/main" id="{00000000-0008-0000-0100-000002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161928</xdr:rowOff>
    </xdr:to>
    <xdr:sp macro="" textlink="">
      <xdr:nvSpPr>
        <xdr:cNvPr id="3" name="Text Box 123">
          <a:extLst>
            <a:ext uri="{FF2B5EF4-FFF2-40B4-BE49-F238E27FC236}">
              <a16:creationId xmlns:a16="http://schemas.microsoft.com/office/drawing/2014/main" id="{00000000-0008-0000-0100-000003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161928</xdr:rowOff>
    </xdr:to>
    <xdr:sp macro="" textlink="">
      <xdr:nvSpPr>
        <xdr:cNvPr id="4" name="Text Box 190">
          <a:extLst>
            <a:ext uri="{FF2B5EF4-FFF2-40B4-BE49-F238E27FC236}">
              <a16:creationId xmlns:a16="http://schemas.microsoft.com/office/drawing/2014/main" id="{00000000-0008-0000-0100-000004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299357</xdr:colOff>
      <xdr:row>0</xdr:row>
      <xdr:rowOff>68036</xdr:rowOff>
    </xdr:from>
    <xdr:to>
      <xdr:col>7</xdr:col>
      <xdr:colOff>60683</xdr:colOff>
      <xdr:row>0</xdr:row>
      <xdr:rowOff>861786</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harpenSoften amount="45000"/>
                  </a14:imgEffect>
                </a14:imgLayer>
              </a14:imgProps>
            </a:ext>
            <a:ext uri="{28A0092B-C50C-407E-A947-70E740481C1C}">
              <a14:useLocalDpi xmlns:a14="http://schemas.microsoft.com/office/drawing/2010/main" val="0"/>
            </a:ext>
          </a:extLst>
        </a:blip>
        <a:stretch>
          <a:fillRect/>
        </a:stretch>
      </xdr:blipFill>
      <xdr:spPr>
        <a:xfrm>
          <a:off x="413657" y="68036"/>
          <a:ext cx="7495626" cy="793750"/>
        </a:xfrm>
        <a:prstGeom prst="rect">
          <a:avLst/>
        </a:prstGeom>
      </xdr:spPr>
    </xdr:pic>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6" name="Text Box 2">
          <a:extLst>
            <a:ext uri="{FF2B5EF4-FFF2-40B4-BE49-F238E27FC236}">
              <a16:creationId xmlns:a16="http://schemas.microsoft.com/office/drawing/2014/main" id="{00000000-0008-0000-0100-000006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7" name="Text Box 123">
          <a:extLst>
            <a:ext uri="{FF2B5EF4-FFF2-40B4-BE49-F238E27FC236}">
              <a16:creationId xmlns:a16="http://schemas.microsoft.com/office/drawing/2014/main" id="{00000000-0008-0000-0100-000007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8" name="Text Box 190">
          <a:extLst>
            <a:ext uri="{FF2B5EF4-FFF2-40B4-BE49-F238E27FC236}">
              <a16:creationId xmlns:a16="http://schemas.microsoft.com/office/drawing/2014/main" id="{00000000-0008-0000-0100-000008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4</xdr:col>
      <xdr:colOff>2447925</xdr:colOff>
      <xdr:row>46</xdr:row>
      <xdr:rowOff>0</xdr:rowOff>
    </xdr:from>
    <xdr:ext cx="0" cy="166690"/>
    <xdr:sp macro="" textlink="">
      <xdr:nvSpPr>
        <xdr:cNvPr id="9" name="Text Box 2">
          <a:extLst>
            <a:ext uri="{FF2B5EF4-FFF2-40B4-BE49-F238E27FC236}">
              <a16:creationId xmlns:a16="http://schemas.microsoft.com/office/drawing/2014/main" id="{00000000-0008-0000-0100-000009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90"/>
    <xdr:sp macro="" textlink="">
      <xdr:nvSpPr>
        <xdr:cNvPr id="10" name="Text Box 123">
          <a:extLst>
            <a:ext uri="{FF2B5EF4-FFF2-40B4-BE49-F238E27FC236}">
              <a16:creationId xmlns:a16="http://schemas.microsoft.com/office/drawing/2014/main" id="{00000000-0008-0000-0100-00000A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90"/>
    <xdr:sp macro="" textlink="">
      <xdr:nvSpPr>
        <xdr:cNvPr id="11" name="Text Box 190">
          <a:extLst>
            <a:ext uri="{FF2B5EF4-FFF2-40B4-BE49-F238E27FC236}">
              <a16:creationId xmlns:a16="http://schemas.microsoft.com/office/drawing/2014/main" id="{00000000-0008-0000-0100-00000B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2" name="Text Box 2">
          <a:extLst>
            <a:ext uri="{FF2B5EF4-FFF2-40B4-BE49-F238E27FC236}">
              <a16:creationId xmlns:a16="http://schemas.microsoft.com/office/drawing/2014/main" id="{00000000-0008-0000-0100-00000C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3" name="Text Box 123">
          <a:extLst>
            <a:ext uri="{FF2B5EF4-FFF2-40B4-BE49-F238E27FC236}">
              <a16:creationId xmlns:a16="http://schemas.microsoft.com/office/drawing/2014/main" id="{00000000-0008-0000-0100-00000D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4" name="Text Box 190">
          <a:extLst>
            <a:ext uri="{FF2B5EF4-FFF2-40B4-BE49-F238E27FC236}">
              <a16:creationId xmlns:a16="http://schemas.microsoft.com/office/drawing/2014/main" id="{00000000-0008-0000-0100-00000E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4</xdr:col>
      <xdr:colOff>2447925</xdr:colOff>
      <xdr:row>39</xdr:row>
      <xdr:rowOff>0</xdr:rowOff>
    </xdr:from>
    <xdr:to>
      <xdr:col>4</xdr:col>
      <xdr:colOff>2447925</xdr:colOff>
      <xdr:row>39</xdr:row>
      <xdr:rowOff>161928</xdr:rowOff>
    </xdr:to>
    <xdr:sp macro="" textlink="">
      <xdr:nvSpPr>
        <xdr:cNvPr id="2" name="Text Box 2">
          <a:extLst>
            <a:ext uri="{FF2B5EF4-FFF2-40B4-BE49-F238E27FC236}">
              <a16:creationId xmlns:a16="http://schemas.microsoft.com/office/drawing/2014/main" id="{00000000-0008-0000-0200-000002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161928</xdr:rowOff>
    </xdr:to>
    <xdr:sp macro="" textlink="">
      <xdr:nvSpPr>
        <xdr:cNvPr id="3" name="Text Box 123">
          <a:extLst>
            <a:ext uri="{FF2B5EF4-FFF2-40B4-BE49-F238E27FC236}">
              <a16:creationId xmlns:a16="http://schemas.microsoft.com/office/drawing/2014/main" id="{00000000-0008-0000-0200-000003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161928</xdr:rowOff>
    </xdr:to>
    <xdr:sp macro="" textlink="">
      <xdr:nvSpPr>
        <xdr:cNvPr id="4" name="Text Box 190">
          <a:extLst>
            <a:ext uri="{FF2B5EF4-FFF2-40B4-BE49-F238E27FC236}">
              <a16:creationId xmlns:a16="http://schemas.microsoft.com/office/drawing/2014/main" id="{00000000-0008-0000-0200-000004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299357</xdr:colOff>
      <xdr:row>0</xdr:row>
      <xdr:rowOff>68036</xdr:rowOff>
    </xdr:from>
    <xdr:to>
      <xdr:col>7</xdr:col>
      <xdr:colOff>60683</xdr:colOff>
      <xdr:row>0</xdr:row>
      <xdr:rowOff>861786</xdr:rowOff>
    </xdr:to>
    <xdr:pic>
      <xdr:nvPicPr>
        <xdr:cNvPr id="5" name="Imagen 4">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harpenSoften amount="45000"/>
                  </a14:imgEffect>
                </a14:imgLayer>
              </a14:imgProps>
            </a:ext>
            <a:ext uri="{28A0092B-C50C-407E-A947-70E740481C1C}">
              <a14:useLocalDpi xmlns:a14="http://schemas.microsoft.com/office/drawing/2010/main" val="0"/>
            </a:ext>
          </a:extLst>
        </a:blip>
        <a:stretch>
          <a:fillRect/>
        </a:stretch>
      </xdr:blipFill>
      <xdr:spPr>
        <a:xfrm>
          <a:off x="413657" y="68036"/>
          <a:ext cx="7495626" cy="793750"/>
        </a:xfrm>
        <a:prstGeom prst="rect">
          <a:avLst/>
        </a:prstGeom>
      </xdr:spPr>
    </xdr:pic>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6" name="Text Box 2">
          <a:extLst>
            <a:ext uri="{FF2B5EF4-FFF2-40B4-BE49-F238E27FC236}">
              <a16:creationId xmlns:a16="http://schemas.microsoft.com/office/drawing/2014/main" id="{00000000-0008-0000-0200-000006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7" name="Text Box 123">
          <a:extLst>
            <a:ext uri="{FF2B5EF4-FFF2-40B4-BE49-F238E27FC236}">
              <a16:creationId xmlns:a16="http://schemas.microsoft.com/office/drawing/2014/main" id="{00000000-0008-0000-0200-000007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8" name="Text Box 190">
          <a:extLst>
            <a:ext uri="{FF2B5EF4-FFF2-40B4-BE49-F238E27FC236}">
              <a16:creationId xmlns:a16="http://schemas.microsoft.com/office/drawing/2014/main" id="{00000000-0008-0000-0200-000008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4</xdr:col>
      <xdr:colOff>2447925</xdr:colOff>
      <xdr:row>46</xdr:row>
      <xdr:rowOff>0</xdr:rowOff>
    </xdr:from>
    <xdr:ext cx="0" cy="166690"/>
    <xdr:sp macro="" textlink="">
      <xdr:nvSpPr>
        <xdr:cNvPr id="9"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90"/>
    <xdr:sp macro="" textlink="">
      <xdr:nvSpPr>
        <xdr:cNvPr id="10" name="Text Box 123">
          <a:extLst>
            <a:ext uri="{FF2B5EF4-FFF2-40B4-BE49-F238E27FC236}">
              <a16:creationId xmlns:a16="http://schemas.microsoft.com/office/drawing/2014/main" id="{00000000-0008-0000-0200-00000A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90"/>
    <xdr:sp macro="" textlink="">
      <xdr:nvSpPr>
        <xdr:cNvPr id="11" name="Text Box 190">
          <a:extLst>
            <a:ext uri="{FF2B5EF4-FFF2-40B4-BE49-F238E27FC236}">
              <a16:creationId xmlns:a16="http://schemas.microsoft.com/office/drawing/2014/main" id="{00000000-0008-0000-0200-00000B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2" name="Text Box 2">
          <a:extLst>
            <a:ext uri="{FF2B5EF4-FFF2-40B4-BE49-F238E27FC236}">
              <a16:creationId xmlns:a16="http://schemas.microsoft.com/office/drawing/2014/main" id="{00000000-0008-0000-0200-00000C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3" name="Text Box 123">
          <a:extLst>
            <a:ext uri="{FF2B5EF4-FFF2-40B4-BE49-F238E27FC236}">
              <a16:creationId xmlns:a16="http://schemas.microsoft.com/office/drawing/2014/main" id="{00000000-0008-0000-0200-00000D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4" name="Text Box 190">
          <a:extLst>
            <a:ext uri="{FF2B5EF4-FFF2-40B4-BE49-F238E27FC236}">
              <a16:creationId xmlns:a16="http://schemas.microsoft.com/office/drawing/2014/main" id="{00000000-0008-0000-0200-00000E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oneCellAnchor>
    <xdr:from>
      <xdr:col>6</xdr:col>
      <xdr:colOff>2447925</xdr:colOff>
      <xdr:row>48</xdr:row>
      <xdr:rowOff>0</xdr:rowOff>
    </xdr:from>
    <xdr:ext cx="0" cy="166690"/>
    <xdr:sp macro="" textlink="">
      <xdr:nvSpPr>
        <xdr:cNvPr id="2" name="Text Box 2">
          <a:extLst>
            <a:ext uri="{FF2B5EF4-FFF2-40B4-BE49-F238E27FC236}">
              <a16:creationId xmlns:a16="http://schemas.microsoft.com/office/drawing/2014/main" id="{00000000-0008-0000-0300-000002000000}"/>
            </a:ext>
          </a:extLst>
        </xdr:cNvPr>
        <xdr:cNvSpPr txBox="1">
          <a:spLocks noChangeArrowheads="1"/>
        </xdr:cNvSpPr>
      </xdr:nvSpPr>
      <xdr:spPr bwMode="auto">
        <a:xfrm>
          <a:off x="6467475" y="131826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2447925</xdr:colOff>
      <xdr:row>48</xdr:row>
      <xdr:rowOff>0</xdr:rowOff>
    </xdr:from>
    <xdr:ext cx="0" cy="166690"/>
    <xdr:sp macro="" textlink="">
      <xdr:nvSpPr>
        <xdr:cNvPr id="3" name="Text Box 123">
          <a:extLst>
            <a:ext uri="{FF2B5EF4-FFF2-40B4-BE49-F238E27FC236}">
              <a16:creationId xmlns:a16="http://schemas.microsoft.com/office/drawing/2014/main" id="{00000000-0008-0000-0300-000003000000}"/>
            </a:ext>
          </a:extLst>
        </xdr:cNvPr>
        <xdr:cNvSpPr txBox="1">
          <a:spLocks noChangeArrowheads="1"/>
        </xdr:cNvSpPr>
      </xdr:nvSpPr>
      <xdr:spPr bwMode="auto">
        <a:xfrm>
          <a:off x="6467475" y="131826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2447925</xdr:colOff>
      <xdr:row>48</xdr:row>
      <xdr:rowOff>0</xdr:rowOff>
    </xdr:from>
    <xdr:ext cx="0" cy="166690"/>
    <xdr:sp macro="" textlink="">
      <xdr:nvSpPr>
        <xdr:cNvPr id="4" name="Text Box 190">
          <a:extLst>
            <a:ext uri="{FF2B5EF4-FFF2-40B4-BE49-F238E27FC236}">
              <a16:creationId xmlns:a16="http://schemas.microsoft.com/office/drawing/2014/main" id="{00000000-0008-0000-0300-000004000000}"/>
            </a:ext>
          </a:extLst>
        </xdr:cNvPr>
        <xdr:cNvSpPr txBox="1">
          <a:spLocks noChangeArrowheads="1"/>
        </xdr:cNvSpPr>
      </xdr:nvSpPr>
      <xdr:spPr bwMode="auto">
        <a:xfrm>
          <a:off x="6467475" y="131826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2447925</xdr:colOff>
      <xdr:row>48</xdr:row>
      <xdr:rowOff>0</xdr:rowOff>
    </xdr:from>
    <xdr:ext cx="0" cy="166689"/>
    <xdr:sp macro="" textlink="">
      <xdr:nvSpPr>
        <xdr:cNvPr id="5" name="Text Box 2">
          <a:extLst>
            <a:ext uri="{FF2B5EF4-FFF2-40B4-BE49-F238E27FC236}">
              <a16:creationId xmlns:a16="http://schemas.microsoft.com/office/drawing/2014/main" id="{00000000-0008-0000-0300-000005000000}"/>
            </a:ext>
          </a:extLst>
        </xdr:cNvPr>
        <xdr:cNvSpPr txBox="1">
          <a:spLocks noChangeArrowheads="1"/>
        </xdr:cNvSpPr>
      </xdr:nvSpPr>
      <xdr:spPr bwMode="auto">
        <a:xfrm>
          <a:off x="6467475" y="131826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2447925</xdr:colOff>
      <xdr:row>48</xdr:row>
      <xdr:rowOff>0</xdr:rowOff>
    </xdr:from>
    <xdr:ext cx="0" cy="166689"/>
    <xdr:sp macro="" textlink="">
      <xdr:nvSpPr>
        <xdr:cNvPr id="6" name="Text Box 123">
          <a:extLst>
            <a:ext uri="{FF2B5EF4-FFF2-40B4-BE49-F238E27FC236}">
              <a16:creationId xmlns:a16="http://schemas.microsoft.com/office/drawing/2014/main" id="{00000000-0008-0000-0300-000006000000}"/>
            </a:ext>
          </a:extLst>
        </xdr:cNvPr>
        <xdr:cNvSpPr txBox="1">
          <a:spLocks noChangeArrowheads="1"/>
        </xdr:cNvSpPr>
      </xdr:nvSpPr>
      <xdr:spPr bwMode="auto">
        <a:xfrm>
          <a:off x="6467475" y="131826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2447925</xdr:colOff>
      <xdr:row>48</xdr:row>
      <xdr:rowOff>0</xdr:rowOff>
    </xdr:from>
    <xdr:ext cx="0" cy="166689"/>
    <xdr:sp macro="" textlink="">
      <xdr:nvSpPr>
        <xdr:cNvPr id="7" name="Text Box 190">
          <a:extLst>
            <a:ext uri="{FF2B5EF4-FFF2-40B4-BE49-F238E27FC236}">
              <a16:creationId xmlns:a16="http://schemas.microsoft.com/office/drawing/2014/main" id="{00000000-0008-0000-0300-000007000000}"/>
            </a:ext>
          </a:extLst>
        </xdr:cNvPr>
        <xdr:cNvSpPr txBox="1">
          <a:spLocks noChangeArrowheads="1"/>
        </xdr:cNvSpPr>
      </xdr:nvSpPr>
      <xdr:spPr bwMode="auto">
        <a:xfrm>
          <a:off x="6467475" y="131826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2</xdr:col>
      <xdr:colOff>147411</xdr:colOff>
      <xdr:row>1</xdr:row>
      <xdr:rowOff>68035</xdr:rowOff>
    </xdr:from>
    <xdr:to>
      <xdr:col>7</xdr:col>
      <xdr:colOff>724203</xdr:colOff>
      <xdr:row>6</xdr:row>
      <xdr:rowOff>52160</xdr:rowOff>
    </xdr:to>
    <xdr:pic>
      <xdr:nvPicPr>
        <xdr:cNvPr id="2" name="Imagen 1">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harpenSoften amount="45000"/>
                  </a14:imgEffect>
                </a14:imgLayer>
              </a14:imgProps>
            </a:ext>
            <a:ext uri="{28A0092B-C50C-407E-A947-70E740481C1C}">
              <a14:useLocalDpi xmlns:a14="http://schemas.microsoft.com/office/drawing/2010/main" val="0"/>
            </a:ext>
          </a:extLst>
        </a:blip>
        <a:stretch>
          <a:fillRect/>
        </a:stretch>
      </xdr:blipFill>
      <xdr:spPr>
        <a:xfrm>
          <a:off x="842736" y="229960"/>
          <a:ext cx="7444317" cy="7937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381000</xdr:colOff>
      <xdr:row>4</xdr:row>
      <xdr:rowOff>60960</xdr:rowOff>
    </xdr:from>
    <xdr:to>
      <xdr:col>7</xdr:col>
      <xdr:colOff>862566</xdr:colOff>
      <xdr:row>6</xdr:row>
      <xdr:rowOff>182880</xdr:rowOff>
    </xdr:to>
    <xdr:grpSp>
      <xdr:nvGrpSpPr>
        <xdr:cNvPr id="2" name="Grupo 1">
          <a:extLst>
            <a:ext uri="{FF2B5EF4-FFF2-40B4-BE49-F238E27FC236}">
              <a16:creationId xmlns:a16="http://schemas.microsoft.com/office/drawing/2014/main" id="{00000000-0008-0000-0700-000002000000}"/>
            </a:ext>
          </a:extLst>
        </xdr:cNvPr>
        <xdr:cNvGrpSpPr/>
      </xdr:nvGrpSpPr>
      <xdr:grpSpPr>
        <a:xfrm>
          <a:off x="1151659" y="606483"/>
          <a:ext cx="7045157" cy="520238"/>
          <a:chOff x="1723061" y="85725"/>
          <a:chExt cx="5849314" cy="556420"/>
        </a:xfrm>
      </xdr:grpSpPr>
      <xdr:pic>
        <xdr:nvPicPr>
          <xdr:cNvPr id="3" name="Imagen 1">
            <a:extLst>
              <a:ext uri="{FF2B5EF4-FFF2-40B4-BE49-F238E27FC236}">
                <a16:creationId xmlns:a16="http://schemas.microsoft.com/office/drawing/2014/main" id="{00000000-0008-0000-0700-00000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840" b="20290"/>
          <a:stretch/>
        </xdr:blipFill>
        <xdr:spPr bwMode="auto">
          <a:xfrm>
            <a:off x="1723061" y="85725"/>
            <a:ext cx="1220163" cy="55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 name="Imagen 2">
            <a:extLst>
              <a:ext uri="{FF2B5EF4-FFF2-40B4-BE49-F238E27FC236}">
                <a16:creationId xmlns:a16="http://schemas.microsoft.com/office/drawing/2014/main" id="{00000000-0008-0000-0700-00000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2861" r="33570" b="48214"/>
          <a:stretch/>
        </xdr:blipFill>
        <xdr:spPr bwMode="auto">
          <a:xfrm>
            <a:off x="5762625" y="85725"/>
            <a:ext cx="180975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381000</xdr:colOff>
      <xdr:row>4</xdr:row>
      <xdr:rowOff>60960</xdr:rowOff>
    </xdr:from>
    <xdr:to>
      <xdr:col>7</xdr:col>
      <xdr:colOff>862566</xdr:colOff>
      <xdr:row>6</xdr:row>
      <xdr:rowOff>182880</xdr:rowOff>
    </xdr:to>
    <xdr:grpSp>
      <xdr:nvGrpSpPr>
        <xdr:cNvPr id="2" name="Grupo 1">
          <a:extLst>
            <a:ext uri="{FF2B5EF4-FFF2-40B4-BE49-F238E27FC236}">
              <a16:creationId xmlns:a16="http://schemas.microsoft.com/office/drawing/2014/main" id="{00000000-0008-0000-0700-000002000000}"/>
            </a:ext>
          </a:extLst>
        </xdr:cNvPr>
        <xdr:cNvGrpSpPr/>
      </xdr:nvGrpSpPr>
      <xdr:grpSpPr>
        <a:xfrm>
          <a:off x="1151659" y="606483"/>
          <a:ext cx="7045157" cy="520238"/>
          <a:chOff x="1723061" y="85725"/>
          <a:chExt cx="5849314" cy="556420"/>
        </a:xfrm>
      </xdr:grpSpPr>
      <xdr:pic>
        <xdr:nvPicPr>
          <xdr:cNvPr id="3" name="Imagen 1">
            <a:extLst>
              <a:ext uri="{FF2B5EF4-FFF2-40B4-BE49-F238E27FC236}">
                <a16:creationId xmlns:a16="http://schemas.microsoft.com/office/drawing/2014/main" id="{00000000-0008-0000-0700-00000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840" b="20290"/>
          <a:stretch/>
        </xdr:blipFill>
        <xdr:spPr bwMode="auto">
          <a:xfrm>
            <a:off x="1723061" y="85725"/>
            <a:ext cx="1220163" cy="55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 name="Imagen 2">
            <a:extLst>
              <a:ext uri="{FF2B5EF4-FFF2-40B4-BE49-F238E27FC236}">
                <a16:creationId xmlns:a16="http://schemas.microsoft.com/office/drawing/2014/main" id="{00000000-0008-0000-0700-00000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2861" r="33570" b="48214"/>
          <a:stretch/>
        </xdr:blipFill>
        <xdr:spPr bwMode="auto">
          <a:xfrm>
            <a:off x="5762625" y="85725"/>
            <a:ext cx="180975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2447925</xdr:colOff>
      <xdr:row>182</xdr:row>
      <xdr:rowOff>0</xdr:rowOff>
    </xdr:from>
    <xdr:to>
      <xdr:col>1</xdr:col>
      <xdr:colOff>2447925</xdr:colOff>
      <xdr:row>182</xdr:row>
      <xdr:rowOff>167528</xdr:rowOff>
    </xdr:to>
    <xdr:sp macro="" textlink="">
      <xdr:nvSpPr>
        <xdr:cNvPr id="2" name="Text Box 2">
          <a:extLst>
            <a:ext uri="{FF2B5EF4-FFF2-40B4-BE49-F238E27FC236}">
              <a16:creationId xmlns:a16="http://schemas.microsoft.com/office/drawing/2014/main" id="{00000000-0008-0000-0A00-000002000000}"/>
            </a:ext>
          </a:extLst>
        </xdr:cNvPr>
        <xdr:cNvSpPr txBox="1">
          <a:spLocks noChangeArrowheads="1"/>
        </xdr:cNvSpPr>
      </xdr:nvSpPr>
      <xdr:spPr bwMode="auto">
        <a:xfrm>
          <a:off x="2857500" y="19011900"/>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2447925</xdr:colOff>
      <xdr:row>182</xdr:row>
      <xdr:rowOff>0</xdr:rowOff>
    </xdr:from>
    <xdr:to>
      <xdr:col>1</xdr:col>
      <xdr:colOff>2447925</xdr:colOff>
      <xdr:row>182</xdr:row>
      <xdr:rowOff>167528</xdr:rowOff>
    </xdr:to>
    <xdr:sp macro="" textlink="">
      <xdr:nvSpPr>
        <xdr:cNvPr id="3" name="Text Box 123">
          <a:extLst>
            <a:ext uri="{FF2B5EF4-FFF2-40B4-BE49-F238E27FC236}">
              <a16:creationId xmlns:a16="http://schemas.microsoft.com/office/drawing/2014/main" id="{00000000-0008-0000-0A00-000003000000}"/>
            </a:ext>
          </a:extLst>
        </xdr:cNvPr>
        <xdr:cNvSpPr txBox="1">
          <a:spLocks noChangeArrowheads="1"/>
        </xdr:cNvSpPr>
      </xdr:nvSpPr>
      <xdr:spPr bwMode="auto">
        <a:xfrm>
          <a:off x="2857500" y="19011900"/>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2447925</xdr:colOff>
      <xdr:row>182</xdr:row>
      <xdr:rowOff>0</xdr:rowOff>
    </xdr:from>
    <xdr:to>
      <xdr:col>1</xdr:col>
      <xdr:colOff>2447925</xdr:colOff>
      <xdr:row>182</xdr:row>
      <xdr:rowOff>167528</xdr:rowOff>
    </xdr:to>
    <xdr:sp macro="" textlink="">
      <xdr:nvSpPr>
        <xdr:cNvPr id="4" name="Text Box 190">
          <a:extLst>
            <a:ext uri="{FF2B5EF4-FFF2-40B4-BE49-F238E27FC236}">
              <a16:creationId xmlns:a16="http://schemas.microsoft.com/office/drawing/2014/main" id="{00000000-0008-0000-0A00-000004000000}"/>
            </a:ext>
          </a:extLst>
        </xdr:cNvPr>
        <xdr:cNvSpPr txBox="1">
          <a:spLocks noChangeArrowheads="1"/>
        </xdr:cNvSpPr>
      </xdr:nvSpPr>
      <xdr:spPr bwMode="auto">
        <a:xfrm>
          <a:off x="2857500" y="19011900"/>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105832</xdr:colOff>
      <xdr:row>0</xdr:row>
      <xdr:rowOff>0</xdr:rowOff>
    </xdr:from>
    <xdr:to>
      <xdr:col>8</xdr:col>
      <xdr:colOff>3404190</xdr:colOff>
      <xdr:row>2</xdr:row>
      <xdr:rowOff>876300</xdr:rowOff>
    </xdr:to>
    <xdr:pic>
      <xdr:nvPicPr>
        <xdr:cNvPr id="5" name="Imagen 4">
          <a:extLst>
            <a:ext uri="{FF2B5EF4-FFF2-40B4-BE49-F238E27FC236}">
              <a16:creationId xmlns:a16="http://schemas.microsoft.com/office/drawing/2014/main" id="{00000000-0008-0000-0A00-000005000000}"/>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harpenSoften amount="45000"/>
                  </a14:imgEffect>
                </a14:imgLayer>
              </a14:imgProps>
            </a:ext>
            <a:ext uri="{28A0092B-C50C-407E-A947-70E740481C1C}">
              <a14:useLocalDpi xmlns:a14="http://schemas.microsoft.com/office/drawing/2010/main" val="0"/>
            </a:ext>
          </a:extLst>
        </a:blip>
        <a:stretch>
          <a:fillRect/>
        </a:stretch>
      </xdr:blipFill>
      <xdr:spPr>
        <a:xfrm>
          <a:off x="105832" y="0"/>
          <a:ext cx="16391468" cy="1409700"/>
        </a:xfrm>
        <a:prstGeom prst="rect">
          <a:avLst/>
        </a:prstGeom>
      </xdr:spPr>
    </xdr:pic>
    <xdr:clientData/>
  </xdr:twoCellAnchor>
  <xdr:oneCellAnchor>
    <xdr:from>
      <xdr:col>1</xdr:col>
      <xdr:colOff>2447925</xdr:colOff>
      <xdr:row>194</xdr:row>
      <xdr:rowOff>0</xdr:rowOff>
    </xdr:from>
    <xdr:ext cx="0" cy="167528"/>
    <xdr:sp macro="" textlink="">
      <xdr:nvSpPr>
        <xdr:cNvPr id="7" name="Text Box 2">
          <a:extLst>
            <a:ext uri="{FF2B5EF4-FFF2-40B4-BE49-F238E27FC236}">
              <a16:creationId xmlns:a16="http://schemas.microsoft.com/office/drawing/2014/main" id="{00000000-0008-0000-0A00-000007000000}"/>
            </a:ext>
          </a:extLst>
        </xdr:cNvPr>
        <xdr:cNvSpPr txBox="1">
          <a:spLocks noChangeArrowheads="1"/>
        </xdr:cNvSpPr>
      </xdr:nvSpPr>
      <xdr:spPr bwMode="auto">
        <a:xfrm>
          <a:off x="2856139" y="20084143"/>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2447925</xdr:colOff>
      <xdr:row>194</xdr:row>
      <xdr:rowOff>0</xdr:rowOff>
    </xdr:from>
    <xdr:ext cx="0" cy="167528"/>
    <xdr:sp macro="" textlink="">
      <xdr:nvSpPr>
        <xdr:cNvPr id="8" name="Text Box 123">
          <a:extLst>
            <a:ext uri="{FF2B5EF4-FFF2-40B4-BE49-F238E27FC236}">
              <a16:creationId xmlns:a16="http://schemas.microsoft.com/office/drawing/2014/main" id="{00000000-0008-0000-0A00-000008000000}"/>
            </a:ext>
          </a:extLst>
        </xdr:cNvPr>
        <xdr:cNvSpPr txBox="1">
          <a:spLocks noChangeArrowheads="1"/>
        </xdr:cNvSpPr>
      </xdr:nvSpPr>
      <xdr:spPr bwMode="auto">
        <a:xfrm>
          <a:off x="2856139" y="20084143"/>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2447925</xdr:colOff>
      <xdr:row>194</xdr:row>
      <xdr:rowOff>0</xdr:rowOff>
    </xdr:from>
    <xdr:ext cx="0" cy="167528"/>
    <xdr:sp macro="" textlink="">
      <xdr:nvSpPr>
        <xdr:cNvPr id="9" name="Text Box 190">
          <a:extLst>
            <a:ext uri="{FF2B5EF4-FFF2-40B4-BE49-F238E27FC236}">
              <a16:creationId xmlns:a16="http://schemas.microsoft.com/office/drawing/2014/main" id="{00000000-0008-0000-0A00-000009000000}"/>
            </a:ext>
          </a:extLst>
        </xdr:cNvPr>
        <xdr:cNvSpPr txBox="1">
          <a:spLocks noChangeArrowheads="1"/>
        </xdr:cNvSpPr>
      </xdr:nvSpPr>
      <xdr:spPr bwMode="auto">
        <a:xfrm>
          <a:off x="2856139" y="20084143"/>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8</xdr:col>
      <xdr:colOff>2685250</xdr:colOff>
      <xdr:row>50</xdr:row>
      <xdr:rowOff>25592</xdr:rowOff>
    </xdr:from>
    <xdr:to>
      <xdr:col>8</xdr:col>
      <xdr:colOff>3606842</xdr:colOff>
      <xdr:row>54</xdr:row>
      <xdr:rowOff>179660</xdr:rowOff>
    </xdr:to>
    <xdr:pic>
      <xdr:nvPicPr>
        <xdr:cNvPr id="31" name="Imagen 30">
          <a:extLst>
            <a:ext uri="{FF2B5EF4-FFF2-40B4-BE49-F238E27FC236}">
              <a16:creationId xmlns:a16="http://schemas.microsoft.com/office/drawing/2014/main" id="{00000000-0008-0000-0A00-00001F000000}"/>
            </a:ext>
          </a:extLst>
        </xdr:cNvPr>
        <xdr:cNvPicPr>
          <a:picLocks noChangeAspect="1"/>
        </xdr:cNvPicPr>
      </xdr:nvPicPr>
      <xdr:blipFill>
        <a:blip xmlns:r="http://schemas.openxmlformats.org/officeDocument/2006/relationships" r:embed="rId3">
          <a:extLst>
            <a:ext uri="{BEBA8EAE-BF5A-486C-A8C5-ECC9F3942E4B}">
              <a14:imgProps xmlns:a14="http://schemas.microsoft.com/office/drawing/2010/main">
                <a14:imgLayer r:embed="rId4">
                  <a14:imgEffect>
                    <a14:artisticPhotocopy/>
                  </a14:imgEffect>
                  <a14:imgEffect>
                    <a14:sharpenSoften amount="50000"/>
                  </a14:imgEffect>
                  <a14:imgEffect>
                    <a14:saturation sat="0"/>
                  </a14:imgEffect>
                </a14:imgLayer>
              </a14:imgProps>
            </a:ext>
          </a:extLst>
        </a:blip>
        <a:stretch>
          <a:fillRect/>
        </a:stretch>
      </xdr:blipFill>
      <xdr:spPr>
        <a:xfrm>
          <a:off x="14397112" y="21962250"/>
          <a:ext cx="921592" cy="1437026"/>
        </a:xfrm>
        <a:prstGeom prst="rect">
          <a:avLst/>
        </a:prstGeom>
      </xdr:spPr>
    </xdr:pic>
    <xdr:clientData/>
  </xdr:twoCellAnchor>
  <xdr:twoCellAnchor editAs="oneCell">
    <xdr:from>
      <xdr:col>8</xdr:col>
      <xdr:colOff>349681</xdr:colOff>
      <xdr:row>50</xdr:row>
      <xdr:rowOff>41469</xdr:rowOff>
    </xdr:from>
    <xdr:to>
      <xdr:col>8</xdr:col>
      <xdr:colOff>1841932</xdr:colOff>
      <xdr:row>54</xdr:row>
      <xdr:rowOff>152145</xdr:rowOff>
    </xdr:to>
    <xdr:pic>
      <xdr:nvPicPr>
        <xdr:cNvPr id="32" name="Imagen 31">
          <a:extLst>
            <a:ext uri="{FF2B5EF4-FFF2-40B4-BE49-F238E27FC236}">
              <a16:creationId xmlns:a16="http://schemas.microsoft.com/office/drawing/2014/main" id="{00000000-0008-0000-0A00-000020000000}"/>
            </a:ext>
          </a:extLst>
        </xdr:cNvPr>
        <xdr:cNvPicPr>
          <a:picLocks noChangeAspect="1"/>
        </xdr:cNvPicPr>
      </xdr:nvPicPr>
      <xdr:blipFill>
        <a:blip xmlns:r="http://schemas.openxmlformats.org/officeDocument/2006/relationships" r:embed="rId5">
          <a:extLst>
            <a:ext uri="{BEBA8EAE-BF5A-486C-A8C5-ECC9F3942E4B}">
              <a14:imgProps xmlns:a14="http://schemas.microsoft.com/office/drawing/2010/main">
                <a14:imgLayer r:embed="rId6">
                  <a14:imgEffect>
                    <a14:artisticPhotocopy/>
                  </a14:imgEffect>
                  <a14:imgEffect>
                    <a14:sharpenSoften amount="50000"/>
                  </a14:imgEffect>
                  <a14:imgEffect>
                    <a14:saturation sat="0"/>
                  </a14:imgEffect>
                </a14:imgLayer>
              </a14:imgProps>
            </a:ext>
          </a:extLst>
        </a:blip>
        <a:stretch>
          <a:fillRect/>
        </a:stretch>
      </xdr:blipFill>
      <xdr:spPr>
        <a:xfrm>
          <a:off x="12061543" y="21978127"/>
          <a:ext cx="1492251" cy="1393634"/>
        </a:xfrm>
        <a:prstGeom prst="rect">
          <a:avLst/>
        </a:prstGeom>
      </xdr:spPr>
    </xdr:pic>
    <xdr:clientData/>
  </xdr:twoCellAnchor>
  <xdr:twoCellAnchor editAs="oneCell">
    <xdr:from>
      <xdr:col>0</xdr:col>
      <xdr:colOff>0</xdr:colOff>
      <xdr:row>0</xdr:row>
      <xdr:rowOff>0</xdr:rowOff>
    </xdr:from>
    <xdr:to>
      <xdr:col>0</xdr:col>
      <xdr:colOff>171450</xdr:colOff>
      <xdr:row>0</xdr:row>
      <xdr:rowOff>171450</xdr:rowOff>
    </xdr:to>
    <xdr:pic>
      <xdr:nvPicPr>
        <xdr:cNvPr id="35" name="Imagen 34">
          <a:extLst>
            <a:ext uri="{FF2B5EF4-FFF2-40B4-BE49-F238E27FC236}">
              <a16:creationId xmlns:a16="http://schemas.microsoft.com/office/drawing/2014/main" id="{00000000-0008-0000-0A00-000023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0"/>
          <a:ext cx="171450" cy="171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72158</xdr:colOff>
      <xdr:row>112</xdr:row>
      <xdr:rowOff>65290</xdr:rowOff>
    </xdr:from>
    <xdr:to>
      <xdr:col>8</xdr:col>
      <xdr:colOff>2107045</xdr:colOff>
      <xdr:row>115</xdr:row>
      <xdr:rowOff>145792</xdr:rowOff>
    </xdr:to>
    <xdr:pic>
      <xdr:nvPicPr>
        <xdr:cNvPr id="38" name="Imagen 37">
          <a:extLst>
            <a:ext uri="{FF2B5EF4-FFF2-40B4-BE49-F238E27FC236}">
              <a16:creationId xmlns:a16="http://schemas.microsoft.com/office/drawing/2014/main" id="{00000000-0008-0000-0A00-000026000000}"/>
            </a:ext>
          </a:extLst>
        </xdr:cNvPr>
        <xdr:cNvPicPr>
          <a:picLocks noChangeAspect="1"/>
        </xdr:cNvPicPr>
      </xdr:nvPicPr>
      <xdr:blipFill>
        <a:blip xmlns:r="http://schemas.openxmlformats.org/officeDocument/2006/relationships" r:embed="rId8">
          <a:extLst>
            <a:ext uri="{BEBA8EAE-BF5A-486C-A8C5-ECC9F3942E4B}">
              <a14:imgProps xmlns:a14="http://schemas.microsoft.com/office/drawing/2010/main">
                <a14:imgLayer r:embed="rId9">
                  <a14:imgEffect>
                    <a14:artisticPhotocopy/>
                  </a14:imgEffect>
                  <a14:imgEffect>
                    <a14:sharpenSoften amount="50000"/>
                  </a14:imgEffect>
                </a14:imgLayer>
              </a14:imgProps>
            </a:ext>
          </a:extLst>
        </a:blip>
        <a:stretch>
          <a:fillRect/>
        </a:stretch>
      </xdr:blipFill>
      <xdr:spPr>
        <a:xfrm>
          <a:off x="11784020" y="35249474"/>
          <a:ext cx="2034887" cy="1538409"/>
        </a:xfrm>
        <a:prstGeom prst="rect">
          <a:avLst/>
        </a:prstGeom>
      </xdr:spPr>
    </xdr:pic>
    <xdr:clientData/>
  </xdr:twoCellAnchor>
  <xdr:twoCellAnchor editAs="oneCell">
    <xdr:from>
      <xdr:col>8</xdr:col>
      <xdr:colOff>2150342</xdr:colOff>
      <xdr:row>112</xdr:row>
      <xdr:rowOff>43296</xdr:rowOff>
    </xdr:from>
    <xdr:to>
      <xdr:col>8</xdr:col>
      <xdr:colOff>3665682</xdr:colOff>
      <xdr:row>116</xdr:row>
      <xdr:rowOff>68035</xdr:rowOff>
    </xdr:to>
    <xdr:pic>
      <xdr:nvPicPr>
        <xdr:cNvPr id="39" name="Imagen 38">
          <a:extLst>
            <a:ext uri="{FF2B5EF4-FFF2-40B4-BE49-F238E27FC236}">
              <a16:creationId xmlns:a16="http://schemas.microsoft.com/office/drawing/2014/main" id="{00000000-0008-0000-0A00-000027000000}"/>
            </a:ext>
          </a:extLst>
        </xdr:cNvPr>
        <xdr:cNvPicPr>
          <a:picLocks noChangeAspect="1"/>
        </xdr:cNvPicPr>
      </xdr:nvPicPr>
      <xdr:blipFill>
        <a:blip xmlns:r="http://schemas.openxmlformats.org/officeDocument/2006/relationships" r:embed="rId10">
          <a:extLst>
            <a:ext uri="{BEBA8EAE-BF5A-486C-A8C5-ECC9F3942E4B}">
              <a14:imgProps xmlns:a14="http://schemas.microsoft.com/office/drawing/2010/main">
                <a14:imgLayer r:embed="rId11">
                  <a14:imgEffect>
                    <a14:artisticPhotocopy/>
                  </a14:imgEffect>
                  <a14:imgEffect>
                    <a14:sharpenSoften amount="50000"/>
                  </a14:imgEffect>
                </a14:imgLayer>
              </a14:imgProps>
            </a:ext>
          </a:extLst>
        </a:blip>
        <a:stretch>
          <a:fillRect/>
        </a:stretch>
      </xdr:blipFill>
      <xdr:spPr>
        <a:xfrm>
          <a:off x="13862204" y="35227480"/>
          <a:ext cx="1515340" cy="1677035"/>
        </a:xfrm>
        <a:prstGeom prst="rect">
          <a:avLst/>
        </a:prstGeom>
      </xdr:spPr>
    </xdr:pic>
    <xdr:clientData/>
  </xdr:twoCellAnchor>
  <xdr:twoCellAnchor editAs="oneCell">
    <xdr:from>
      <xdr:col>8</xdr:col>
      <xdr:colOff>311148</xdr:colOff>
      <xdr:row>142</xdr:row>
      <xdr:rowOff>87803</xdr:rowOff>
    </xdr:from>
    <xdr:to>
      <xdr:col>8</xdr:col>
      <xdr:colOff>2206809</xdr:colOff>
      <xdr:row>142</xdr:row>
      <xdr:rowOff>1238250</xdr:rowOff>
    </xdr:to>
    <xdr:pic>
      <xdr:nvPicPr>
        <xdr:cNvPr id="42" name="Imagen 41">
          <a:extLst>
            <a:ext uri="{FF2B5EF4-FFF2-40B4-BE49-F238E27FC236}">
              <a16:creationId xmlns:a16="http://schemas.microsoft.com/office/drawing/2014/main" id="{00000000-0008-0000-0A00-00002A000000}"/>
            </a:ext>
          </a:extLst>
        </xdr:cNvPr>
        <xdr:cNvPicPr>
          <a:picLocks noChangeAspect="1"/>
        </xdr:cNvPicPr>
      </xdr:nvPicPr>
      <xdr:blipFill>
        <a:blip xmlns:r="http://schemas.openxmlformats.org/officeDocument/2006/relationships" r:embed="rId8">
          <a:extLst>
            <a:ext uri="{BEBA8EAE-BF5A-486C-A8C5-ECC9F3942E4B}">
              <a14:imgProps xmlns:a14="http://schemas.microsoft.com/office/drawing/2010/main">
                <a14:imgLayer r:embed="rId9">
                  <a14:imgEffect>
                    <a14:artisticPhotocopy/>
                  </a14:imgEffect>
                  <a14:imgEffect>
                    <a14:sharpenSoften amount="50000"/>
                  </a14:imgEffect>
                </a14:imgLayer>
              </a14:imgProps>
            </a:ext>
          </a:extLst>
        </a:blip>
        <a:stretch>
          <a:fillRect/>
        </a:stretch>
      </xdr:blipFill>
      <xdr:spPr>
        <a:xfrm>
          <a:off x="11074398" y="43505928"/>
          <a:ext cx="1895661" cy="1150447"/>
        </a:xfrm>
        <a:prstGeom prst="rect">
          <a:avLst/>
        </a:prstGeom>
      </xdr:spPr>
    </xdr:pic>
    <xdr:clientData/>
  </xdr:twoCellAnchor>
  <xdr:twoCellAnchor editAs="oneCell">
    <xdr:from>
      <xdr:col>8</xdr:col>
      <xdr:colOff>2389332</xdr:colOff>
      <xdr:row>142</xdr:row>
      <xdr:rowOff>65809</xdr:rowOff>
    </xdr:from>
    <xdr:to>
      <xdr:col>8</xdr:col>
      <xdr:colOff>3873500</xdr:colOff>
      <xdr:row>142</xdr:row>
      <xdr:rowOff>1258405</xdr:rowOff>
    </xdr:to>
    <xdr:pic>
      <xdr:nvPicPr>
        <xdr:cNvPr id="43" name="Imagen 42">
          <a:extLst>
            <a:ext uri="{FF2B5EF4-FFF2-40B4-BE49-F238E27FC236}">
              <a16:creationId xmlns:a16="http://schemas.microsoft.com/office/drawing/2014/main" id="{00000000-0008-0000-0A00-00002B000000}"/>
            </a:ext>
          </a:extLst>
        </xdr:cNvPr>
        <xdr:cNvPicPr>
          <a:picLocks noChangeAspect="1"/>
        </xdr:cNvPicPr>
      </xdr:nvPicPr>
      <xdr:blipFill>
        <a:blip xmlns:r="http://schemas.openxmlformats.org/officeDocument/2006/relationships" r:embed="rId10">
          <a:extLst>
            <a:ext uri="{BEBA8EAE-BF5A-486C-A8C5-ECC9F3942E4B}">
              <a14:imgProps xmlns:a14="http://schemas.microsoft.com/office/drawing/2010/main">
                <a14:imgLayer r:embed="rId11">
                  <a14:imgEffect>
                    <a14:artisticPhotocopy/>
                  </a14:imgEffect>
                  <a14:imgEffect>
                    <a14:sharpenSoften amount="50000"/>
                  </a14:imgEffect>
                </a14:imgLayer>
              </a14:imgProps>
            </a:ext>
          </a:extLst>
        </a:blip>
        <a:stretch>
          <a:fillRect/>
        </a:stretch>
      </xdr:blipFill>
      <xdr:spPr>
        <a:xfrm>
          <a:off x="13152582" y="43483934"/>
          <a:ext cx="1484168" cy="1192596"/>
        </a:xfrm>
        <a:prstGeom prst="rect">
          <a:avLst/>
        </a:prstGeom>
      </xdr:spPr>
    </xdr:pic>
    <xdr:clientData/>
  </xdr:twoCellAnchor>
  <xdr:twoCellAnchor editAs="oneCell">
    <xdr:from>
      <xdr:col>8</xdr:col>
      <xdr:colOff>1399886</xdr:colOff>
      <xdr:row>141</xdr:row>
      <xdr:rowOff>43295</xdr:rowOff>
    </xdr:from>
    <xdr:to>
      <xdr:col>8</xdr:col>
      <xdr:colOff>2626591</xdr:colOff>
      <xdr:row>142</xdr:row>
      <xdr:rowOff>2430</xdr:rowOff>
    </xdr:to>
    <xdr:pic>
      <xdr:nvPicPr>
        <xdr:cNvPr id="45" name="Imagen 44">
          <a:extLst>
            <a:ext uri="{FF2B5EF4-FFF2-40B4-BE49-F238E27FC236}">
              <a16:creationId xmlns:a16="http://schemas.microsoft.com/office/drawing/2014/main" id="{00000000-0008-0000-0A00-00002D000000}"/>
            </a:ext>
          </a:extLst>
        </xdr:cNvPr>
        <xdr:cNvPicPr>
          <a:picLocks noChangeAspect="1"/>
        </xdr:cNvPicPr>
      </xdr:nvPicPr>
      <xdr:blipFill>
        <a:blip xmlns:r="http://schemas.openxmlformats.org/officeDocument/2006/relationships" r:embed="rId12">
          <a:grayscl/>
        </a:blip>
        <a:stretch>
          <a:fillRect/>
        </a:stretch>
      </xdr:blipFill>
      <xdr:spPr>
        <a:xfrm>
          <a:off x="12137159" y="42213068"/>
          <a:ext cx="1226705" cy="983793"/>
        </a:xfrm>
        <a:prstGeom prst="rect">
          <a:avLst/>
        </a:prstGeom>
      </xdr:spPr>
    </xdr:pic>
    <xdr:clientData/>
  </xdr:twoCellAnchor>
  <xdr:twoCellAnchor editAs="oneCell">
    <xdr:from>
      <xdr:col>8</xdr:col>
      <xdr:colOff>155511</xdr:colOff>
      <xdr:row>119</xdr:row>
      <xdr:rowOff>466531</xdr:rowOff>
    </xdr:from>
    <xdr:to>
      <xdr:col>8</xdr:col>
      <xdr:colOff>1565915</xdr:colOff>
      <xdr:row>124</xdr:row>
      <xdr:rowOff>355929</xdr:rowOff>
    </xdr:to>
    <xdr:pic>
      <xdr:nvPicPr>
        <xdr:cNvPr id="23" name="Imagen 22">
          <a:extLst>
            <a:ext uri="{FF2B5EF4-FFF2-40B4-BE49-F238E27FC236}">
              <a16:creationId xmlns:a16="http://schemas.microsoft.com/office/drawing/2014/main" id="{00000000-0008-0000-0A00-000017000000}"/>
            </a:ext>
          </a:extLst>
        </xdr:cNvPr>
        <xdr:cNvPicPr>
          <a:picLocks noChangeAspect="1"/>
        </xdr:cNvPicPr>
      </xdr:nvPicPr>
      <xdr:blipFill>
        <a:blip xmlns:r="http://schemas.openxmlformats.org/officeDocument/2006/relationships" r:embed="rId13"/>
        <a:stretch>
          <a:fillRect/>
        </a:stretch>
      </xdr:blipFill>
      <xdr:spPr>
        <a:xfrm>
          <a:off x="11867373" y="38673444"/>
          <a:ext cx="1410404" cy="2144296"/>
        </a:xfrm>
        <a:prstGeom prst="rect">
          <a:avLst/>
        </a:prstGeom>
      </xdr:spPr>
    </xdr:pic>
    <xdr:clientData/>
  </xdr:twoCellAnchor>
  <xdr:twoCellAnchor editAs="oneCell">
    <xdr:from>
      <xdr:col>8</xdr:col>
      <xdr:colOff>1759209</xdr:colOff>
      <xdr:row>119</xdr:row>
      <xdr:rowOff>388776</xdr:rowOff>
    </xdr:from>
    <xdr:to>
      <xdr:col>8</xdr:col>
      <xdr:colOff>3930857</xdr:colOff>
      <xdr:row>124</xdr:row>
      <xdr:rowOff>100713</xdr:rowOff>
    </xdr:to>
    <xdr:pic>
      <xdr:nvPicPr>
        <xdr:cNvPr id="24" name="Imagen 23">
          <a:extLst>
            <a:ext uri="{FF2B5EF4-FFF2-40B4-BE49-F238E27FC236}">
              <a16:creationId xmlns:a16="http://schemas.microsoft.com/office/drawing/2014/main" id="{00000000-0008-0000-0A00-000018000000}"/>
            </a:ext>
          </a:extLst>
        </xdr:cNvPr>
        <xdr:cNvPicPr>
          <a:picLocks noChangeAspect="1"/>
        </xdr:cNvPicPr>
      </xdr:nvPicPr>
      <xdr:blipFill>
        <a:blip xmlns:r="http://schemas.openxmlformats.org/officeDocument/2006/relationships" r:embed="rId14"/>
        <a:stretch>
          <a:fillRect/>
        </a:stretch>
      </xdr:blipFill>
      <xdr:spPr>
        <a:xfrm>
          <a:off x="13471071" y="38595689"/>
          <a:ext cx="2171648" cy="1966835"/>
        </a:xfrm>
        <a:prstGeom prst="rect">
          <a:avLst/>
        </a:prstGeom>
      </xdr:spPr>
    </xdr:pic>
    <xdr:clientData/>
  </xdr:twoCellAnchor>
  <xdr:twoCellAnchor editAs="oneCell">
    <xdr:from>
      <xdr:col>8</xdr:col>
      <xdr:colOff>2322933</xdr:colOff>
      <xdr:row>140</xdr:row>
      <xdr:rowOff>145791</xdr:rowOff>
    </xdr:from>
    <xdr:to>
      <xdr:col>8</xdr:col>
      <xdr:colOff>3787936</xdr:colOff>
      <xdr:row>140</xdr:row>
      <xdr:rowOff>1106123</xdr:rowOff>
    </xdr:to>
    <xdr:pic>
      <xdr:nvPicPr>
        <xdr:cNvPr id="26" name="Imagen 25">
          <a:extLst>
            <a:ext uri="{FF2B5EF4-FFF2-40B4-BE49-F238E27FC236}">
              <a16:creationId xmlns:a16="http://schemas.microsoft.com/office/drawing/2014/main" id="{00000000-0008-0000-0A00-00001A000000}"/>
            </a:ext>
          </a:extLst>
        </xdr:cNvPr>
        <xdr:cNvPicPr>
          <a:picLocks noChangeAspect="1"/>
        </xdr:cNvPicPr>
      </xdr:nvPicPr>
      <xdr:blipFill>
        <a:blip xmlns:r="http://schemas.openxmlformats.org/officeDocument/2006/relationships" r:embed="rId14"/>
        <a:stretch>
          <a:fillRect/>
        </a:stretch>
      </xdr:blipFill>
      <xdr:spPr>
        <a:xfrm>
          <a:off x="14034795" y="46031021"/>
          <a:ext cx="1465003" cy="960332"/>
        </a:xfrm>
        <a:prstGeom prst="rect">
          <a:avLst/>
        </a:prstGeom>
      </xdr:spPr>
    </xdr:pic>
    <xdr:clientData/>
  </xdr:twoCellAnchor>
  <xdr:twoCellAnchor editAs="oneCell">
    <xdr:from>
      <xdr:col>8</xdr:col>
      <xdr:colOff>281863</xdr:colOff>
      <xdr:row>140</xdr:row>
      <xdr:rowOff>194387</xdr:rowOff>
    </xdr:from>
    <xdr:to>
      <xdr:col>8</xdr:col>
      <xdr:colOff>1773822</xdr:colOff>
      <xdr:row>140</xdr:row>
      <xdr:rowOff>1165200</xdr:rowOff>
    </xdr:to>
    <xdr:pic>
      <xdr:nvPicPr>
        <xdr:cNvPr id="27" name="Imagen 26">
          <a:extLst>
            <a:ext uri="{FF2B5EF4-FFF2-40B4-BE49-F238E27FC236}">
              <a16:creationId xmlns:a16="http://schemas.microsoft.com/office/drawing/2014/main" id="{00000000-0008-0000-0A00-00001B000000}"/>
            </a:ext>
          </a:extLst>
        </xdr:cNvPr>
        <xdr:cNvPicPr>
          <a:picLocks noChangeAspect="1"/>
        </xdr:cNvPicPr>
      </xdr:nvPicPr>
      <xdr:blipFill>
        <a:blip xmlns:r="http://schemas.openxmlformats.org/officeDocument/2006/relationships" r:embed="rId13"/>
        <a:stretch>
          <a:fillRect/>
        </a:stretch>
      </xdr:blipFill>
      <xdr:spPr>
        <a:xfrm rot="16200000">
          <a:off x="12254298" y="45819044"/>
          <a:ext cx="970813" cy="1491959"/>
        </a:xfrm>
        <a:prstGeom prst="rect">
          <a:avLst/>
        </a:prstGeom>
      </xdr:spPr>
    </xdr:pic>
    <xdr:clientData/>
  </xdr:twoCellAnchor>
  <xdr:twoCellAnchor editAs="oneCell">
    <xdr:from>
      <xdr:col>8</xdr:col>
      <xdr:colOff>466530</xdr:colOff>
      <xdr:row>181</xdr:row>
      <xdr:rowOff>242985</xdr:rowOff>
    </xdr:from>
    <xdr:to>
      <xdr:col>8</xdr:col>
      <xdr:colOff>3596173</xdr:colOff>
      <xdr:row>181</xdr:row>
      <xdr:rowOff>1736204</xdr:rowOff>
    </xdr:to>
    <xdr:pic>
      <xdr:nvPicPr>
        <xdr:cNvPr id="28" name="Imagen 27">
          <a:extLst>
            <a:ext uri="{FF2B5EF4-FFF2-40B4-BE49-F238E27FC236}">
              <a16:creationId xmlns:a16="http://schemas.microsoft.com/office/drawing/2014/main" id="{00000000-0008-0000-0A00-00001C000000}"/>
            </a:ext>
          </a:extLst>
        </xdr:cNvPr>
        <xdr:cNvPicPr>
          <a:picLocks noChangeAspect="1"/>
        </xdr:cNvPicPr>
      </xdr:nvPicPr>
      <xdr:blipFill>
        <a:blip xmlns:r="http://schemas.openxmlformats.org/officeDocument/2006/relationships" r:embed="rId15"/>
        <a:stretch>
          <a:fillRect/>
        </a:stretch>
      </xdr:blipFill>
      <xdr:spPr>
        <a:xfrm>
          <a:off x="12178392" y="59502092"/>
          <a:ext cx="3129643" cy="1493219"/>
        </a:xfrm>
        <a:prstGeom prst="rect">
          <a:avLst/>
        </a:prstGeom>
      </xdr:spPr>
    </xdr:pic>
    <xdr:clientData/>
  </xdr:twoCellAnchor>
  <xdr:twoCellAnchor editAs="oneCell">
    <xdr:from>
      <xdr:col>8</xdr:col>
      <xdr:colOff>631761</xdr:colOff>
      <xdr:row>66</xdr:row>
      <xdr:rowOff>1529</xdr:rowOff>
    </xdr:from>
    <xdr:to>
      <xdr:col>8</xdr:col>
      <xdr:colOff>2444751</xdr:colOff>
      <xdr:row>70</xdr:row>
      <xdr:rowOff>265052</xdr:rowOff>
    </xdr:to>
    <xdr:pic>
      <xdr:nvPicPr>
        <xdr:cNvPr id="41" name="Imagen 40">
          <a:extLst>
            <a:ext uri="{FF2B5EF4-FFF2-40B4-BE49-F238E27FC236}">
              <a16:creationId xmlns:a16="http://schemas.microsoft.com/office/drawing/2014/main" id="{00000000-0008-0000-0A00-000029000000}"/>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12347511" y="25734904"/>
          <a:ext cx="1812990" cy="15176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748394</xdr:colOff>
      <xdr:row>126</xdr:row>
      <xdr:rowOff>48599</xdr:rowOff>
    </xdr:from>
    <xdr:to>
      <xdr:col>8</xdr:col>
      <xdr:colOff>2390970</xdr:colOff>
      <xdr:row>126</xdr:row>
      <xdr:rowOff>1393093</xdr:rowOff>
    </xdr:to>
    <xdr:pic>
      <xdr:nvPicPr>
        <xdr:cNvPr id="48" name="Imagen 47">
          <a:extLst>
            <a:ext uri="{FF2B5EF4-FFF2-40B4-BE49-F238E27FC236}">
              <a16:creationId xmlns:a16="http://schemas.microsoft.com/office/drawing/2014/main" id="{00000000-0008-0000-0A00-000030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12460256" y="41365716"/>
          <a:ext cx="1642576" cy="13444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367394</xdr:colOff>
      <xdr:row>56</xdr:row>
      <xdr:rowOff>458755</xdr:rowOff>
    </xdr:from>
    <xdr:to>
      <xdr:col>8</xdr:col>
      <xdr:colOff>3826507</xdr:colOff>
      <xdr:row>60</xdr:row>
      <xdr:rowOff>140609</xdr:rowOff>
    </xdr:to>
    <xdr:pic>
      <xdr:nvPicPr>
        <xdr:cNvPr id="50" name="Imagen 49">
          <a:extLst>
            <a:ext uri="{FF2B5EF4-FFF2-40B4-BE49-F238E27FC236}">
              <a16:creationId xmlns:a16="http://schemas.microsoft.com/office/drawing/2014/main" id="{00000000-0008-0000-0A00-0000320000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12083144" y="20032630"/>
          <a:ext cx="3459113" cy="22853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534566</xdr:colOff>
      <xdr:row>60</xdr:row>
      <xdr:rowOff>174950</xdr:rowOff>
    </xdr:from>
    <xdr:to>
      <xdr:col>8</xdr:col>
      <xdr:colOff>3698875</xdr:colOff>
      <xdr:row>64</xdr:row>
      <xdr:rowOff>550849</xdr:rowOff>
    </xdr:to>
    <xdr:pic>
      <xdr:nvPicPr>
        <xdr:cNvPr id="51" name="Imagen 50">
          <a:extLst>
            <a:ext uri="{FF2B5EF4-FFF2-40B4-BE49-F238E27FC236}">
              <a16:creationId xmlns:a16="http://schemas.microsoft.com/office/drawing/2014/main" id="{00000000-0008-0000-0A00-000033000000}"/>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12250316" y="22130075"/>
          <a:ext cx="3164309" cy="2820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767832</xdr:colOff>
      <xdr:row>143</xdr:row>
      <xdr:rowOff>132617</xdr:rowOff>
    </xdr:from>
    <xdr:to>
      <xdr:col>8</xdr:col>
      <xdr:colOff>2517563</xdr:colOff>
      <xdr:row>143</xdr:row>
      <xdr:rowOff>1564820</xdr:rowOff>
    </xdr:to>
    <xdr:pic>
      <xdr:nvPicPr>
        <xdr:cNvPr id="52" name="Imagen 51">
          <a:extLst>
            <a:ext uri="{FF2B5EF4-FFF2-40B4-BE49-F238E27FC236}">
              <a16:creationId xmlns:a16="http://schemas.microsoft.com/office/drawing/2014/main" id="{00000000-0008-0000-0A00-000034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12479694" y="52918612"/>
          <a:ext cx="1749731" cy="14322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452438</xdr:colOff>
      <xdr:row>0</xdr:row>
      <xdr:rowOff>47625</xdr:rowOff>
    </xdr:from>
    <xdr:to>
      <xdr:col>22</xdr:col>
      <xdr:colOff>208554</xdr:colOff>
      <xdr:row>1</xdr:row>
      <xdr:rowOff>714375</xdr:rowOff>
    </xdr:to>
    <xdr:pic>
      <xdr:nvPicPr>
        <xdr:cNvPr id="2" name="1 Imagen">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2438" y="47625"/>
          <a:ext cx="8935835"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c3/mis%20documentos/CHEC/ANALISIS%20precios%20%20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gobantioquia-my.sharepoint.com/D:/A:/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Pc1/d/LIQ.TRANSPORTE%20DE%20MATERIALES%20OCTUBRE%20DE%202006%20HASMER%20FIN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3E89689\PRESUPUESTO%20P.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gobantioquia-my.sharepoint.com/D:/C:/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Users/Usuario/Google%20Drive/APU/presupuesto%20pintada%20alcaldi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ZXPREPLIEGOS%20PUENTE%20ARMADA/PRESUP/ZPREPLIEGOS%20PUENTE%20ARMADA/OBRAS%20PUENTE%20ARMADA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gobantioquia-my.sharepoint.com/D:/K:/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gobantioquia-my.sharepoint.com/D:/I:/MANTENIMIENTO%20RUTA%201001_MARZO%20DE%202008/Documents%20and%20Settings/PEDRO%20GARCIA%20REALPE/Mis%20documentos/AMV_G1_2006_TUMACO/Actas%20AMV_G1_Tumaco/a%20%20aaInformaci&#243;n"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Lucho/transfer%20lucho/Mis%20documentos/ANDES3/mayo%204-01/Mis%20documentos/AiuApoSaraBrut200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Lucho/transfer%20lucho/Mis%20documentos/AiuApoSaraBrut200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Amd/documentos%20c/Documentos-Wilson/Advial-Cmarca/bimestral/06-dic-ene-99/03JUN-JUL-98/Acc%20Ago-Sep.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Pc1/E/AMV-3005-2005/ADMON%20GRUPO%203%202004%20-2005/PRESUPUESTOS/Analisis%20de%20Precios%20Unitarios%20ASTRID.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AVICOL/MSOFFICE/LICITAR/analisis%20del%20AIU/AIU.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gobantioquia-my.sharepoint.com/personal/presupuesto_sif_antioquia_gov_co/Documents/PRESUPUESTOS_SIF/0.1.%20BASES%20DE%20REFERENCIA/0.%20DEPTO%20ANTIOQUIA_SIF/BASE%202022%20-%20en%20proceso/UNITARIOS%20GENERALE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Pc1/d/LIQ.TRANSPORTE%20DE%20MATERIALES%20OCTUBRE%20DE%202006%20HASMER%20FI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gobantioquia-my.sharepoint.com/D:/D:/VILLA%20TAKOA/Presupuesto/APUS%20VILLA%20TAKOA.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gobantioquia-my.sharepoint.com/D:/C:/Polideportivos%20madrid/Presupuesto%20herramientas%20de%20calculo/MATRIZ%20PARA%20EL%20CALCULO%20DEL%20AIU%2020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37247222\Acc%20Ago-Sep.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A:/MS/Mis%20documentos/Licitaciones%202002/Lic.Duitama-La%20Palmera/BASEDuitama-La%20Palmer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E:/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gobantioquia-my.sharepoint.com/D:/E:/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marino/C/AMV-3005-2005/ADMON%20GRUPO%203%202004%20-2005/PRESUPUESTOS/Analisis%20de%20Precios%20Unitarios%20ASTRID.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PROGRAMACIONES/A:/CARMEN/3271%20Palmitas/3271%20G1%20Presupuestos%20de%20Pozos-Palmitas%20Centr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H:/ADM%20VIAL%2003%20-%20CORDOBA/ESTADO%20DE%20RED/2103mar%2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A:/PROG-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gobantioquia-my.sharepoint.com/D:/A:/PROG-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gobantioquia-my.sharepoint.com/D:/C:/MANTENIMIENTO%20RUTA%201001_MARZO%20DE%202008/Documents%20and%20Settings/PEDRO%20GARCIA%20REALPE/Mis%20documentos/AMV_G1_2006_TUMACO/Actas%20AMV_G1_Tumaco/a%20%20aaInformaci&#243;n"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SIMULACI&#211;NEDIFICIO.ok.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A:/PUNITARIOS%20PARA%20241201%202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ANEXO%202/Users/ING~1.OSC/AppData/Local/Temp/Rar$DI01.853/Cantidades_750%20_Alta_Suelo%20AB.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Mis%20Documentos/Licitaciones/LIC-2000/OFERTAS/noviciado%20la%20caba&#241;a/CANTIDADES-ZOFICIO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s>
    <definedNames>
      <definedName name="absc"/>
    </defined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SALARIOS"/>
      <sheetName val="INV"/>
      <sheetName val="AASHTO"/>
      <sheetName val="MATERIALES"/>
      <sheetName val="Datos Básicos"/>
      <sheetName val="Informacion"/>
      <sheetName val="SUB APU"/>
      <sheetName val="Informe"/>
      <sheetName val="Seguim-16"/>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  aaInformación GRUPO 4/A MI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Precios."/>
      <sheetName val="EQUIPOS"/>
      <sheetName val="M.O."/>
      <sheetName val="MATERIALES"/>
      <sheetName val="Listado"/>
      <sheetName val="Facturacion M&amp;E Marzo"/>
      <sheetName val="Disponibilidad"/>
      <sheetName val="Utilizacion"/>
      <sheetName val="DISTRITOS"/>
      <sheetName val="Anexo 1"/>
      <sheetName val="Anexo 2"/>
      <sheetName val="Anexo 3"/>
      <sheetName val="Anexo 4"/>
      <sheetName val="Lista"/>
      <sheetName val="Hoja6"/>
      <sheetName val="Lineas"/>
      <sheetName val="Act_"/>
      <sheetName val="PRESUPUESTO_LICITACIÓN_SRN_001"/>
      <sheetName val="Facturacion_M&amp;E_Marzo"/>
      <sheetName val="Anexo_1"/>
      <sheetName val="Anexo_2"/>
      <sheetName val="Anexo_3"/>
      <sheetName val="Anexo_4"/>
      <sheetName val="Resumen_Alternativas"/>
      <sheetName val="RESUMEN MES MARZO"/>
      <sheetName val="DATBAND"/>
      <sheetName val="56- MÉNSULA (1)"/>
      <sheetName val="56-CUNETAS T1 (1)"/>
      <sheetName val="56. CAJA K105+570 (2)"/>
      <sheetName val="56. CAJA K105+841 (2)"/>
      <sheetName val="41"/>
      <sheetName val="42"/>
      <sheetName val="Precios_"/>
      <sheetName val="Act_2"/>
      <sheetName val="PRESUPUESTO_LICITACIÓN_SRN_0012"/>
      <sheetName val="Facturacion_M&amp;E_Marzo2"/>
      <sheetName val="Anexo_12"/>
      <sheetName val="Anexo_22"/>
      <sheetName val="Anexo_32"/>
      <sheetName val="Anexo_42"/>
      <sheetName val="Precios_2"/>
      <sheetName val="M_O_"/>
      <sheetName val="RESUMEN_MES_MARZO"/>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Dosificaciones y lista"/>
      <sheetName val="Listas"/>
      <sheetName val="PA"/>
      <sheetName val="Mensual"/>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Ingresos"/>
      <sheetName val="EQALT"/>
      <sheetName val="ac2-ag96"/>
      <sheetName val="SOPORTE ALC PLUVIAL"/>
      <sheetName val="DATOS"/>
      <sheetName val="SOPORTE "/>
      <sheetName val="Quadro-Orç. Resumo"/>
      <sheetName val="ESTRUCTURA"/>
      <sheetName val="ARQUITECTONICO PEAJE"/>
      <sheetName val="HE"/>
      <sheetName val="Localizaciones"/>
      <sheetName val="Res-Accide-10"/>
      <sheetName val="ITEMS"/>
      <sheetName val="CONT_ADI"/>
      <sheetName val="Insumos"/>
      <sheetName val="A.P.U."/>
      <sheetName val="CONS"/>
      <sheetName val="31"/>
      <sheetName val="DAT NUC"/>
      <sheetName val="Nucleos"/>
      <sheetName val="Proc0009m"/>
      <sheetName val="Proc 0009h"/>
      <sheetName val="AiuBPMarco98"/>
      <sheetName val="Resultados"/>
      <sheetName val="inst"/>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Datos Graficas"/>
      <sheetName val="sap"/>
      <sheetName val="M.O"/>
    </sheetNames>
    <sheetDataSet>
      <sheetData sheetId="0" refreshError="1">
        <row r="5">
          <cell r="E5">
            <v>1</v>
          </cell>
        </row>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10">
          <cell r="M10">
            <v>1302940.7487084535</v>
          </cell>
        </row>
      </sheetData>
      <sheetData sheetId="21">
        <row r="10">
          <cell r="M10">
            <v>1302940.7487084535</v>
          </cell>
        </row>
      </sheetData>
      <sheetData sheetId="22">
        <row r="10">
          <cell r="M10">
            <v>1302940.7487084535</v>
          </cell>
        </row>
      </sheetData>
      <sheetData sheetId="23">
        <row r="10">
          <cell r="M10">
            <v>1302940.7487084535</v>
          </cell>
        </row>
      </sheetData>
      <sheetData sheetId="24">
        <row r="10">
          <cell r="M10">
            <v>1302940.7487084535</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3">
          <cell r="B3">
            <v>3</v>
          </cell>
        </row>
      </sheetData>
      <sheetData sheetId="44">
        <row r="6">
          <cell r="D6" t="str">
            <v>Base tratada con asfalto (BTA)</v>
          </cell>
        </row>
      </sheetData>
      <sheetData sheetId="45">
        <row r="10">
          <cell r="M10">
            <v>1302940.7487084535</v>
          </cell>
        </row>
      </sheetData>
      <sheetData sheetId="46">
        <row r="10">
          <cell r="M10">
            <v>1302940.7487084535</v>
          </cell>
        </row>
      </sheetData>
      <sheetData sheetId="47">
        <row r="10">
          <cell r="M10">
            <v>1302940.7487084535</v>
          </cell>
        </row>
      </sheetData>
      <sheetData sheetId="48">
        <row r="10">
          <cell r="M10">
            <v>1302940.7487084535</v>
          </cell>
        </row>
      </sheetData>
      <sheetData sheetId="49">
        <row r="10">
          <cell r="M10">
            <v>1302940.7487084535</v>
          </cell>
        </row>
      </sheetData>
      <sheetData sheetId="50">
        <row r="6">
          <cell r="D6">
            <v>0</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10">
          <cell r="M10">
            <v>1302940.7487084535</v>
          </cell>
        </row>
      </sheetData>
      <sheetData sheetId="59">
        <row r="6">
          <cell r="D6">
            <v>0</v>
          </cell>
        </row>
      </sheetData>
      <sheetData sheetId="60">
        <row r="10">
          <cell r="M10">
            <v>1302940.7487084535</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sheetData sheetId="67">
        <row r="6">
          <cell r="D6">
            <v>0</v>
          </cell>
        </row>
      </sheetData>
      <sheetData sheetId="68">
        <row r="10">
          <cell r="M10">
            <v>1302940.7487084535</v>
          </cell>
        </row>
      </sheetData>
      <sheetData sheetId="69">
        <row r="10">
          <cell r="M10">
            <v>1302940.7487084535</v>
          </cell>
        </row>
      </sheetData>
      <sheetData sheetId="70">
        <row r="10">
          <cell r="M10">
            <v>1302940.7487084535</v>
          </cell>
        </row>
      </sheetData>
      <sheetData sheetId="71">
        <row r="6">
          <cell r="D6">
            <v>0</v>
          </cell>
        </row>
      </sheetData>
      <sheetData sheetId="72">
        <row r="10">
          <cell r="M10">
            <v>1302940.7487084535</v>
          </cell>
        </row>
      </sheetData>
      <sheetData sheetId="73">
        <row r="6">
          <cell r="D6">
            <v>0</v>
          </cell>
        </row>
      </sheetData>
      <sheetData sheetId="74">
        <row r="10">
          <cell r="M10">
            <v>1302940.7487084535</v>
          </cell>
        </row>
      </sheetData>
      <sheetData sheetId="75">
        <row r="6">
          <cell r="D6">
            <v>0</v>
          </cell>
        </row>
      </sheetData>
      <sheetData sheetId="76"/>
      <sheetData sheetId="77">
        <row r="6">
          <cell r="D6">
            <v>0</v>
          </cell>
        </row>
      </sheetData>
      <sheetData sheetId="78">
        <row r="10">
          <cell r="M10">
            <v>1302940.7487084535</v>
          </cell>
        </row>
      </sheetData>
      <sheetData sheetId="79">
        <row r="10">
          <cell r="M10">
            <v>1302940.7487084535</v>
          </cell>
        </row>
      </sheetData>
      <sheetData sheetId="80">
        <row r="10">
          <cell r="M10">
            <v>1302940.7487084535</v>
          </cell>
        </row>
      </sheetData>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sheetData sheetId="86">
        <row r="6">
          <cell r="D6">
            <v>0</v>
          </cell>
        </row>
      </sheetData>
      <sheetData sheetId="87"/>
      <sheetData sheetId="88"/>
      <sheetData sheetId="89"/>
      <sheetData sheetId="90">
        <row r="6">
          <cell r="D6">
            <v>0</v>
          </cell>
        </row>
      </sheetData>
      <sheetData sheetId="91">
        <row r="10">
          <cell r="M10">
            <v>1302940.7487084535</v>
          </cell>
        </row>
      </sheetData>
      <sheetData sheetId="92"/>
      <sheetData sheetId="93"/>
      <sheetData sheetId="94">
        <row r="6">
          <cell r="D6">
            <v>0</v>
          </cell>
        </row>
      </sheetData>
      <sheetData sheetId="95"/>
      <sheetData sheetId="96"/>
      <sheetData sheetId="97"/>
      <sheetData sheetId="98">
        <row r="6">
          <cell r="D6">
            <v>0</v>
          </cell>
        </row>
      </sheetData>
      <sheetData sheetId="99"/>
      <sheetData sheetId="100"/>
      <sheetData sheetId="101">
        <row r="6">
          <cell r="D6">
            <v>0</v>
          </cell>
        </row>
      </sheetData>
      <sheetData sheetId="102">
        <row r="6">
          <cell r="D6">
            <v>0</v>
          </cell>
        </row>
      </sheetData>
      <sheetData sheetId="103">
        <row r="10">
          <cell r="M10">
            <v>1302940.7487084535</v>
          </cell>
        </row>
      </sheetData>
      <sheetData sheetId="104"/>
      <sheetData sheetId="105">
        <row r="6">
          <cell r="D6">
            <v>0</v>
          </cell>
        </row>
      </sheetData>
      <sheetData sheetId="106"/>
      <sheetData sheetId="107"/>
      <sheetData sheetId="108"/>
      <sheetData sheetId="109">
        <row r="6">
          <cell r="D6">
            <v>0</v>
          </cell>
        </row>
      </sheetData>
      <sheetData sheetId="110"/>
      <sheetData sheetId="111"/>
      <sheetData sheetId="112"/>
      <sheetData sheetId="113">
        <row r="6">
          <cell r="D6">
            <v>0</v>
          </cell>
        </row>
      </sheetData>
      <sheetData sheetId="114"/>
      <sheetData sheetId="115"/>
      <sheetData sheetId="116">
        <row r="10">
          <cell r="M10">
            <v>1302940.7487084535</v>
          </cell>
        </row>
      </sheetData>
      <sheetData sheetId="117">
        <row r="6">
          <cell r="D6">
            <v>0</v>
          </cell>
        </row>
      </sheetData>
      <sheetData sheetId="118"/>
      <sheetData sheetId="119"/>
      <sheetData sheetId="120"/>
      <sheetData sheetId="121">
        <row r="6">
          <cell r="D6">
            <v>0</v>
          </cell>
        </row>
      </sheetData>
      <sheetData sheetId="122"/>
      <sheetData sheetId="123">
        <row r="6">
          <cell r="D6">
            <v>0</v>
          </cell>
        </row>
      </sheetData>
      <sheetData sheetId="124"/>
      <sheetData sheetId="125">
        <row r="6">
          <cell r="D6">
            <v>0</v>
          </cell>
        </row>
      </sheetData>
      <sheetData sheetId="126">
        <row r="10">
          <cell r="M10">
            <v>1302940.7487084535</v>
          </cell>
        </row>
      </sheetData>
      <sheetData sheetId="127">
        <row r="6">
          <cell r="D6">
            <v>0</v>
          </cell>
        </row>
      </sheetData>
      <sheetData sheetId="128"/>
      <sheetData sheetId="129">
        <row r="10">
          <cell r="M10">
            <v>1302940.7487084535</v>
          </cell>
        </row>
      </sheetData>
      <sheetData sheetId="130">
        <row r="6">
          <cell r="D6">
            <v>43666</v>
          </cell>
        </row>
      </sheetData>
      <sheetData sheetId="131">
        <row r="6">
          <cell r="D6">
            <v>0</v>
          </cell>
        </row>
      </sheetData>
      <sheetData sheetId="132">
        <row r="6">
          <cell r="D6">
            <v>0</v>
          </cell>
        </row>
      </sheetData>
      <sheetData sheetId="133">
        <row r="10">
          <cell r="M10">
            <v>1302940.7487084535</v>
          </cell>
        </row>
      </sheetData>
      <sheetData sheetId="134">
        <row r="6">
          <cell r="D6">
            <v>43666</v>
          </cell>
        </row>
      </sheetData>
      <sheetData sheetId="135"/>
      <sheetData sheetId="136">
        <row r="6">
          <cell r="D6">
            <v>43666</v>
          </cell>
        </row>
      </sheetData>
      <sheetData sheetId="137">
        <row r="10">
          <cell r="M10">
            <v>1302940.7487084535</v>
          </cell>
        </row>
      </sheetData>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row r="6">
          <cell r="D6">
            <v>0</v>
          </cell>
        </row>
      </sheetData>
      <sheetData sheetId="148">
        <row r="10">
          <cell r="M10">
            <v>1302940.7487084535</v>
          </cell>
        </row>
      </sheetData>
      <sheetData sheetId="149">
        <row r="10">
          <cell r="M10">
            <v>1302940.7487084535</v>
          </cell>
        </row>
      </sheetData>
      <sheetData sheetId="150"/>
      <sheetData sheetId="151"/>
      <sheetData sheetId="152"/>
      <sheetData sheetId="153">
        <row r="6">
          <cell r="D6">
            <v>43666</v>
          </cell>
        </row>
      </sheetData>
      <sheetData sheetId="154">
        <row r="6">
          <cell r="D6">
            <v>43666</v>
          </cell>
        </row>
      </sheetData>
      <sheetData sheetId="155">
        <row r="6">
          <cell r="D6">
            <v>43666</v>
          </cell>
        </row>
      </sheetData>
      <sheetData sheetId="156"/>
      <sheetData sheetId="157"/>
      <sheetData sheetId="158"/>
      <sheetData sheetId="159"/>
      <sheetData sheetId="160"/>
      <sheetData sheetId="161">
        <row r="6">
          <cell r="D6">
            <v>43666</v>
          </cell>
        </row>
      </sheetData>
      <sheetData sheetId="162">
        <row r="6">
          <cell r="D6">
            <v>0</v>
          </cell>
        </row>
      </sheetData>
      <sheetData sheetId="163">
        <row r="10">
          <cell r="M10">
            <v>1302940.7487084535</v>
          </cell>
        </row>
      </sheetData>
      <sheetData sheetId="164">
        <row r="10">
          <cell r="M10">
            <v>1302940.7487084535</v>
          </cell>
        </row>
      </sheetData>
      <sheetData sheetId="165"/>
      <sheetData sheetId="166"/>
      <sheetData sheetId="167">
        <row r="6">
          <cell r="D6">
            <v>43666</v>
          </cell>
        </row>
      </sheetData>
      <sheetData sheetId="168">
        <row r="6">
          <cell r="D6">
            <v>43666</v>
          </cell>
        </row>
      </sheetData>
      <sheetData sheetId="169"/>
      <sheetData sheetId="170">
        <row r="6">
          <cell r="D6">
            <v>43666</v>
          </cell>
        </row>
      </sheetData>
      <sheetData sheetId="171"/>
      <sheetData sheetId="172"/>
      <sheetData sheetId="173"/>
      <sheetData sheetId="174"/>
      <sheetData sheetId="175"/>
      <sheetData sheetId="176"/>
      <sheetData sheetId="177">
        <row r="6">
          <cell r="D6">
            <v>0</v>
          </cell>
        </row>
      </sheetData>
      <sheetData sheetId="178"/>
      <sheetData sheetId="179"/>
      <sheetData sheetId="180"/>
      <sheetData sheetId="181"/>
      <sheetData sheetId="182"/>
      <sheetData sheetId="183"/>
      <sheetData sheetId="184"/>
      <sheetData sheetId="185"/>
      <sheetData sheetId="186">
        <row r="6">
          <cell r="D6">
            <v>0</v>
          </cell>
        </row>
      </sheetData>
      <sheetData sheetId="187"/>
      <sheetData sheetId="188"/>
      <sheetData sheetId="189"/>
      <sheetData sheetId="190"/>
      <sheetData sheetId="191"/>
      <sheetData sheetId="192"/>
      <sheetData sheetId="193"/>
      <sheetData sheetId="194"/>
      <sheetData sheetId="195"/>
      <sheetData sheetId="196"/>
      <sheetData sheetId="197"/>
      <sheetData sheetId="198"/>
      <sheetData sheetId="199">
        <row r="6">
          <cell r="D6">
            <v>0</v>
          </cell>
        </row>
      </sheetData>
      <sheetData sheetId="200"/>
      <sheetData sheetId="201">
        <row r="6">
          <cell r="D6">
            <v>0</v>
          </cell>
        </row>
      </sheetData>
      <sheetData sheetId="202"/>
      <sheetData sheetId="203"/>
      <sheetData sheetId="204"/>
      <sheetData sheetId="205"/>
      <sheetData sheetId="206"/>
      <sheetData sheetId="207"/>
      <sheetData sheetId="208"/>
      <sheetData sheetId="209"/>
      <sheetData sheetId="210"/>
      <sheetData sheetId="211"/>
      <sheetData sheetId="212"/>
      <sheetData sheetId="213">
        <row r="6">
          <cell r="D6">
            <v>0</v>
          </cell>
        </row>
      </sheetData>
      <sheetData sheetId="214">
        <row r="6">
          <cell r="D6">
            <v>0</v>
          </cell>
        </row>
      </sheetData>
      <sheetData sheetId="215">
        <row r="6">
          <cell r="D6">
            <v>43666</v>
          </cell>
        </row>
      </sheetData>
      <sheetData sheetId="216">
        <row r="6">
          <cell r="D6">
            <v>0</v>
          </cell>
        </row>
      </sheetData>
      <sheetData sheetId="217"/>
      <sheetData sheetId="218"/>
      <sheetData sheetId="219">
        <row r="6">
          <cell r="D6">
            <v>0</v>
          </cell>
        </row>
      </sheetData>
      <sheetData sheetId="220"/>
      <sheetData sheetId="221">
        <row r="6">
          <cell r="D6">
            <v>43666</v>
          </cell>
        </row>
      </sheetData>
      <sheetData sheetId="222">
        <row r="6">
          <cell r="D6">
            <v>0</v>
          </cell>
        </row>
      </sheetData>
      <sheetData sheetId="223"/>
      <sheetData sheetId="224"/>
      <sheetData sheetId="225"/>
      <sheetData sheetId="226"/>
      <sheetData sheetId="227">
        <row r="6">
          <cell r="D6">
            <v>43666</v>
          </cell>
        </row>
      </sheetData>
      <sheetData sheetId="228">
        <row r="10">
          <cell r="M10">
            <v>1302940.7487084535</v>
          </cell>
        </row>
      </sheetData>
      <sheetData sheetId="229">
        <row r="6">
          <cell r="D6">
            <v>0</v>
          </cell>
        </row>
      </sheetData>
      <sheetData sheetId="230"/>
      <sheetData sheetId="231">
        <row r="6">
          <cell r="D6">
            <v>0</v>
          </cell>
        </row>
      </sheetData>
      <sheetData sheetId="232"/>
      <sheetData sheetId="233"/>
      <sheetData sheetId="234"/>
      <sheetData sheetId="235"/>
      <sheetData sheetId="236"/>
      <sheetData sheetId="237"/>
      <sheetData sheetId="238">
        <row r="6">
          <cell r="D6" t="str">
            <v>Base tratada con asfalto (BTA)</v>
          </cell>
        </row>
      </sheetData>
      <sheetData sheetId="239">
        <row r="6">
          <cell r="D6" t="str">
            <v>Base tratada con asfalto (BTA)</v>
          </cell>
        </row>
      </sheetData>
      <sheetData sheetId="240"/>
      <sheetData sheetId="241"/>
      <sheetData sheetId="242">
        <row r="10">
          <cell r="M10">
            <v>1302940.7487084535</v>
          </cell>
        </row>
      </sheetData>
      <sheetData sheetId="243">
        <row r="6">
          <cell r="D6">
            <v>0</v>
          </cell>
        </row>
      </sheetData>
      <sheetData sheetId="244">
        <row r="10">
          <cell r="M10">
            <v>1302940.7487084535</v>
          </cell>
        </row>
      </sheetData>
      <sheetData sheetId="245">
        <row r="6">
          <cell r="D6">
            <v>43666</v>
          </cell>
        </row>
      </sheetData>
      <sheetData sheetId="246" refreshError="1"/>
      <sheetData sheetId="247" refreshError="1"/>
      <sheetData sheetId="248" refreshError="1"/>
      <sheetData sheetId="249">
        <row r="6">
          <cell r="D6" t="str">
            <v>UND</v>
          </cell>
        </row>
      </sheetData>
      <sheetData sheetId="250"/>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sheetData sheetId="398"/>
      <sheetData sheetId="399"/>
      <sheetData sheetId="400">
        <row r="6">
          <cell r="D6">
            <v>5433063.0008333344</v>
          </cell>
        </row>
      </sheetData>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ow r="6">
          <cell r="D6" t="str">
            <v>CONSORCIO CONSTRUCTOR PACIFICO 3</v>
          </cell>
        </row>
      </sheetData>
      <sheetData sheetId="438"/>
      <sheetData sheetId="439"/>
      <sheetData sheetId="440"/>
      <sheetData sheetId="441">
        <row r="6">
          <cell r="D6" t="str">
            <v>CONSORCIO CONSTRUCTOR PACIFICO 3</v>
          </cell>
        </row>
      </sheetData>
      <sheetData sheetId="442">
        <row r="6">
          <cell r="D6">
            <v>5433063.0008333344</v>
          </cell>
        </row>
      </sheetData>
      <sheetData sheetId="443">
        <row r="6">
          <cell r="D6">
            <v>5433063.0008333344</v>
          </cell>
        </row>
      </sheetData>
      <sheetData sheetId="444"/>
      <sheetData sheetId="445"/>
      <sheetData sheetId="446">
        <row r="6">
          <cell r="D6">
            <v>5433063.0008333344</v>
          </cell>
        </row>
      </sheetData>
      <sheetData sheetId="447">
        <row r="6">
          <cell r="D6">
            <v>5433063.0008333344</v>
          </cell>
        </row>
      </sheetData>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ow r="6">
          <cell r="D6" t="str">
            <v>CONSORCIO CONSTRUCTOR PACIFICO 3</v>
          </cell>
        </row>
      </sheetData>
      <sheetData sheetId="466"/>
      <sheetData sheetId="467"/>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refreshError="1"/>
      <sheetData sheetId="492" refreshError="1"/>
      <sheetData sheetId="493" refreshError="1"/>
      <sheetData sheetId="494">
        <row r="6">
          <cell r="D6">
            <v>0</v>
          </cell>
        </row>
      </sheetData>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tros"/>
      <sheetName val="PRESUPUESTO"/>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s>
    <definedNames>
      <definedName name="absc"/>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a  aaInformación GRUPO 4\A MIn"/>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 BASIC"/>
      <sheetName val="LISTADO DE MATERIALES Y EQUIPOS"/>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s>
    <definedNames>
      <definedName name="absc"/>
    </definedNames>
    <sheetDataSet>
      <sheetData sheetId="0" refreshError="1"/>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Dato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RESUP"/>
      <sheetName val="Personalizar"/>
      <sheetName val="Presupuesto"/>
      <sheetName val="List.Mat"/>
      <sheetName val="List.Equi"/>
      <sheetName val="List.M.Obra"/>
      <sheetName val="Unit"/>
      <sheetName val="PresuPDosPozos"/>
      <sheetName val="Summary"/>
      <sheetName val="BASES"/>
      <sheetName val="MC SF GAVIONES"/>
      <sheetName val="PESOS"/>
      <sheetName val="civ_roma"/>
      <sheetName val="Sheet1"/>
      <sheetName val="Listado"/>
      <sheetName val="PE_02"/>
      <sheetName val="PE-02"/>
      <sheetName val="BASE"/>
      <sheetName val="5. MODIFICATORIA"/>
      <sheetName val="Jornales"/>
      <sheetName val="PU"/>
      <sheetName val="Estruc_ Tarif"/>
      <sheetName val="RECIBO FINAL"/>
      <sheetName val="letra"/>
      <sheetName val="CRA.MODI"/>
      <sheetName val="UNITARIOS_GENERALES"/>
      <sheetName val="5__MODIFICATORIA"/>
      <sheetName val="BASE DATOS"/>
      <sheetName val="Listas"/>
      <sheetName val="UNITARI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ow r="7">
          <cell r="A7" t="str">
            <v>ACCF</v>
          </cell>
        </row>
      </sheetData>
      <sheetData sheetId="27">
        <row r="9">
          <cell r="A9" t="str">
            <v>ANDA</v>
          </cell>
        </row>
      </sheetData>
      <sheetData sheetId="28">
        <row r="8">
          <cell r="C8">
            <v>0.8</v>
          </cell>
        </row>
      </sheetData>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refreshError="1"/>
      <sheetData sheetId="51" refreshError="1"/>
      <sheetData sheetId="5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PI 526"/>
      <sheetName val="SKJ452"/>
      <sheetName val="ITA878"/>
      <sheetName val="AEA-944"/>
      <sheetName val="DUB-823"/>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s>
    <sheetDataSet>
      <sheetData sheetId="0"/>
      <sheetData sheetId="1"/>
      <sheetData sheetId="2" refreshError="1">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Insumos"/>
      <sheetName val="materiales"/>
      <sheetName val="otros"/>
      <sheetName val="APU"/>
      <sheetName val="Res-Accide-10"/>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s>
    <definedNames>
      <definedName name="absc"/>
    </definedNames>
    <sheetDataSet>
      <sheetData sheetId="0" refreshError="1"/>
      <sheetData sheetId="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a  aaInformación GRUPO 4/A MI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1"/>
      <sheetName val="Hoja2"/>
      <sheetName val="Hoja3"/>
      <sheetName val="Evaluación"/>
      <sheetName val="Evaluación (2)"/>
      <sheetName val="Evaluación (3)"/>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ínculoExternoRecuperado1"/>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Users\JoseGabriel\Documents\Mi"/>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TRANSP"/>
      <sheetName val="RESUMEN -2"/>
      <sheetName val="RESUMEN -1"/>
      <sheetName val="DESMONTE"/>
      <sheetName val="DEMOLICION"/>
      <sheetName val="EXC.EXPL. CAN"/>
      <sheetName val="REMOC. DERRUMB"/>
      <sheetName val="CONFORM. CALZ"/>
      <sheetName val="AFIRMADO"/>
      <sheetName val="REP. PAV.EXIS"/>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CUADRILL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APU BASICOS"/>
      <sheetName val="CANTIDADES Y PRECIOS"/>
      <sheetName val=""/>
      <sheetName val="2.3"/>
      <sheetName val="2.4"/>
      <sheetName val="2.5"/>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2"/>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NSUMOS (2)"/>
      <sheetName val="ITEM"/>
      <sheetName val="MO"/>
      <sheetName val="OCTUBRE"/>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MAYO"/>
      <sheetName val="JUNIO"/>
      <sheetName val="JULIO"/>
      <sheetName val="SEPTIEMBRE"/>
      <sheetName val="1 CONTROL CALIDAD"/>
      <sheetName val="2 COBERTURA ACU"/>
      <sheetName val="3 COBERTURA ALC"/>
      <sheetName val="4 COBERTURA MICROMED"/>
      <sheetName val="5 CONTINUIDAD"/>
      <sheetName val="6 IANC"/>
      <sheetName val="6.1 Curvas IANC"/>
      <sheetName val="7 PRESION"/>
      <sheetName val="CANT.5921"/>
      <sheetName val="ACTA COMPARATIVA"/>
      <sheetName val="RESUMEN OBRAS "/>
      <sheetName val="ALCANTARILLADO"/>
      <sheetName val="DOMICILIARIAS"/>
      <sheetName val="APU ACUEDUCTO (2)"/>
      <sheetName val="APU ACUEDUCTO"/>
      <sheetName val="APU ALCANTARILLADO"/>
      <sheetName val="Lagunas"/>
      <sheetName val="Planta"/>
      <sheetName val="Perfil"/>
      <sheetName val="T. Grasa"/>
      <sheetName val="Rejilla"/>
      <sheetName val="Ref."/>
      <sheetName val="Jqm"/>
      <sheetName val="Eras de Secado CRITES"/>
      <sheetName val="Impresion"/>
      <sheetName val="\Users\JoseGabriel\Downloads\Ví"/>
      <sheetName val="9 Demanda Media_Real"/>
      <sheetName val="10 Proy Indices Sincelejo"/>
      <sheetName val="Evolución Indicadores"/>
      <sheetName val="DESPIECE REDES"/>
      <sheetName val="4.1 EBAC"/>
      <sheetName val="4.2 IMPULSION"/>
      <sheetName val="4.3 CONDUCCION"/>
      <sheetName val="4.4 TANQUES"/>
      <sheetName val="4.6 REDES"/>
      <sheetName val="4.7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row r="5">
          <cell r="A5">
            <v>4010000</v>
          </cell>
        </row>
      </sheetData>
      <sheetData sheetId="30"/>
      <sheetData sheetId="31">
        <row r="5">
          <cell r="A5">
            <v>1</v>
          </cell>
        </row>
      </sheetData>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refreshError="1"/>
      <sheetData sheetId="124" refreshError="1"/>
      <sheetData sheetId="125" refreshError="1"/>
      <sheetData sheetId="126" refreshError="1"/>
      <sheetData sheetId="127"/>
      <sheetData sheetId="128"/>
      <sheetData sheetId="129"/>
      <sheetData sheetId="130" refreshError="1"/>
      <sheetData sheetId="131" refreshError="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row r="1">
          <cell r="A1" t="str">
            <v>ITEM</v>
          </cell>
        </row>
      </sheetData>
      <sheetData sheetId="237">
        <row r="1">
          <cell r="A1" t="str">
            <v>ITEM</v>
          </cell>
        </row>
      </sheetData>
      <sheetData sheetId="238">
        <row r="1">
          <cell r="A1" t="str">
            <v>EQUIPO</v>
          </cell>
        </row>
      </sheetData>
      <sheetData sheetId="239">
        <row r="1">
          <cell r="A1" t="str">
            <v>ADMINISTRACION</v>
          </cell>
        </row>
      </sheetData>
      <sheetData sheetId="240"/>
      <sheetData sheetId="241"/>
      <sheetData sheetId="242"/>
      <sheetData sheetId="243"/>
      <sheetData sheetId="244" refreshError="1"/>
      <sheetData sheetId="245" refreshError="1"/>
      <sheetData sheetId="246" refreshError="1"/>
      <sheetData sheetId="247"/>
      <sheetData sheetId="248"/>
      <sheetData sheetId="249">
        <row r="1">
          <cell r="A1" t="str">
            <v>ITEM</v>
          </cell>
        </row>
      </sheetData>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row r="1">
          <cell r="A1" t="str">
            <v>ITEM</v>
          </cell>
        </row>
      </sheetData>
      <sheetData sheetId="259">
        <row r="1">
          <cell r="A1" t="str">
            <v>EQUIPO</v>
          </cell>
        </row>
      </sheetData>
      <sheetData sheetId="260">
        <row r="1">
          <cell r="A1" t="str">
            <v>ADMINISTRACION</v>
          </cell>
        </row>
      </sheetData>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row r="1">
          <cell r="A1" t="str">
            <v>ITEM</v>
          </cell>
        </row>
      </sheetData>
      <sheetData sheetId="272">
        <row r="1">
          <cell r="A1" t="str">
            <v>ITEM</v>
          </cell>
        </row>
      </sheetData>
      <sheetData sheetId="273">
        <row r="1">
          <cell r="A1" t="str">
            <v>EQUIPO</v>
          </cell>
        </row>
      </sheetData>
      <sheetData sheetId="274">
        <row r="1">
          <cell r="A1" t="str">
            <v>ADMINISTRACION</v>
          </cell>
        </row>
      </sheetData>
      <sheetData sheetId="275"/>
      <sheetData sheetId="276"/>
      <sheetData sheetId="277"/>
      <sheetData sheetId="278"/>
      <sheetData sheetId="279"/>
      <sheetData sheetId="280"/>
      <sheetData sheetId="281"/>
      <sheetData sheetId="282"/>
      <sheetData sheetId="283">
        <row r="1">
          <cell r="A1" t="str">
            <v>ITEM</v>
          </cell>
        </row>
      </sheetData>
      <sheetData sheetId="284">
        <row r="1">
          <cell r="A1" t="str">
            <v>EQUIPO</v>
          </cell>
        </row>
      </sheetData>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sheetData sheetId="294"/>
      <sheetData sheetId="295"/>
      <sheetData sheetId="296">
        <row r="1">
          <cell r="A1" t="str">
            <v>ITEM</v>
          </cell>
        </row>
      </sheetData>
      <sheetData sheetId="297">
        <row r="1">
          <cell r="A1" t="str">
            <v>ITEM</v>
          </cell>
        </row>
      </sheetData>
      <sheetData sheetId="298">
        <row r="1">
          <cell r="A1" t="str">
            <v>EQUIPO</v>
          </cell>
        </row>
      </sheetData>
      <sheetData sheetId="299">
        <row r="1">
          <cell r="A1" t="str">
            <v>ADMINISTRACION</v>
          </cell>
        </row>
      </sheetData>
      <sheetData sheetId="300"/>
      <sheetData sheetId="301"/>
      <sheetData sheetId="302"/>
      <sheetData sheetId="303"/>
      <sheetData sheetId="304"/>
      <sheetData sheetId="305"/>
      <sheetData sheetId="306"/>
      <sheetData sheetId="307"/>
      <sheetData sheetId="308"/>
      <sheetData sheetId="309"/>
      <sheetData sheetId="310">
        <row r="1">
          <cell r="A1" t="str">
            <v>ITEM</v>
          </cell>
        </row>
      </sheetData>
      <sheetData sheetId="311">
        <row r="1">
          <cell r="A1" t="str">
            <v>EQUIPO</v>
          </cell>
        </row>
      </sheetData>
      <sheetData sheetId="312">
        <row r="1">
          <cell r="A1" t="str">
            <v>ADMINISTRACION</v>
          </cell>
        </row>
      </sheetData>
      <sheetData sheetId="313"/>
      <sheetData sheetId="314"/>
      <sheetData sheetId="315"/>
      <sheetData sheetId="316"/>
      <sheetData sheetId="317"/>
      <sheetData sheetId="318">
        <row r="1">
          <cell r="A1" t="str">
            <v>ITEM</v>
          </cell>
        </row>
      </sheetData>
      <sheetData sheetId="319">
        <row r="1">
          <cell r="A1" t="str">
            <v>EQUIPO</v>
          </cell>
        </row>
      </sheetData>
      <sheetData sheetId="320">
        <row r="1">
          <cell r="A1" t="str">
            <v>ADMINISTRACION</v>
          </cell>
        </row>
      </sheetData>
      <sheetData sheetId="321"/>
      <sheetData sheetId="322"/>
      <sheetData sheetId="323"/>
      <sheetData sheetId="324"/>
      <sheetData sheetId="325"/>
      <sheetData sheetId="326"/>
      <sheetData sheetId="327"/>
      <sheetData sheetId="328"/>
      <sheetData sheetId="329"/>
      <sheetData sheetId="330"/>
      <sheetData sheetId="331"/>
      <sheetData sheetId="332">
        <row r="1">
          <cell r="A1" t="str">
            <v>ITEM</v>
          </cell>
        </row>
      </sheetData>
      <sheetData sheetId="333">
        <row r="1">
          <cell r="A1" t="str">
            <v>EQUIPO</v>
          </cell>
        </row>
      </sheetData>
      <sheetData sheetId="334">
        <row r="1">
          <cell r="A1" t="str">
            <v>ADMINISTRACION</v>
          </cell>
        </row>
      </sheetData>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ow r="1">
          <cell r="A1" t="str">
            <v>ITEM</v>
          </cell>
        </row>
      </sheetData>
      <sheetData sheetId="409">
        <row r="1">
          <cell r="A1" t="str">
            <v>EQUIPO</v>
          </cell>
        </row>
      </sheetData>
      <sheetData sheetId="410">
        <row r="1">
          <cell r="A1" t="str">
            <v>ADMINISTRACION</v>
          </cell>
        </row>
      </sheetData>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row r="1">
          <cell r="A1" t="str">
            <v>ITEM</v>
          </cell>
        </row>
      </sheetData>
      <sheetData sheetId="523">
        <row r="1">
          <cell r="A1" t="str">
            <v>EQUIPO</v>
          </cell>
        </row>
      </sheetData>
      <sheetData sheetId="524">
        <row r="1">
          <cell r="A1" t="str">
            <v>ADMINISTRACION</v>
          </cell>
        </row>
      </sheetData>
      <sheetData sheetId="525"/>
      <sheetData sheetId="526"/>
      <sheetData sheetId="527"/>
      <sheetData sheetId="528"/>
      <sheetData sheetId="529"/>
      <sheetData sheetId="530"/>
      <sheetData sheetId="531"/>
      <sheetData sheetId="532"/>
      <sheetData sheetId="533"/>
      <sheetData sheetId="534"/>
      <sheetData sheetId="535">
        <row r="1">
          <cell r="A1" t="str">
            <v>ITEM</v>
          </cell>
        </row>
      </sheetData>
      <sheetData sheetId="536">
        <row r="1">
          <cell r="A1" t="str">
            <v>ITEM</v>
          </cell>
        </row>
      </sheetData>
      <sheetData sheetId="537">
        <row r="1">
          <cell r="A1" t="str">
            <v>EQUIPO</v>
          </cell>
        </row>
      </sheetData>
      <sheetData sheetId="538">
        <row r="1">
          <cell r="A1" t="str">
            <v>ADMINISTRACION</v>
          </cell>
        </row>
      </sheetData>
      <sheetData sheetId="539"/>
      <sheetData sheetId="540"/>
      <sheetData sheetId="541"/>
      <sheetData sheetId="542"/>
      <sheetData sheetId="543"/>
      <sheetData sheetId="544"/>
      <sheetData sheetId="545"/>
      <sheetData sheetId="546"/>
      <sheetData sheetId="547"/>
      <sheetData sheetId="548"/>
      <sheetData sheetId="549">
        <row r="1">
          <cell r="A1" t="str">
            <v>ITEM</v>
          </cell>
        </row>
      </sheetData>
      <sheetData sheetId="550">
        <row r="1">
          <cell r="A1" t="str">
            <v>EQUIPO</v>
          </cell>
        </row>
      </sheetData>
      <sheetData sheetId="551">
        <row r="1">
          <cell r="A1" t="str">
            <v>ADMINISTRACION</v>
          </cell>
        </row>
      </sheetData>
      <sheetData sheetId="552">
        <row r="5">
          <cell r="E5" t="str">
            <v>CANTIDAD</v>
          </cell>
        </row>
      </sheetData>
      <sheetData sheetId="553">
        <row r="5">
          <cell r="E5" t="str">
            <v>CANTIDAD</v>
          </cell>
        </row>
      </sheetData>
      <sheetData sheetId="554">
        <row r="5">
          <cell r="E5" t="str">
            <v>CANTIDAD</v>
          </cell>
        </row>
      </sheetData>
      <sheetData sheetId="555">
        <row r="5">
          <cell r="E5" t="str">
            <v>CANTIDAD</v>
          </cell>
        </row>
      </sheetData>
      <sheetData sheetId="556">
        <row r="5">
          <cell r="E5" t="str">
            <v>CANTIDAD</v>
          </cell>
        </row>
      </sheetData>
      <sheetData sheetId="557">
        <row r="1">
          <cell r="A1" t="str">
            <v>ITEM</v>
          </cell>
        </row>
      </sheetData>
      <sheetData sheetId="558">
        <row r="1">
          <cell r="A1" t="str">
            <v>EQUIPO</v>
          </cell>
        </row>
      </sheetData>
      <sheetData sheetId="559">
        <row r="1">
          <cell r="A1" t="str">
            <v>ADMINISTRACION</v>
          </cell>
        </row>
      </sheetData>
      <sheetData sheetId="560"/>
      <sheetData sheetId="561"/>
      <sheetData sheetId="562"/>
      <sheetData sheetId="563"/>
      <sheetData sheetId="564"/>
      <sheetData sheetId="565"/>
      <sheetData sheetId="566"/>
      <sheetData sheetId="567">
        <row r="5">
          <cell r="A5">
            <v>1</v>
          </cell>
        </row>
      </sheetData>
      <sheetData sheetId="568"/>
      <sheetData sheetId="569"/>
      <sheetData sheetId="570"/>
      <sheetData sheetId="571">
        <row r="1">
          <cell r="A1" t="str">
            <v>ITEM</v>
          </cell>
        </row>
      </sheetData>
      <sheetData sheetId="572">
        <row r="1">
          <cell r="A1" t="str">
            <v>EQUIPO</v>
          </cell>
        </row>
      </sheetData>
      <sheetData sheetId="573">
        <row r="1">
          <cell r="A1" t="str">
            <v>ADMINISTRACION</v>
          </cell>
        </row>
      </sheetData>
      <sheetData sheetId="574"/>
      <sheetData sheetId="575"/>
      <sheetData sheetId="576"/>
      <sheetData sheetId="577"/>
      <sheetData sheetId="578"/>
      <sheetData sheetId="579"/>
      <sheetData sheetId="580" refreshError="1"/>
      <sheetData sheetId="581" refreshError="1"/>
      <sheetData sheetId="582" refreshError="1"/>
      <sheetData sheetId="583"/>
      <sheetData sheetId="584" refreshError="1"/>
      <sheetData sheetId="585" refreshError="1"/>
      <sheetData sheetId="586" refreshError="1"/>
      <sheetData sheetId="587"/>
      <sheetData sheetId="588"/>
      <sheetData sheetId="589" refreshError="1"/>
      <sheetData sheetId="590" refreshError="1"/>
      <sheetData sheetId="591"/>
      <sheetData sheetId="592">
        <row r="168">
          <cell r="D168">
            <v>10046</v>
          </cell>
        </row>
      </sheetData>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row r="14">
          <cell r="D14">
            <v>38504</v>
          </cell>
        </row>
      </sheetData>
      <sheetData sheetId="663"/>
      <sheetData sheetId="664"/>
      <sheetData sheetId="665"/>
      <sheetData sheetId="666"/>
      <sheetData sheetId="667"/>
      <sheetData sheetId="668"/>
      <sheetData sheetId="669"/>
      <sheetData sheetId="670">
        <row r="33">
          <cell r="C33">
            <v>0.77967625899280601</v>
          </cell>
        </row>
      </sheetData>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row r="1">
          <cell r="A1" t="str">
            <v>ITEM</v>
          </cell>
        </row>
      </sheetData>
      <sheetData sheetId="905">
        <row r="1">
          <cell r="A1" t="str">
            <v>EQUIPO</v>
          </cell>
        </row>
      </sheetData>
      <sheetData sheetId="906">
        <row r="1">
          <cell r="A1" t="str">
            <v>ADMINISTRACION</v>
          </cell>
        </row>
      </sheetData>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row r="1">
          <cell r="A1" t="str">
            <v>ITEM</v>
          </cell>
        </row>
      </sheetData>
      <sheetData sheetId="926">
        <row r="1">
          <cell r="A1" t="str">
            <v>EQUIPO</v>
          </cell>
        </row>
      </sheetData>
      <sheetData sheetId="927">
        <row r="1">
          <cell r="A1" t="str">
            <v>ADMINISTRACION</v>
          </cell>
        </row>
      </sheetData>
      <sheetData sheetId="928"/>
      <sheetData sheetId="929"/>
      <sheetData sheetId="930"/>
      <sheetData sheetId="931"/>
      <sheetData sheetId="932"/>
      <sheetData sheetId="933"/>
      <sheetData sheetId="934">
        <row r="1">
          <cell r="A1" t="str">
            <v>ITEM</v>
          </cell>
        </row>
      </sheetData>
      <sheetData sheetId="935">
        <row r="1">
          <cell r="A1" t="str">
            <v>EQUIPO</v>
          </cell>
        </row>
      </sheetData>
      <sheetData sheetId="936">
        <row r="1">
          <cell r="A1" t="str">
            <v>ADMINISTRACION</v>
          </cell>
        </row>
      </sheetData>
      <sheetData sheetId="937">
        <row r="1">
          <cell r="A1" t="str">
            <v>EQUIPO</v>
          </cell>
        </row>
      </sheetData>
      <sheetData sheetId="938">
        <row r="1">
          <cell r="A1" t="str">
            <v>ADMINISTRACION</v>
          </cell>
        </row>
      </sheetData>
      <sheetData sheetId="939"/>
      <sheetData sheetId="940"/>
      <sheetData sheetId="941"/>
      <sheetData sheetId="942"/>
      <sheetData sheetId="943"/>
      <sheetData sheetId="944"/>
      <sheetData sheetId="945"/>
      <sheetData sheetId="946">
        <row r="1">
          <cell r="A1" t="str">
            <v>ITEM</v>
          </cell>
        </row>
      </sheetData>
      <sheetData sheetId="947">
        <row r="1">
          <cell r="A1" t="str">
            <v>EQUIPO</v>
          </cell>
        </row>
      </sheetData>
      <sheetData sheetId="948">
        <row r="1">
          <cell r="A1" t="str">
            <v>ADMINISTRACION</v>
          </cell>
        </row>
      </sheetData>
      <sheetData sheetId="949"/>
      <sheetData sheetId="950"/>
      <sheetData sheetId="951"/>
      <sheetData sheetId="952"/>
      <sheetData sheetId="953"/>
      <sheetData sheetId="954"/>
      <sheetData sheetId="955"/>
      <sheetData sheetId="956"/>
      <sheetData sheetId="957">
        <row r="1">
          <cell r="A1" t="str">
            <v>ITEM</v>
          </cell>
        </row>
      </sheetData>
      <sheetData sheetId="958">
        <row r="1">
          <cell r="A1" t="str">
            <v>EQUIPO</v>
          </cell>
        </row>
      </sheetData>
      <sheetData sheetId="959">
        <row r="1">
          <cell r="A1" t="str">
            <v>ADMINISTRACION</v>
          </cell>
        </row>
      </sheetData>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refreshError="1"/>
      <sheetData sheetId="1012" refreshError="1"/>
      <sheetData sheetId="1013" refreshError="1"/>
      <sheetData sheetId="1014" refreshError="1"/>
      <sheetData sheetId="1015"/>
      <sheetData sheetId="1016" refreshError="1"/>
      <sheetData sheetId="1017" refreshError="1"/>
      <sheetData sheetId="1018" refreshError="1"/>
      <sheetData sheetId="1019" refreshError="1"/>
      <sheetData sheetId="1020" refreshError="1"/>
      <sheetData sheetId="1021" refreshError="1"/>
      <sheetData sheetId="1022"/>
      <sheetData sheetId="1023"/>
      <sheetData sheetId="1024"/>
      <sheetData sheetId="1025" refreshError="1"/>
      <sheetData sheetId="1026"/>
      <sheetData sheetId="1027"/>
      <sheetData sheetId="1028"/>
      <sheetData sheetId="1029"/>
      <sheetData sheetId="1030"/>
      <sheetData sheetId="1031"/>
      <sheetData sheetId="1032"/>
      <sheetData sheetId="1033"/>
      <sheetData sheetId="1034"/>
      <sheetData sheetId="1035"/>
      <sheetData sheetId="1036"/>
      <sheetData sheetId="1037">
        <row r="6">
          <cell r="X6">
            <v>18397.48</v>
          </cell>
        </row>
      </sheetData>
      <sheetData sheetId="1038"/>
      <sheetData sheetId="1039"/>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sheetData sheetId="1052"/>
      <sheetData sheetId="1053"/>
      <sheetData sheetId="1054"/>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ow r="1">
          <cell r="B1" t="str">
            <v>CTO-102-2002</v>
          </cell>
        </row>
      </sheetData>
      <sheetData sheetId="1222"/>
      <sheetData sheetId="1223" refreshError="1"/>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sheetData sheetId="1309"/>
      <sheetData sheetId="1310"/>
      <sheetData sheetId="1311">
        <row r="5">
          <cell r="E5" t="str">
            <v>CANTIDAD</v>
          </cell>
        </row>
      </sheetData>
      <sheetData sheetId="1312">
        <row r="5">
          <cell r="E5" t="str">
            <v>CANTIDAD</v>
          </cell>
        </row>
      </sheetData>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refreshError="1"/>
      <sheetData sheetId="1378" refreshError="1"/>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row r="2">
          <cell r="A2" t="str">
            <v>ACTA No</v>
          </cell>
        </row>
      </sheetData>
      <sheetData sheetId="2020"/>
      <sheetData sheetId="2021"/>
      <sheetData sheetId="2022"/>
      <sheetData sheetId="2023"/>
      <sheetData sheetId="2024"/>
      <sheetData sheetId="2025"/>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sheetData sheetId="2198"/>
      <sheetData sheetId="2199">
        <row r="1">
          <cell r="A1" t="str">
            <v>INSTITUTO NACIONAL DE VIAS</v>
          </cell>
        </row>
      </sheetData>
      <sheetData sheetId="2200" refreshError="1"/>
      <sheetData sheetId="2201" refreshError="1"/>
      <sheetData sheetId="2202" refreshError="1"/>
      <sheetData sheetId="2203"/>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sheetData sheetId="2214" refreshError="1"/>
      <sheetData sheetId="2215"/>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sheetData sheetId="2249"/>
      <sheetData sheetId="2250"/>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sheetData sheetId="2288"/>
      <sheetData sheetId="2289"/>
      <sheetData sheetId="2290"/>
      <sheetData sheetId="2291"/>
      <sheetData sheetId="2292"/>
      <sheetData sheetId="2293"/>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sheetData sheetId="2867"/>
      <sheetData sheetId="2868"/>
      <sheetData sheetId="2869"/>
      <sheetData sheetId="2870"/>
      <sheetData sheetId="2871"/>
      <sheetData sheetId="2872"/>
      <sheetData sheetId="2873"/>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sheetData sheetId="2972">
        <row r="168">
          <cell r="D168">
            <v>0.16</v>
          </cell>
        </row>
      </sheetData>
      <sheetData sheetId="2973"/>
      <sheetData sheetId="2974">
        <row r="7">
          <cell r="B7">
            <v>1</v>
          </cell>
        </row>
      </sheetData>
      <sheetData sheetId="2975">
        <row r="1">
          <cell r="A1" t="str">
            <v>OCCIDENTAL DE COLOMBIA, LLC. / OCCIDENTAL ANDINA, LLC</v>
          </cell>
        </row>
      </sheetData>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sheetData sheetId="3063"/>
      <sheetData sheetId="3064"/>
      <sheetData sheetId="3065"/>
      <sheetData sheetId="3066"/>
      <sheetData sheetId="3067"/>
      <sheetData sheetId="3068"/>
      <sheetData sheetId="3069"/>
      <sheetData sheetId="3070"/>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row r="8">
          <cell r="A8">
            <v>2.1</v>
          </cell>
        </row>
      </sheetData>
      <sheetData sheetId="3737">
        <row r="8">
          <cell r="A8">
            <v>3.1</v>
          </cell>
        </row>
      </sheetData>
      <sheetData sheetId="3738"/>
      <sheetData sheetId="3739"/>
      <sheetData sheetId="3740"/>
      <sheetData sheetId="3741"/>
      <sheetData sheetId="3742">
        <row r="3">
          <cell r="A3">
            <v>1</v>
          </cell>
        </row>
      </sheetData>
      <sheetData sheetId="3743"/>
      <sheetData sheetId="3744"/>
      <sheetData sheetId="3745"/>
      <sheetData sheetId="3746"/>
      <sheetData sheetId="3747"/>
      <sheetData sheetId="3748" refreshError="1"/>
      <sheetData sheetId="3749">
        <row r="1">
          <cell r="A1" t="str">
            <v>LISTADO DE INSUMOS GENERAL</v>
          </cell>
        </row>
      </sheetData>
      <sheetData sheetId="3750" refreshError="1"/>
      <sheetData sheetId="375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refreshError="1"/>
      <sheetData sheetId="3959"/>
      <sheetData sheetId="3960"/>
      <sheetData sheetId="3961" refreshError="1"/>
      <sheetData sheetId="3962" refreshError="1"/>
      <sheetData sheetId="3963" refreshError="1"/>
      <sheetData sheetId="3964" refreshError="1"/>
      <sheetData sheetId="3965"/>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sheetData sheetId="4011"/>
      <sheetData sheetId="4012"/>
      <sheetData sheetId="4013"/>
      <sheetData sheetId="4014"/>
      <sheetData sheetId="4015"/>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sheetData sheetId="4037" refreshError="1"/>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sheetData sheetId="4087" refreshError="1"/>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efreshError="1"/>
      <sheetData sheetId="4124" refreshError="1"/>
      <sheetData sheetId="4125" refreshError="1"/>
      <sheetData sheetId="4126"/>
      <sheetData sheetId="4127"/>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sheetData sheetId="4139" refreshError="1"/>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refreshError="1"/>
      <sheetData sheetId="4153" refreshError="1"/>
      <sheetData sheetId="4154" refreshError="1"/>
      <sheetData sheetId="4155" refreshError="1"/>
      <sheetData sheetId="4156" refreshError="1"/>
      <sheetData sheetId="4157"/>
      <sheetData sheetId="4158"/>
      <sheetData sheetId="4159"/>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sheetData sheetId="4184" refreshError="1"/>
      <sheetData sheetId="4185"/>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sheetData sheetId="4298"/>
      <sheetData sheetId="4299" refreshError="1"/>
      <sheetData sheetId="4300" refreshError="1"/>
      <sheetData sheetId="4301" refreshError="1"/>
      <sheetData sheetId="4302" refreshError="1"/>
      <sheetData sheetId="4303" refreshError="1"/>
      <sheetData sheetId="4304" refreshError="1"/>
      <sheetData sheetId="4305"/>
      <sheetData sheetId="4306"/>
      <sheetData sheetId="4307"/>
      <sheetData sheetId="4308"/>
      <sheetData sheetId="4309"/>
      <sheetData sheetId="4310"/>
      <sheetData sheetId="4311"/>
      <sheetData sheetId="4312"/>
      <sheetData sheetId="4313"/>
      <sheetData sheetId="4314"/>
      <sheetData sheetId="4315"/>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ow r="4">
          <cell r="E4" t="str">
            <v>GUPCO</v>
          </cell>
        </row>
      </sheetData>
      <sheetData sheetId="4551"/>
      <sheetData sheetId="4552"/>
      <sheetData sheetId="4553"/>
      <sheetData sheetId="4554" refreshError="1"/>
      <sheetData sheetId="4555" refreshError="1"/>
      <sheetData sheetId="4556" refreshError="1"/>
      <sheetData sheetId="4557" refreshError="1"/>
      <sheetData sheetId="4558" refreshError="1"/>
      <sheetData sheetId="4559" refreshError="1"/>
      <sheetData sheetId="4560"/>
      <sheetData sheetId="4561"/>
      <sheetData sheetId="4562" refreshError="1"/>
      <sheetData sheetId="4563"/>
      <sheetData sheetId="4564"/>
      <sheetData sheetId="4565"/>
      <sheetData sheetId="4566"/>
      <sheetData sheetId="4567"/>
      <sheetData sheetId="4568"/>
      <sheetData sheetId="4569"/>
      <sheetData sheetId="4570"/>
      <sheetData sheetId="4571"/>
      <sheetData sheetId="4572" refreshError="1"/>
      <sheetData sheetId="4573" refreshError="1"/>
      <sheetData sheetId="4574" refreshError="1"/>
      <sheetData sheetId="4575">
        <row r="2">
          <cell r="A2" t="str">
            <v>(ºF)</v>
          </cell>
        </row>
      </sheetData>
      <sheetData sheetId="4576"/>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sheetData sheetId="4588"/>
      <sheetData sheetId="4589" refreshError="1"/>
      <sheetData sheetId="4590" refreshError="1"/>
      <sheetData sheetId="4591"/>
      <sheetData sheetId="4592" refreshError="1"/>
      <sheetData sheetId="4593" refreshError="1"/>
      <sheetData sheetId="4594"/>
      <sheetData sheetId="4595" refreshError="1"/>
      <sheetData sheetId="4596"/>
      <sheetData sheetId="4597"/>
      <sheetData sheetId="4598"/>
      <sheetData sheetId="4599"/>
      <sheetData sheetId="4600"/>
      <sheetData sheetId="4601"/>
      <sheetData sheetId="4602" refreshError="1"/>
      <sheetData sheetId="4603"/>
      <sheetData sheetId="4604" refreshError="1"/>
      <sheetData sheetId="4605"/>
      <sheetData sheetId="4606" refreshError="1"/>
      <sheetData sheetId="4607" refreshError="1"/>
      <sheetData sheetId="4608" refreshError="1"/>
      <sheetData sheetId="4609"/>
      <sheetData sheetId="4610"/>
      <sheetData sheetId="4611"/>
      <sheetData sheetId="4612"/>
      <sheetData sheetId="4613"/>
      <sheetData sheetId="4614"/>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sheetData sheetId="4667"/>
      <sheetData sheetId="4668"/>
      <sheetData sheetId="4669"/>
      <sheetData sheetId="4670"/>
      <sheetData sheetId="4671"/>
      <sheetData sheetId="4672"/>
      <sheetData sheetId="4673"/>
      <sheetData sheetId="4674"/>
      <sheetData sheetId="4675"/>
      <sheetData sheetId="4676" refreshError="1"/>
      <sheetData sheetId="4677" refreshError="1"/>
      <sheetData sheetId="4678" refreshError="1"/>
      <sheetData sheetId="4679" refreshError="1"/>
      <sheetData sheetId="4680" refreshError="1"/>
      <sheetData sheetId="4681" refreshError="1"/>
      <sheetData sheetId="4682" refreshError="1"/>
      <sheetData sheetId="4683"/>
      <sheetData sheetId="4684"/>
      <sheetData sheetId="4685"/>
      <sheetData sheetId="4686"/>
      <sheetData sheetId="4687"/>
      <sheetData sheetId="4688"/>
      <sheetData sheetId="4689"/>
      <sheetData sheetId="4690"/>
      <sheetData sheetId="4691"/>
      <sheetData sheetId="4692"/>
      <sheetData sheetId="4693"/>
      <sheetData sheetId="4694" refreshError="1"/>
      <sheetData sheetId="4695" refreshError="1"/>
      <sheetData sheetId="4696" refreshError="1"/>
      <sheetData sheetId="4697" refreshError="1"/>
      <sheetData sheetId="4698" refreshError="1"/>
      <sheetData sheetId="4699"/>
      <sheetData sheetId="4700"/>
      <sheetData sheetId="4701" refreshError="1"/>
      <sheetData sheetId="4702"/>
      <sheetData sheetId="4703">
        <row r="4">
          <cell r="B4">
            <v>39886</v>
          </cell>
        </row>
      </sheetData>
      <sheetData sheetId="4704"/>
      <sheetData sheetId="4705"/>
      <sheetData sheetId="4706"/>
      <sheetData sheetId="4707"/>
      <sheetData sheetId="4708"/>
      <sheetData sheetId="4709"/>
      <sheetData sheetId="4710">
        <row r="4">
          <cell r="B4">
            <v>39886</v>
          </cell>
        </row>
      </sheetData>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refreshError="1"/>
      <sheetData sheetId="4738" refreshError="1"/>
      <sheetData sheetId="4739"/>
      <sheetData sheetId="4740">
        <row r="5">
          <cell r="B5" t="str">
            <v>MANO DE OBRA MENOR A 10SMLV (sin AIU)</v>
          </cell>
        </row>
      </sheetData>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refreshError="1"/>
      <sheetData sheetId="4761"/>
      <sheetData sheetId="4762"/>
      <sheetData sheetId="4763"/>
      <sheetData sheetId="4764" refreshError="1"/>
      <sheetData sheetId="4765"/>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sheetData sheetId="4840"/>
      <sheetData sheetId="4841"/>
      <sheetData sheetId="4842"/>
      <sheetData sheetId="4843">
        <row r="4">
          <cell r="E4" t="str">
            <v>GUPCO</v>
          </cell>
        </row>
      </sheetData>
      <sheetData sheetId="4844"/>
      <sheetData sheetId="4845"/>
      <sheetData sheetId="4846"/>
      <sheetData sheetId="4847"/>
      <sheetData sheetId="4848"/>
      <sheetData sheetId="4849" refreshError="1"/>
      <sheetData sheetId="4850"/>
      <sheetData sheetId="4851" refreshError="1"/>
      <sheetData sheetId="4852"/>
      <sheetData sheetId="4853" refreshError="1"/>
      <sheetData sheetId="4854" refreshError="1"/>
      <sheetData sheetId="4855" refreshError="1"/>
      <sheetData sheetId="4856" refreshError="1"/>
      <sheetData sheetId="4857"/>
      <sheetData sheetId="4858"/>
      <sheetData sheetId="4859"/>
      <sheetData sheetId="4860"/>
      <sheetData sheetId="4861"/>
      <sheetData sheetId="4862" refreshError="1"/>
      <sheetData sheetId="4863" refreshError="1"/>
      <sheetData sheetId="4864" refreshError="1"/>
      <sheetData sheetId="4865" refreshError="1"/>
      <sheetData sheetId="4866"/>
      <sheetData sheetId="4867" refreshError="1"/>
      <sheetData sheetId="4868" refreshError="1"/>
      <sheetData sheetId="4869" refreshError="1"/>
      <sheetData sheetId="4870"/>
      <sheetData sheetId="487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refreshError="1"/>
      <sheetData sheetId="4998"/>
      <sheetData sheetId="4999" refreshError="1"/>
      <sheetData sheetId="5000"/>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sheetData sheetId="5016"/>
      <sheetData sheetId="5017"/>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refreshError="1"/>
      <sheetData sheetId="5057"/>
      <sheetData sheetId="5058"/>
      <sheetData sheetId="5059"/>
      <sheetData sheetId="5060"/>
      <sheetData sheetId="5061"/>
      <sheetData sheetId="5062"/>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sheetData sheetId="5134"/>
      <sheetData sheetId="5135">
        <row r="6">
          <cell r="AB6">
            <v>40179</v>
          </cell>
        </row>
      </sheetData>
      <sheetData sheetId="5136"/>
      <sheetData sheetId="5137"/>
      <sheetData sheetId="5138"/>
      <sheetData sheetId="5139"/>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sheetData sheetId="5359"/>
      <sheetData sheetId="5360"/>
      <sheetData sheetId="5361" refreshError="1"/>
      <sheetData sheetId="5362" refreshError="1"/>
      <sheetData sheetId="5363" refreshError="1"/>
      <sheetData sheetId="5364" refreshError="1"/>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refreshError="1"/>
      <sheetData sheetId="5485" refreshError="1"/>
      <sheetData sheetId="5486" refreshError="1"/>
      <sheetData sheetId="5487" refreshError="1"/>
      <sheetData sheetId="5488" refreshError="1"/>
      <sheetData sheetId="5489" refreshError="1"/>
      <sheetData sheetId="5490"/>
      <sheetData sheetId="5491"/>
      <sheetData sheetId="5492"/>
      <sheetData sheetId="5493"/>
      <sheetData sheetId="5494"/>
      <sheetData sheetId="5495"/>
      <sheetData sheetId="5496"/>
      <sheetData sheetId="5497"/>
      <sheetData sheetId="5498"/>
      <sheetData sheetId="5499"/>
      <sheetData sheetId="5500" refreshError="1"/>
      <sheetData sheetId="5501" refreshError="1"/>
      <sheetData sheetId="5502"/>
      <sheetData sheetId="5503" refreshError="1"/>
      <sheetData sheetId="5504" refreshError="1"/>
      <sheetData sheetId="5505" refreshError="1"/>
      <sheetData sheetId="5506"/>
      <sheetData sheetId="5507" refreshError="1"/>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sheetData sheetId="5634">
        <row r="52">
          <cell r="B52" t="str">
            <v>ANTICIPO</v>
          </cell>
        </row>
      </sheetData>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refreshError="1"/>
      <sheetData sheetId="5648"/>
      <sheetData sheetId="5649"/>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ow r="3">
          <cell r="B3">
            <v>1</v>
          </cell>
        </row>
      </sheetData>
      <sheetData sheetId="6028"/>
      <sheetData sheetId="6029">
        <row r="437">
          <cell r="A437" t="str">
            <v>GEOCOMPUESTOS</v>
          </cell>
        </row>
      </sheetData>
      <sheetData sheetId="6030">
        <row r="30">
          <cell r="A30" t="str">
            <v>PRELIMINARES DE OBRA</v>
          </cell>
        </row>
      </sheetData>
      <sheetData sheetId="6031"/>
      <sheetData sheetId="6032"/>
      <sheetData sheetId="6033"/>
      <sheetData sheetId="6034">
        <row r="5">
          <cell r="C5" t="str">
            <v>OBRAS DE PROTECCIÓN Y ADECUACIÓN DE ORILLA DEL PARQUE  RONDA, EN EL RÍO MAGDALENA, ENTRE EL PUENTE VEHICULAR Y EL PUENTE FÉRREO, MUNICIPIO DE GIRARDOT CUNDINAMARCA</v>
          </cell>
        </row>
      </sheetData>
      <sheetData sheetId="6035"/>
      <sheetData sheetId="6036"/>
      <sheetData sheetId="6037"/>
      <sheetData sheetId="6038"/>
      <sheetData sheetId="6039">
        <row r="34">
          <cell r="E34" t="str">
            <v>M3</v>
          </cell>
        </row>
      </sheetData>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refreshError="1"/>
      <sheetData sheetId="6241"/>
      <sheetData sheetId="6242"/>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sheetData sheetId="6306"/>
      <sheetData sheetId="6307" refreshError="1"/>
      <sheetData sheetId="6308"/>
      <sheetData sheetId="6309" refreshError="1"/>
      <sheetData sheetId="6310"/>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sheetData sheetId="6350"/>
      <sheetData sheetId="6351"/>
      <sheetData sheetId="6352"/>
      <sheetData sheetId="6353"/>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sheetData sheetId="6369"/>
      <sheetData sheetId="6370"/>
      <sheetData sheetId="6371"/>
      <sheetData sheetId="6372"/>
      <sheetData sheetId="6373"/>
      <sheetData sheetId="6374"/>
      <sheetData sheetId="6375"/>
      <sheetData sheetId="6376"/>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sheetData sheetId="6413">
        <row r="1">
          <cell r="A1" t="str">
            <v>ITEM</v>
          </cell>
        </row>
      </sheetData>
      <sheetData sheetId="6414" refreshError="1"/>
      <sheetData sheetId="6415">
        <row r="1">
          <cell r="A1" t="str">
            <v>ADMINISTRACION</v>
          </cell>
        </row>
      </sheetData>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refreshError="1"/>
      <sheetData sheetId="6438" refreshError="1"/>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sheetData sheetId="6526"/>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sheetData sheetId="6580" refreshError="1"/>
      <sheetData sheetId="658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sheetData sheetId="6594"/>
      <sheetData sheetId="6595" refreshError="1"/>
      <sheetData sheetId="6596" refreshError="1"/>
      <sheetData sheetId="6597"/>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sheetData sheetId="6637"/>
      <sheetData sheetId="6638"/>
      <sheetData sheetId="6639"/>
      <sheetData sheetId="6640"/>
      <sheetData sheetId="6641"/>
      <sheetData sheetId="6642"/>
      <sheetData sheetId="6643"/>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refreshError="1"/>
      <sheetData sheetId="6680" refreshError="1"/>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row r="1">
          <cell r="A1" t="str">
            <v>INSTITUTO NACIONAL DE VIAS</v>
          </cell>
        </row>
      </sheetData>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row r="13">
          <cell r="A13">
            <v>1</v>
          </cell>
        </row>
      </sheetData>
      <sheetData sheetId="6771"/>
      <sheetData sheetId="6772"/>
      <sheetData sheetId="6773"/>
      <sheetData sheetId="6774" refreshError="1"/>
      <sheetData sheetId="6775" refreshError="1"/>
      <sheetData sheetId="6776" refreshError="1"/>
      <sheetData sheetId="6777">
        <row r="16">
          <cell r="C16" t="str">
            <v>X</v>
          </cell>
        </row>
      </sheetData>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sheetData sheetId="6808"/>
      <sheetData sheetId="6809">
        <row r="1">
          <cell r="W1" t="str">
            <v>TR0001</v>
          </cell>
        </row>
      </sheetData>
      <sheetData sheetId="6810"/>
      <sheetData sheetId="6811"/>
      <sheetData sheetId="6812"/>
      <sheetData sheetId="6813"/>
      <sheetData sheetId="6814"/>
      <sheetData sheetId="6815"/>
      <sheetData sheetId="6816">
        <row r="2">
          <cell r="C2">
            <v>2</v>
          </cell>
        </row>
      </sheetData>
      <sheetData sheetId="6817"/>
      <sheetData sheetId="6818">
        <row r="5">
          <cell r="G5">
            <v>1</v>
          </cell>
        </row>
      </sheetData>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refreshError="1"/>
      <sheetData sheetId="6834" refreshError="1"/>
      <sheetData sheetId="6835" refreshError="1"/>
      <sheetData sheetId="6836" refreshError="1"/>
      <sheetData sheetId="6837"/>
      <sheetData sheetId="6838"/>
      <sheetData sheetId="6839"/>
      <sheetData sheetId="6840"/>
      <sheetData sheetId="6841"/>
      <sheetData sheetId="6842"/>
      <sheetData sheetId="6843">
        <row r="9">
          <cell r="E9">
            <v>19.379681052981429</v>
          </cell>
        </row>
      </sheetData>
      <sheetData sheetId="6844">
        <row r="9">
          <cell r="E9">
            <v>19.372852455375334</v>
          </cell>
        </row>
      </sheetData>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sheetData sheetId="6962"/>
      <sheetData sheetId="6963"/>
      <sheetData sheetId="6964"/>
      <sheetData sheetId="6965"/>
      <sheetData sheetId="6966"/>
      <sheetData sheetId="6967"/>
      <sheetData sheetId="6968"/>
      <sheetData sheetId="6969"/>
      <sheetData sheetId="6970">
        <row r="5">
          <cell r="E5" t="str">
            <v>CANTIDAD</v>
          </cell>
        </row>
      </sheetData>
      <sheetData sheetId="6971">
        <row r="5">
          <cell r="E5" t="str">
            <v>CANTIDAD</v>
          </cell>
        </row>
      </sheetData>
      <sheetData sheetId="6972">
        <row r="5">
          <cell r="E5" t="str">
            <v>CANTIDAD</v>
          </cell>
        </row>
      </sheetData>
      <sheetData sheetId="6973">
        <row r="5">
          <cell r="E5" t="str">
            <v>CANTIDAD</v>
          </cell>
        </row>
      </sheetData>
      <sheetData sheetId="6974">
        <row r="5">
          <cell r="E5" t="str">
            <v>CANTIDAD</v>
          </cell>
        </row>
      </sheetData>
      <sheetData sheetId="6975">
        <row r="5">
          <cell r="E5" t="str">
            <v>CANTIDAD</v>
          </cell>
        </row>
      </sheetData>
      <sheetData sheetId="6976">
        <row r="5">
          <cell r="E5" t="str">
            <v>CANTIDAD</v>
          </cell>
        </row>
      </sheetData>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row r="16">
          <cell r="A16" t="str">
            <v>ABONO 10-30-10</v>
          </cell>
        </row>
      </sheetData>
      <sheetData sheetId="7178"/>
      <sheetData sheetId="7179"/>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row r="12">
          <cell r="D12">
            <v>1.1105322714947583</v>
          </cell>
        </row>
      </sheetData>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refreshError="1"/>
      <sheetData sheetId="7272" refreshError="1"/>
      <sheetData sheetId="7273" refreshError="1"/>
      <sheetData sheetId="7274" refreshError="1"/>
      <sheetData sheetId="7275" refreshError="1"/>
      <sheetData sheetId="7276"/>
      <sheetData sheetId="7277" refreshError="1"/>
      <sheetData sheetId="7278"/>
      <sheetData sheetId="7279"/>
      <sheetData sheetId="7280"/>
      <sheetData sheetId="7281"/>
      <sheetData sheetId="7282"/>
      <sheetData sheetId="7283"/>
      <sheetData sheetId="7284" refreshError="1"/>
      <sheetData sheetId="7285" refreshError="1"/>
      <sheetData sheetId="7286" refreshError="1"/>
      <sheetData sheetId="7287"/>
      <sheetData sheetId="7288" refreshError="1"/>
      <sheetData sheetId="7289"/>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sheetData sheetId="7315" refreshError="1"/>
      <sheetData sheetId="7316" refreshError="1"/>
      <sheetData sheetId="7317" refreshError="1"/>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refreshError="1"/>
      <sheetData sheetId="7346" refreshError="1"/>
      <sheetData sheetId="7347"/>
      <sheetData sheetId="7348"/>
      <sheetData sheetId="7349"/>
      <sheetData sheetId="7350"/>
      <sheetData sheetId="7351"/>
      <sheetData sheetId="7352"/>
      <sheetData sheetId="7353" refreshError="1"/>
      <sheetData sheetId="7354" refreshError="1"/>
      <sheetData sheetId="7355" refreshError="1"/>
      <sheetData sheetId="7356"/>
      <sheetData sheetId="7357" refreshError="1"/>
      <sheetData sheetId="7358"/>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sheetData sheetId="7383" refreshError="1"/>
      <sheetData sheetId="7384" refreshError="1"/>
      <sheetData sheetId="7385" refreshError="1"/>
      <sheetData sheetId="7386"/>
      <sheetData sheetId="7387"/>
      <sheetData sheetId="7388"/>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sheetData sheetId="7469"/>
      <sheetData sheetId="7470">
        <row r="14">
          <cell r="D14">
            <v>38504</v>
          </cell>
        </row>
      </sheetData>
      <sheetData sheetId="7471"/>
      <sheetData sheetId="7472"/>
      <sheetData sheetId="7473">
        <row r="14">
          <cell r="D14">
            <v>38504</v>
          </cell>
        </row>
      </sheetData>
      <sheetData sheetId="7474"/>
      <sheetData sheetId="7475"/>
      <sheetData sheetId="7476"/>
      <sheetData sheetId="7477">
        <row r="14">
          <cell r="D14">
            <v>38504</v>
          </cell>
        </row>
      </sheetData>
      <sheetData sheetId="7478"/>
      <sheetData sheetId="7479"/>
      <sheetData sheetId="7480"/>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sheetData sheetId="7525"/>
      <sheetData sheetId="7526"/>
      <sheetData sheetId="7527"/>
      <sheetData sheetId="7528"/>
      <sheetData sheetId="7529"/>
      <sheetData sheetId="7530"/>
      <sheetData sheetId="7531"/>
      <sheetData sheetId="7532" refreshError="1"/>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refreshError="1"/>
      <sheetData sheetId="7580"/>
      <sheetData sheetId="758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sheetData sheetId="7591" refreshError="1"/>
      <sheetData sheetId="7592"/>
      <sheetData sheetId="7593"/>
      <sheetData sheetId="7594"/>
      <sheetData sheetId="7595"/>
      <sheetData sheetId="7596"/>
      <sheetData sheetId="7597"/>
      <sheetData sheetId="7598"/>
      <sheetData sheetId="7599"/>
      <sheetData sheetId="7600"/>
      <sheetData sheetId="7601"/>
      <sheetData sheetId="7602" refreshError="1"/>
      <sheetData sheetId="7603"/>
      <sheetData sheetId="7604"/>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refreshError="1"/>
      <sheetData sheetId="7709" refreshError="1"/>
      <sheetData sheetId="7710" refreshError="1"/>
      <sheetData sheetId="7711" refreshError="1"/>
      <sheetData sheetId="7712"/>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sheetData sheetId="7786"/>
      <sheetData sheetId="7787"/>
      <sheetData sheetId="7788">
        <row r="1">
          <cell r="A1" t="str">
            <v>Nombre</v>
          </cell>
        </row>
      </sheetData>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SUPUESTO"/>
      <sheetName val="SUB APU"/>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Itemes_Renovación"/>
      <sheetName val="SUB_APU5"/>
      <sheetName val="Cantidades_de_Obra5"/>
      <sheetName val="Jul-Ago"/>
      <sheetName val="May-Jun"/>
      <sheetName val="Sep-Oct"/>
      <sheetName val="LISTA CÓDIGOS"/>
      <sheetName val="BASE APU"/>
      <sheetName val="MANO DE OBRA"/>
      <sheetName val="EQUIPOS"/>
      <sheetName val="MATERIALES"/>
      <sheetName val="ESTRUCTURAS"/>
      <sheetName val="TRANSPORTE"/>
    </sheetNames>
    <sheetDataSet>
      <sheetData sheetId="0"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1"/>
      <sheetData sheetId="2">
        <row r="1">
          <cell r="A1" t="str">
            <v>CODIGO</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1"/>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_ADI"/>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_ADI"/>
      <sheetName val="CAMBIA"/>
      <sheetName val="costos"/>
      <sheetName val="BASE"/>
      <sheetName val="preac-1"/>
      <sheetName val="preac-2"/>
      <sheetName val="preac-3"/>
      <sheetName val="preac-8"/>
      <sheetName val="Reprograma 4"/>
      <sheetName val="ITEMS"/>
      <sheetName val="PRECIOS"/>
      <sheetName val="Desmonte y Limpieza"/>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aCCIDENTES DE 1995 - 1996"/>
      <sheetName val="Inform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SUB_APU4"/>
      <sheetName val="RESUMEN_PRESUPU_4"/>
      <sheetName val="SIMULACIÓNEDIFICIO.ok"/>
      <sheetName val="Hoja4"/>
      <sheetName val="Propiedad"/>
      <sheetName val="Reparación"/>
      <sheetName val="Indicadores"/>
      <sheetName val="DESPLEGABLE"/>
      <sheetName val="anexo2"/>
      <sheetName val="Solicitud de Servicios"/>
      <sheetName val="TARIFAS"/>
      <sheetName val="items"/>
      <sheetName val="REC-COD,"/>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steel"/>
      <sheetName val="PARQUE MALIBU"/>
    </sheetNames>
    <sheetDataSet>
      <sheetData sheetId="0" refreshError="1">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row r="1">
          <cell r="A1" t="str">
            <v>CODIGO</v>
          </cell>
        </row>
      </sheetData>
      <sheetData sheetId="2">
        <row r="1">
          <cell r="A1" t="str">
            <v>CODIGO</v>
          </cell>
        </row>
      </sheetData>
      <sheetData sheetId="3">
        <row r="1">
          <cell r="A1" t="str">
            <v>CODIGO</v>
          </cell>
        </row>
      </sheetData>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ow r="1">
          <cell r="A1" t="str">
            <v>CODIGO</v>
          </cell>
        </row>
      </sheetData>
      <sheetData sheetId="18" refreshError="1"/>
      <sheetData sheetId="19" refreshError="1"/>
      <sheetData sheetId="20">
        <row r="1">
          <cell r="A1" t="str">
            <v>CODIGO</v>
          </cell>
        </row>
      </sheetData>
      <sheetData sheetId="21">
        <row r="1">
          <cell r="A1" t="str">
            <v>CODIGO</v>
          </cell>
        </row>
      </sheetData>
      <sheetData sheetId="22">
        <row r="1">
          <cell r="A1" t="str">
            <v>CODIGO</v>
          </cell>
        </row>
      </sheetData>
      <sheetData sheetId="23">
        <row r="1">
          <cell r="A1" t="str">
            <v>CODIGO</v>
          </cell>
        </row>
      </sheetData>
      <sheetData sheetId="24">
        <row r="1">
          <cell r="A1" t="str">
            <v>CODIGO</v>
          </cell>
        </row>
      </sheetData>
      <sheetData sheetId="25">
        <row r="1">
          <cell r="A1" t="str">
            <v>CODIGO</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row r="1">
          <cell r="A1">
            <v>0</v>
          </cell>
        </row>
      </sheetData>
      <sheetData sheetId="42">
        <row r="1">
          <cell r="A1">
            <v>0</v>
          </cell>
        </row>
      </sheetData>
      <sheetData sheetId="43">
        <row r="1">
          <cell r="A1" t="str">
            <v>CODIGO</v>
          </cell>
        </row>
      </sheetData>
      <sheetData sheetId="44"/>
      <sheetData sheetId="45"/>
      <sheetData sheetId="46"/>
      <sheetData sheetId="47"/>
      <sheetData sheetId="48"/>
      <sheetData sheetId="49"/>
      <sheetData sheetId="50">
        <row r="1">
          <cell r="A1">
            <v>0</v>
          </cell>
        </row>
      </sheetData>
      <sheetData sheetId="51"/>
      <sheetData sheetId="52"/>
      <sheetData sheetId="53" refreshError="1"/>
      <sheetData sheetId="54">
        <row r="2">
          <cell r="A2">
            <v>0</v>
          </cell>
        </row>
      </sheetData>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_Cancha"/>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GAS AEREA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2:Q425"/>
  <sheetViews>
    <sheetView workbookViewId="0"/>
  </sheetViews>
  <sheetFormatPr baseColWidth="10" defaultColWidth="11.42578125" defaultRowHeight="12.75" x14ac:dyDescent="0.2"/>
  <cols>
    <col min="1" max="1" width="6.85546875" style="3" customWidth="1"/>
    <col min="2" max="2" width="30.85546875" style="3" customWidth="1"/>
    <col min="3" max="3" width="8.85546875" style="3" customWidth="1"/>
    <col min="4" max="9" width="10.7109375" style="3"/>
    <col min="10" max="10" width="12.7109375" style="3" customWidth="1"/>
    <col min="11" max="11" width="13" style="3" customWidth="1"/>
    <col min="12" max="12" width="6.85546875" style="3" customWidth="1"/>
    <col min="13" max="13" width="12.7109375" style="3" customWidth="1"/>
    <col min="14" max="14" width="6.7109375" style="3" customWidth="1"/>
    <col min="15" max="256" width="10.7109375" style="3"/>
    <col min="257" max="257" width="6.85546875" style="3" customWidth="1"/>
    <col min="258" max="258" width="30.85546875" style="3" customWidth="1"/>
    <col min="259" max="259" width="8.85546875" style="3" customWidth="1"/>
    <col min="260" max="265" width="10.7109375" style="3"/>
    <col min="266" max="266" width="12.7109375" style="3" customWidth="1"/>
    <col min="267" max="267" width="13" style="3" customWidth="1"/>
    <col min="268" max="268" width="6.85546875" style="3" customWidth="1"/>
    <col min="269" max="269" width="12.7109375" style="3" customWidth="1"/>
    <col min="270" max="270" width="6.7109375" style="3" customWidth="1"/>
    <col min="271" max="512" width="10.7109375" style="3"/>
    <col min="513" max="513" width="6.85546875" style="3" customWidth="1"/>
    <col min="514" max="514" width="30.85546875" style="3" customWidth="1"/>
    <col min="515" max="515" width="8.85546875" style="3" customWidth="1"/>
    <col min="516" max="521" width="10.7109375" style="3"/>
    <col min="522" max="522" width="12.7109375" style="3" customWidth="1"/>
    <col min="523" max="523" width="13" style="3" customWidth="1"/>
    <col min="524" max="524" width="6.85546875" style="3" customWidth="1"/>
    <col min="525" max="525" width="12.7109375" style="3" customWidth="1"/>
    <col min="526" max="526" width="6.7109375" style="3" customWidth="1"/>
    <col min="527" max="768" width="10.7109375" style="3"/>
    <col min="769" max="769" width="6.85546875" style="3" customWidth="1"/>
    <col min="770" max="770" width="30.85546875" style="3" customWidth="1"/>
    <col min="771" max="771" width="8.85546875" style="3" customWidth="1"/>
    <col min="772" max="777" width="10.7109375" style="3"/>
    <col min="778" max="778" width="12.7109375" style="3" customWidth="1"/>
    <col min="779" max="779" width="13" style="3" customWidth="1"/>
    <col min="780" max="780" width="6.85546875" style="3" customWidth="1"/>
    <col min="781" max="781" width="12.7109375" style="3" customWidth="1"/>
    <col min="782" max="782" width="6.7109375" style="3" customWidth="1"/>
    <col min="783" max="1024" width="10.7109375" style="3"/>
    <col min="1025" max="1025" width="6.85546875" style="3" customWidth="1"/>
    <col min="1026" max="1026" width="30.85546875" style="3" customWidth="1"/>
    <col min="1027" max="1027" width="8.85546875" style="3" customWidth="1"/>
    <col min="1028" max="1033" width="10.7109375" style="3"/>
    <col min="1034" max="1034" width="12.7109375" style="3" customWidth="1"/>
    <col min="1035" max="1035" width="13" style="3" customWidth="1"/>
    <col min="1036" max="1036" width="6.85546875" style="3" customWidth="1"/>
    <col min="1037" max="1037" width="12.7109375" style="3" customWidth="1"/>
    <col min="1038" max="1038" width="6.7109375" style="3" customWidth="1"/>
    <col min="1039" max="1280" width="10.7109375" style="3"/>
    <col min="1281" max="1281" width="6.85546875" style="3" customWidth="1"/>
    <col min="1282" max="1282" width="30.85546875" style="3" customWidth="1"/>
    <col min="1283" max="1283" width="8.85546875" style="3" customWidth="1"/>
    <col min="1284" max="1289" width="10.7109375" style="3"/>
    <col min="1290" max="1290" width="12.7109375" style="3" customWidth="1"/>
    <col min="1291" max="1291" width="13" style="3" customWidth="1"/>
    <col min="1292" max="1292" width="6.85546875" style="3" customWidth="1"/>
    <col min="1293" max="1293" width="12.7109375" style="3" customWidth="1"/>
    <col min="1294" max="1294" width="6.7109375" style="3" customWidth="1"/>
    <col min="1295" max="1536" width="10.7109375" style="3"/>
    <col min="1537" max="1537" width="6.85546875" style="3" customWidth="1"/>
    <col min="1538" max="1538" width="30.85546875" style="3" customWidth="1"/>
    <col min="1539" max="1539" width="8.85546875" style="3" customWidth="1"/>
    <col min="1540" max="1545" width="10.7109375" style="3"/>
    <col min="1546" max="1546" width="12.7109375" style="3" customWidth="1"/>
    <col min="1547" max="1547" width="13" style="3" customWidth="1"/>
    <col min="1548" max="1548" width="6.85546875" style="3" customWidth="1"/>
    <col min="1549" max="1549" width="12.7109375" style="3" customWidth="1"/>
    <col min="1550" max="1550" width="6.7109375" style="3" customWidth="1"/>
    <col min="1551" max="1792" width="10.7109375" style="3"/>
    <col min="1793" max="1793" width="6.85546875" style="3" customWidth="1"/>
    <col min="1794" max="1794" width="30.85546875" style="3" customWidth="1"/>
    <col min="1795" max="1795" width="8.85546875" style="3" customWidth="1"/>
    <col min="1796" max="1801" width="10.7109375" style="3"/>
    <col min="1802" max="1802" width="12.7109375" style="3" customWidth="1"/>
    <col min="1803" max="1803" width="13" style="3" customWidth="1"/>
    <col min="1804" max="1804" width="6.85546875" style="3" customWidth="1"/>
    <col min="1805" max="1805" width="12.7109375" style="3" customWidth="1"/>
    <col min="1806" max="1806" width="6.7109375" style="3" customWidth="1"/>
    <col min="1807" max="2048" width="10.7109375" style="3"/>
    <col min="2049" max="2049" width="6.85546875" style="3" customWidth="1"/>
    <col min="2050" max="2050" width="30.85546875" style="3" customWidth="1"/>
    <col min="2051" max="2051" width="8.85546875" style="3" customWidth="1"/>
    <col min="2052" max="2057" width="10.7109375" style="3"/>
    <col min="2058" max="2058" width="12.7109375" style="3" customWidth="1"/>
    <col min="2059" max="2059" width="13" style="3" customWidth="1"/>
    <col min="2060" max="2060" width="6.85546875" style="3" customWidth="1"/>
    <col min="2061" max="2061" width="12.7109375" style="3" customWidth="1"/>
    <col min="2062" max="2062" width="6.7109375" style="3" customWidth="1"/>
    <col min="2063" max="2304" width="10.7109375" style="3"/>
    <col min="2305" max="2305" width="6.85546875" style="3" customWidth="1"/>
    <col min="2306" max="2306" width="30.85546875" style="3" customWidth="1"/>
    <col min="2307" max="2307" width="8.85546875" style="3" customWidth="1"/>
    <col min="2308" max="2313" width="10.7109375" style="3"/>
    <col min="2314" max="2314" width="12.7109375" style="3" customWidth="1"/>
    <col min="2315" max="2315" width="13" style="3" customWidth="1"/>
    <col min="2316" max="2316" width="6.85546875" style="3" customWidth="1"/>
    <col min="2317" max="2317" width="12.7109375" style="3" customWidth="1"/>
    <col min="2318" max="2318" width="6.7109375" style="3" customWidth="1"/>
    <col min="2319" max="2560" width="10.7109375" style="3"/>
    <col min="2561" max="2561" width="6.85546875" style="3" customWidth="1"/>
    <col min="2562" max="2562" width="30.85546875" style="3" customWidth="1"/>
    <col min="2563" max="2563" width="8.85546875" style="3" customWidth="1"/>
    <col min="2564" max="2569" width="10.7109375" style="3"/>
    <col min="2570" max="2570" width="12.7109375" style="3" customWidth="1"/>
    <col min="2571" max="2571" width="13" style="3" customWidth="1"/>
    <col min="2572" max="2572" width="6.85546875" style="3" customWidth="1"/>
    <col min="2573" max="2573" width="12.7109375" style="3" customWidth="1"/>
    <col min="2574" max="2574" width="6.7109375" style="3" customWidth="1"/>
    <col min="2575" max="2816" width="10.7109375" style="3"/>
    <col min="2817" max="2817" width="6.85546875" style="3" customWidth="1"/>
    <col min="2818" max="2818" width="30.85546875" style="3" customWidth="1"/>
    <col min="2819" max="2819" width="8.85546875" style="3" customWidth="1"/>
    <col min="2820" max="2825" width="10.7109375" style="3"/>
    <col min="2826" max="2826" width="12.7109375" style="3" customWidth="1"/>
    <col min="2827" max="2827" width="13" style="3" customWidth="1"/>
    <col min="2828" max="2828" width="6.85546875" style="3" customWidth="1"/>
    <col min="2829" max="2829" width="12.7109375" style="3" customWidth="1"/>
    <col min="2830" max="2830" width="6.7109375" style="3" customWidth="1"/>
    <col min="2831" max="3072" width="10.7109375" style="3"/>
    <col min="3073" max="3073" width="6.85546875" style="3" customWidth="1"/>
    <col min="3074" max="3074" width="30.85546875" style="3" customWidth="1"/>
    <col min="3075" max="3075" width="8.85546875" style="3" customWidth="1"/>
    <col min="3076" max="3081" width="10.7109375" style="3"/>
    <col min="3082" max="3082" width="12.7109375" style="3" customWidth="1"/>
    <col min="3083" max="3083" width="13" style="3" customWidth="1"/>
    <col min="3084" max="3084" width="6.85546875" style="3" customWidth="1"/>
    <col min="3085" max="3085" width="12.7109375" style="3" customWidth="1"/>
    <col min="3086" max="3086" width="6.7109375" style="3" customWidth="1"/>
    <col min="3087" max="3328" width="10.7109375" style="3"/>
    <col min="3329" max="3329" width="6.85546875" style="3" customWidth="1"/>
    <col min="3330" max="3330" width="30.85546875" style="3" customWidth="1"/>
    <col min="3331" max="3331" width="8.85546875" style="3" customWidth="1"/>
    <col min="3332" max="3337" width="10.7109375" style="3"/>
    <col min="3338" max="3338" width="12.7109375" style="3" customWidth="1"/>
    <col min="3339" max="3339" width="13" style="3" customWidth="1"/>
    <col min="3340" max="3340" width="6.85546875" style="3" customWidth="1"/>
    <col min="3341" max="3341" width="12.7109375" style="3" customWidth="1"/>
    <col min="3342" max="3342" width="6.7109375" style="3" customWidth="1"/>
    <col min="3343" max="3584" width="10.7109375" style="3"/>
    <col min="3585" max="3585" width="6.85546875" style="3" customWidth="1"/>
    <col min="3586" max="3586" width="30.85546875" style="3" customWidth="1"/>
    <col min="3587" max="3587" width="8.85546875" style="3" customWidth="1"/>
    <col min="3588" max="3593" width="10.7109375" style="3"/>
    <col min="3594" max="3594" width="12.7109375" style="3" customWidth="1"/>
    <col min="3595" max="3595" width="13" style="3" customWidth="1"/>
    <col min="3596" max="3596" width="6.85546875" style="3" customWidth="1"/>
    <col min="3597" max="3597" width="12.7109375" style="3" customWidth="1"/>
    <col min="3598" max="3598" width="6.7109375" style="3" customWidth="1"/>
    <col min="3599" max="3840" width="10.7109375" style="3"/>
    <col min="3841" max="3841" width="6.85546875" style="3" customWidth="1"/>
    <col min="3842" max="3842" width="30.85546875" style="3" customWidth="1"/>
    <col min="3843" max="3843" width="8.85546875" style="3" customWidth="1"/>
    <col min="3844" max="3849" width="10.7109375" style="3"/>
    <col min="3850" max="3850" width="12.7109375" style="3" customWidth="1"/>
    <col min="3851" max="3851" width="13" style="3" customWidth="1"/>
    <col min="3852" max="3852" width="6.85546875" style="3" customWidth="1"/>
    <col min="3853" max="3853" width="12.7109375" style="3" customWidth="1"/>
    <col min="3854" max="3854" width="6.7109375" style="3" customWidth="1"/>
    <col min="3855" max="4096" width="10.7109375" style="3"/>
    <col min="4097" max="4097" width="6.85546875" style="3" customWidth="1"/>
    <col min="4098" max="4098" width="30.85546875" style="3" customWidth="1"/>
    <col min="4099" max="4099" width="8.85546875" style="3" customWidth="1"/>
    <col min="4100" max="4105" width="10.7109375" style="3"/>
    <col min="4106" max="4106" width="12.7109375" style="3" customWidth="1"/>
    <col min="4107" max="4107" width="13" style="3" customWidth="1"/>
    <col min="4108" max="4108" width="6.85546875" style="3" customWidth="1"/>
    <col min="4109" max="4109" width="12.7109375" style="3" customWidth="1"/>
    <col min="4110" max="4110" width="6.7109375" style="3" customWidth="1"/>
    <col min="4111" max="4352" width="10.7109375" style="3"/>
    <col min="4353" max="4353" width="6.85546875" style="3" customWidth="1"/>
    <col min="4354" max="4354" width="30.85546875" style="3" customWidth="1"/>
    <col min="4355" max="4355" width="8.85546875" style="3" customWidth="1"/>
    <col min="4356" max="4361" width="10.7109375" style="3"/>
    <col min="4362" max="4362" width="12.7109375" style="3" customWidth="1"/>
    <col min="4363" max="4363" width="13" style="3" customWidth="1"/>
    <col min="4364" max="4364" width="6.85546875" style="3" customWidth="1"/>
    <col min="4365" max="4365" width="12.7109375" style="3" customWidth="1"/>
    <col min="4366" max="4366" width="6.7109375" style="3" customWidth="1"/>
    <col min="4367" max="4608" width="10.7109375" style="3"/>
    <col min="4609" max="4609" width="6.85546875" style="3" customWidth="1"/>
    <col min="4610" max="4610" width="30.85546875" style="3" customWidth="1"/>
    <col min="4611" max="4611" width="8.85546875" style="3" customWidth="1"/>
    <col min="4612" max="4617" width="10.7109375" style="3"/>
    <col min="4618" max="4618" width="12.7109375" style="3" customWidth="1"/>
    <col min="4619" max="4619" width="13" style="3" customWidth="1"/>
    <col min="4620" max="4620" width="6.85546875" style="3" customWidth="1"/>
    <col min="4621" max="4621" width="12.7109375" style="3" customWidth="1"/>
    <col min="4622" max="4622" width="6.7109375" style="3" customWidth="1"/>
    <col min="4623" max="4864" width="10.7109375" style="3"/>
    <col min="4865" max="4865" width="6.85546875" style="3" customWidth="1"/>
    <col min="4866" max="4866" width="30.85546875" style="3" customWidth="1"/>
    <col min="4867" max="4867" width="8.85546875" style="3" customWidth="1"/>
    <col min="4868" max="4873" width="10.7109375" style="3"/>
    <col min="4874" max="4874" width="12.7109375" style="3" customWidth="1"/>
    <col min="4875" max="4875" width="13" style="3" customWidth="1"/>
    <col min="4876" max="4876" width="6.85546875" style="3" customWidth="1"/>
    <col min="4877" max="4877" width="12.7109375" style="3" customWidth="1"/>
    <col min="4878" max="4878" width="6.7109375" style="3" customWidth="1"/>
    <col min="4879" max="5120" width="10.7109375" style="3"/>
    <col min="5121" max="5121" width="6.85546875" style="3" customWidth="1"/>
    <col min="5122" max="5122" width="30.85546875" style="3" customWidth="1"/>
    <col min="5123" max="5123" width="8.85546875" style="3" customWidth="1"/>
    <col min="5124" max="5129" width="10.7109375" style="3"/>
    <col min="5130" max="5130" width="12.7109375" style="3" customWidth="1"/>
    <col min="5131" max="5131" width="13" style="3" customWidth="1"/>
    <col min="5132" max="5132" width="6.85546875" style="3" customWidth="1"/>
    <col min="5133" max="5133" width="12.7109375" style="3" customWidth="1"/>
    <col min="5134" max="5134" width="6.7109375" style="3" customWidth="1"/>
    <col min="5135" max="5376" width="10.7109375" style="3"/>
    <col min="5377" max="5377" width="6.85546875" style="3" customWidth="1"/>
    <col min="5378" max="5378" width="30.85546875" style="3" customWidth="1"/>
    <col min="5379" max="5379" width="8.85546875" style="3" customWidth="1"/>
    <col min="5380" max="5385" width="10.7109375" style="3"/>
    <col min="5386" max="5386" width="12.7109375" style="3" customWidth="1"/>
    <col min="5387" max="5387" width="13" style="3" customWidth="1"/>
    <col min="5388" max="5388" width="6.85546875" style="3" customWidth="1"/>
    <col min="5389" max="5389" width="12.7109375" style="3" customWidth="1"/>
    <col min="5390" max="5390" width="6.7109375" style="3" customWidth="1"/>
    <col min="5391" max="5632" width="10.7109375" style="3"/>
    <col min="5633" max="5633" width="6.85546875" style="3" customWidth="1"/>
    <col min="5634" max="5634" width="30.85546875" style="3" customWidth="1"/>
    <col min="5635" max="5635" width="8.85546875" style="3" customWidth="1"/>
    <col min="5636" max="5641" width="10.7109375" style="3"/>
    <col min="5642" max="5642" width="12.7109375" style="3" customWidth="1"/>
    <col min="5643" max="5643" width="13" style="3" customWidth="1"/>
    <col min="5644" max="5644" width="6.85546875" style="3" customWidth="1"/>
    <col min="5645" max="5645" width="12.7109375" style="3" customWidth="1"/>
    <col min="5646" max="5646" width="6.7109375" style="3" customWidth="1"/>
    <col min="5647" max="5888" width="10.7109375" style="3"/>
    <col min="5889" max="5889" width="6.85546875" style="3" customWidth="1"/>
    <col min="5890" max="5890" width="30.85546875" style="3" customWidth="1"/>
    <col min="5891" max="5891" width="8.85546875" style="3" customWidth="1"/>
    <col min="5892" max="5897" width="10.7109375" style="3"/>
    <col min="5898" max="5898" width="12.7109375" style="3" customWidth="1"/>
    <col min="5899" max="5899" width="13" style="3" customWidth="1"/>
    <col min="5900" max="5900" width="6.85546875" style="3" customWidth="1"/>
    <col min="5901" max="5901" width="12.7109375" style="3" customWidth="1"/>
    <col min="5902" max="5902" width="6.7109375" style="3" customWidth="1"/>
    <col min="5903" max="6144" width="10.7109375" style="3"/>
    <col min="6145" max="6145" width="6.85546875" style="3" customWidth="1"/>
    <col min="6146" max="6146" width="30.85546875" style="3" customWidth="1"/>
    <col min="6147" max="6147" width="8.85546875" style="3" customWidth="1"/>
    <col min="6148" max="6153" width="10.7109375" style="3"/>
    <col min="6154" max="6154" width="12.7109375" style="3" customWidth="1"/>
    <col min="6155" max="6155" width="13" style="3" customWidth="1"/>
    <col min="6156" max="6156" width="6.85546875" style="3" customWidth="1"/>
    <col min="6157" max="6157" width="12.7109375" style="3" customWidth="1"/>
    <col min="6158" max="6158" width="6.7109375" style="3" customWidth="1"/>
    <col min="6159" max="6400" width="10.7109375" style="3"/>
    <col min="6401" max="6401" width="6.85546875" style="3" customWidth="1"/>
    <col min="6402" max="6402" width="30.85546875" style="3" customWidth="1"/>
    <col min="6403" max="6403" width="8.85546875" style="3" customWidth="1"/>
    <col min="6404" max="6409" width="10.7109375" style="3"/>
    <col min="6410" max="6410" width="12.7109375" style="3" customWidth="1"/>
    <col min="6411" max="6411" width="13" style="3" customWidth="1"/>
    <col min="6412" max="6412" width="6.85546875" style="3" customWidth="1"/>
    <col min="6413" max="6413" width="12.7109375" style="3" customWidth="1"/>
    <col min="6414" max="6414" width="6.7109375" style="3" customWidth="1"/>
    <col min="6415" max="6656" width="10.7109375" style="3"/>
    <col min="6657" max="6657" width="6.85546875" style="3" customWidth="1"/>
    <col min="6658" max="6658" width="30.85546875" style="3" customWidth="1"/>
    <col min="6659" max="6659" width="8.85546875" style="3" customWidth="1"/>
    <col min="6660" max="6665" width="10.7109375" style="3"/>
    <col min="6666" max="6666" width="12.7109375" style="3" customWidth="1"/>
    <col min="6667" max="6667" width="13" style="3" customWidth="1"/>
    <col min="6668" max="6668" width="6.85546875" style="3" customWidth="1"/>
    <col min="6669" max="6669" width="12.7109375" style="3" customWidth="1"/>
    <col min="6670" max="6670" width="6.7109375" style="3" customWidth="1"/>
    <col min="6671" max="6912" width="10.7109375" style="3"/>
    <col min="6913" max="6913" width="6.85546875" style="3" customWidth="1"/>
    <col min="6914" max="6914" width="30.85546875" style="3" customWidth="1"/>
    <col min="6915" max="6915" width="8.85546875" style="3" customWidth="1"/>
    <col min="6916" max="6921" width="10.7109375" style="3"/>
    <col min="6922" max="6922" width="12.7109375" style="3" customWidth="1"/>
    <col min="6923" max="6923" width="13" style="3" customWidth="1"/>
    <col min="6924" max="6924" width="6.85546875" style="3" customWidth="1"/>
    <col min="6925" max="6925" width="12.7109375" style="3" customWidth="1"/>
    <col min="6926" max="6926" width="6.7109375" style="3" customWidth="1"/>
    <col min="6927" max="7168" width="10.7109375" style="3"/>
    <col min="7169" max="7169" width="6.85546875" style="3" customWidth="1"/>
    <col min="7170" max="7170" width="30.85546875" style="3" customWidth="1"/>
    <col min="7171" max="7171" width="8.85546875" style="3" customWidth="1"/>
    <col min="7172" max="7177" width="10.7109375" style="3"/>
    <col min="7178" max="7178" width="12.7109375" style="3" customWidth="1"/>
    <col min="7179" max="7179" width="13" style="3" customWidth="1"/>
    <col min="7180" max="7180" width="6.85546875" style="3" customWidth="1"/>
    <col min="7181" max="7181" width="12.7109375" style="3" customWidth="1"/>
    <col min="7182" max="7182" width="6.7109375" style="3" customWidth="1"/>
    <col min="7183" max="7424" width="10.7109375" style="3"/>
    <col min="7425" max="7425" width="6.85546875" style="3" customWidth="1"/>
    <col min="7426" max="7426" width="30.85546875" style="3" customWidth="1"/>
    <col min="7427" max="7427" width="8.85546875" style="3" customWidth="1"/>
    <col min="7428" max="7433" width="10.7109375" style="3"/>
    <col min="7434" max="7434" width="12.7109375" style="3" customWidth="1"/>
    <col min="7435" max="7435" width="13" style="3" customWidth="1"/>
    <col min="7436" max="7436" width="6.85546875" style="3" customWidth="1"/>
    <col min="7437" max="7437" width="12.7109375" style="3" customWidth="1"/>
    <col min="7438" max="7438" width="6.7109375" style="3" customWidth="1"/>
    <col min="7439" max="7680" width="10.7109375" style="3"/>
    <col min="7681" max="7681" width="6.85546875" style="3" customWidth="1"/>
    <col min="7682" max="7682" width="30.85546875" style="3" customWidth="1"/>
    <col min="7683" max="7683" width="8.85546875" style="3" customWidth="1"/>
    <col min="7684" max="7689" width="10.7109375" style="3"/>
    <col min="7690" max="7690" width="12.7109375" style="3" customWidth="1"/>
    <col min="7691" max="7691" width="13" style="3" customWidth="1"/>
    <col min="7692" max="7692" width="6.85546875" style="3" customWidth="1"/>
    <col min="7693" max="7693" width="12.7109375" style="3" customWidth="1"/>
    <col min="7694" max="7694" width="6.7109375" style="3" customWidth="1"/>
    <col min="7695" max="7936" width="10.7109375" style="3"/>
    <col min="7937" max="7937" width="6.85546875" style="3" customWidth="1"/>
    <col min="7938" max="7938" width="30.85546875" style="3" customWidth="1"/>
    <col min="7939" max="7939" width="8.85546875" style="3" customWidth="1"/>
    <col min="7940" max="7945" width="10.7109375" style="3"/>
    <col min="7946" max="7946" width="12.7109375" style="3" customWidth="1"/>
    <col min="7947" max="7947" width="13" style="3" customWidth="1"/>
    <col min="7948" max="7948" width="6.85546875" style="3" customWidth="1"/>
    <col min="7949" max="7949" width="12.7109375" style="3" customWidth="1"/>
    <col min="7950" max="7950" width="6.7109375" style="3" customWidth="1"/>
    <col min="7951" max="8192" width="10.7109375" style="3"/>
    <col min="8193" max="8193" width="6.85546875" style="3" customWidth="1"/>
    <col min="8194" max="8194" width="30.85546875" style="3" customWidth="1"/>
    <col min="8195" max="8195" width="8.85546875" style="3" customWidth="1"/>
    <col min="8196" max="8201" width="10.7109375" style="3"/>
    <col min="8202" max="8202" width="12.7109375" style="3" customWidth="1"/>
    <col min="8203" max="8203" width="13" style="3" customWidth="1"/>
    <col min="8204" max="8204" width="6.85546875" style="3" customWidth="1"/>
    <col min="8205" max="8205" width="12.7109375" style="3" customWidth="1"/>
    <col min="8206" max="8206" width="6.7109375" style="3" customWidth="1"/>
    <col min="8207" max="8448" width="10.7109375" style="3"/>
    <col min="8449" max="8449" width="6.85546875" style="3" customWidth="1"/>
    <col min="8450" max="8450" width="30.85546875" style="3" customWidth="1"/>
    <col min="8451" max="8451" width="8.85546875" style="3" customWidth="1"/>
    <col min="8452" max="8457" width="10.7109375" style="3"/>
    <col min="8458" max="8458" width="12.7109375" style="3" customWidth="1"/>
    <col min="8459" max="8459" width="13" style="3" customWidth="1"/>
    <col min="8460" max="8460" width="6.85546875" style="3" customWidth="1"/>
    <col min="8461" max="8461" width="12.7109375" style="3" customWidth="1"/>
    <col min="8462" max="8462" width="6.7109375" style="3" customWidth="1"/>
    <col min="8463" max="8704" width="10.7109375" style="3"/>
    <col min="8705" max="8705" width="6.85546875" style="3" customWidth="1"/>
    <col min="8706" max="8706" width="30.85546875" style="3" customWidth="1"/>
    <col min="8707" max="8707" width="8.85546875" style="3" customWidth="1"/>
    <col min="8708" max="8713" width="10.7109375" style="3"/>
    <col min="8714" max="8714" width="12.7109375" style="3" customWidth="1"/>
    <col min="8715" max="8715" width="13" style="3" customWidth="1"/>
    <col min="8716" max="8716" width="6.85546875" style="3" customWidth="1"/>
    <col min="8717" max="8717" width="12.7109375" style="3" customWidth="1"/>
    <col min="8718" max="8718" width="6.7109375" style="3" customWidth="1"/>
    <col min="8719" max="8960" width="10.7109375" style="3"/>
    <col min="8961" max="8961" width="6.85546875" style="3" customWidth="1"/>
    <col min="8962" max="8962" width="30.85546875" style="3" customWidth="1"/>
    <col min="8963" max="8963" width="8.85546875" style="3" customWidth="1"/>
    <col min="8964" max="8969" width="10.7109375" style="3"/>
    <col min="8970" max="8970" width="12.7109375" style="3" customWidth="1"/>
    <col min="8971" max="8971" width="13" style="3" customWidth="1"/>
    <col min="8972" max="8972" width="6.85546875" style="3" customWidth="1"/>
    <col min="8973" max="8973" width="12.7109375" style="3" customWidth="1"/>
    <col min="8974" max="8974" width="6.7109375" style="3" customWidth="1"/>
    <col min="8975" max="9216" width="10.7109375" style="3"/>
    <col min="9217" max="9217" width="6.85546875" style="3" customWidth="1"/>
    <col min="9218" max="9218" width="30.85546875" style="3" customWidth="1"/>
    <col min="9219" max="9219" width="8.85546875" style="3" customWidth="1"/>
    <col min="9220" max="9225" width="10.7109375" style="3"/>
    <col min="9226" max="9226" width="12.7109375" style="3" customWidth="1"/>
    <col min="9227" max="9227" width="13" style="3" customWidth="1"/>
    <col min="9228" max="9228" width="6.85546875" style="3" customWidth="1"/>
    <col min="9229" max="9229" width="12.7109375" style="3" customWidth="1"/>
    <col min="9230" max="9230" width="6.7109375" style="3" customWidth="1"/>
    <col min="9231" max="9472" width="10.7109375" style="3"/>
    <col min="9473" max="9473" width="6.85546875" style="3" customWidth="1"/>
    <col min="9474" max="9474" width="30.85546875" style="3" customWidth="1"/>
    <col min="9475" max="9475" width="8.85546875" style="3" customWidth="1"/>
    <col min="9476" max="9481" width="10.7109375" style="3"/>
    <col min="9482" max="9482" width="12.7109375" style="3" customWidth="1"/>
    <col min="9483" max="9483" width="13" style="3" customWidth="1"/>
    <col min="9484" max="9484" width="6.85546875" style="3" customWidth="1"/>
    <col min="9485" max="9485" width="12.7109375" style="3" customWidth="1"/>
    <col min="9486" max="9486" width="6.7109375" style="3" customWidth="1"/>
    <col min="9487" max="9728" width="10.7109375" style="3"/>
    <col min="9729" max="9729" width="6.85546875" style="3" customWidth="1"/>
    <col min="9730" max="9730" width="30.85546875" style="3" customWidth="1"/>
    <col min="9731" max="9731" width="8.85546875" style="3" customWidth="1"/>
    <col min="9732" max="9737" width="10.7109375" style="3"/>
    <col min="9738" max="9738" width="12.7109375" style="3" customWidth="1"/>
    <col min="9739" max="9739" width="13" style="3" customWidth="1"/>
    <col min="9740" max="9740" width="6.85546875" style="3" customWidth="1"/>
    <col min="9741" max="9741" width="12.7109375" style="3" customWidth="1"/>
    <col min="9742" max="9742" width="6.7109375" style="3" customWidth="1"/>
    <col min="9743" max="9984" width="10.7109375" style="3"/>
    <col min="9985" max="9985" width="6.85546875" style="3" customWidth="1"/>
    <col min="9986" max="9986" width="30.85546875" style="3" customWidth="1"/>
    <col min="9987" max="9987" width="8.85546875" style="3" customWidth="1"/>
    <col min="9988" max="9993" width="10.7109375" style="3"/>
    <col min="9994" max="9994" width="12.7109375" style="3" customWidth="1"/>
    <col min="9995" max="9995" width="13" style="3" customWidth="1"/>
    <col min="9996" max="9996" width="6.85546875" style="3" customWidth="1"/>
    <col min="9997" max="9997" width="12.7109375" style="3" customWidth="1"/>
    <col min="9998" max="9998" width="6.7109375" style="3" customWidth="1"/>
    <col min="9999" max="10240" width="10.7109375" style="3"/>
    <col min="10241" max="10241" width="6.85546875" style="3" customWidth="1"/>
    <col min="10242" max="10242" width="30.85546875" style="3" customWidth="1"/>
    <col min="10243" max="10243" width="8.85546875" style="3" customWidth="1"/>
    <col min="10244" max="10249" width="10.7109375" style="3"/>
    <col min="10250" max="10250" width="12.7109375" style="3" customWidth="1"/>
    <col min="10251" max="10251" width="13" style="3" customWidth="1"/>
    <col min="10252" max="10252" width="6.85546875" style="3" customWidth="1"/>
    <col min="10253" max="10253" width="12.7109375" style="3" customWidth="1"/>
    <col min="10254" max="10254" width="6.7109375" style="3" customWidth="1"/>
    <col min="10255" max="10496" width="10.7109375" style="3"/>
    <col min="10497" max="10497" width="6.85546875" style="3" customWidth="1"/>
    <col min="10498" max="10498" width="30.85546875" style="3" customWidth="1"/>
    <col min="10499" max="10499" width="8.85546875" style="3" customWidth="1"/>
    <col min="10500" max="10505" width="10.7109375" style="3"/>
    <col min="10506" max="10506" width="12.7109375" style="3" customWidth="1"/>
    <col min="10507" max="10507" width="13" style="3" customWidth="1"/>
    <col min="10508" max="10508" width="6.85546875" style="3" customWidth="1"/>
    <col min="10509" max="10509" width="12.7109375" style="3" customWidth="1"/>
    <col min="10510" max="10510" width="6.7109375" style="3" customWidth="1"/>
    <col min="10511" max="10752" width="10.7109375" style="3"/>
    <col min="10753" max="10753" width="6.85546875" style="3" customWidth="1"/>
    <col min="10754" max="10754" width="30.85546875" style="3" customWidth="1"/>
    <col min="10755" max="10755" width="8.85546875" style="3" customWidth="1"/>
    <col min="10756" max="10761" width="10.7109375" style="3"/>
    <col min="10762" max="10762" width="12.7109375" style="3" customWidth="1"/>
    <col min="10763" max="10763" width="13" style="3" customWidth="1"/>
    <col min="10764" max="10764" width="6.85546875" style="3" customWidth="1"/>
    <col min="10765" max="10765" width="12.7109375" style="3" customWidth="1"/>
    <col min="10766" max="10766" width="6.7109375" style="3" customWidth="1"/>
    <col min="10767" max="11008" width="10.7109375" style="3"/>
    <col min="11009" max="11009" width="6.85546875" style="3" customWidth="1"/>
    <col min="11010" max="11010" width="30.85546875" style="3" customWidth="1"/>
    <col min="11011" max="11011" width="8.85546875" style="3" customWidth="1"/>
    <col min="11012" max="11017" width="10.7109375" style="3"/>
    <col min="11018" max="11018" width="12.7109375" style="3" customWidth="1"/>
    <col min="11019" max="11019" width="13" style="3" customWidth="1"/>
    <col min="11020" max="11020" width="6.85546875" style="3" customWidth="1"/>
    <col min="11021" max="11021" width="12.7109375" style="3" customWidth="1"/>
    <col min="11022" max="11022" width="6.7109375" style="3" customWidth="1"/>
    <col min="11023" max="11264" width="10.7109375" style="3"/>
    <col min="11265" max="11265" width="6.85546875" style="3" customWidth="1"/>
    <col min="11266" max="11266" width="30.85546875" style="3" customWidth="1"/>
    <col min="11267" max="11267" width="8.85546875" style="3" customWidth="1"/>
    <col min="11268" max="11273" width="10.7109375" style="3"/>
    <col min="11274" max="11274" width="12.7109375" style="3" customWidth="1"/>
    <col min="11275" max="11275" width="13" style="3" customWidth="1"/>
    <col min="11276" max="11276" width="6.85546875" style="3" customWidth="1"/>
    <col min="11277" max="11277" width="12.7109375" style="3" customWidth="1"/>
    <col min="11278" max="11278" width="6.7109375" style="3" customWidth="1"/>
    <col min="11279" max="11520" width="10.7109375" style="3"/>
    <col min="11521" max="11521" width="6.85546875" style="3" customWidth="1"/>
    <col min="11522" max="11522" width="30.85546875" style="3" customWidth="1"/>
    <col min="11523" max="11523" width="8.85546875" style="3" customWidth="1"/>
    <col min="11524" max="11529" width="10.7109375" style="3"/>
    <col min="11530" max="11530" width="12.7109375" style="3" customWidth="1"/>
    <col min="11531" max="11531" width="13" style="3" customWidth="1"/>
    <col min="11532" max="11532" width="6.85546875" style="3" customWidth="1"/>
    <col min="11533" max="11533" width="12.7109375" style="3" customWidth="1"/>
    <col min="11534" max="11534" width="6.7109375" style="3" customWidth="1"/>
    <col min="11535" max="11776" width="10.7109375" style="3"/>
    <col min="11777" max="11777" width="6.85546875" style="3" customWidth="1"/>
    <col min="11778" max="11778" width="30.85546875" style="3" customWidth="1"/>
    <col min="11779" max="11779" width="8.85546875" style="3" customWidth="1"/>
    <col min="11780" max="11785" width="10.7109375" style="3"/>
    <col min="11786" max="11786" width="12.7109375" style="3" customWidth="1"/>
    <col min="11787" max="11787" width="13" style="3" customWidth="1"/>
    <col min="11788" max="11788" width="6.85546875" style="3" customWidth="1"/>
    <col min="11789" max="11789" width="12.7109375" style="3" customWidth="1"/>
    <col min="11790" max="11790" width="6.7109375" style="3" customWidth="1"/>
    <col min="11791" max="12032" width="10.7109375" style="3"/>
    <col min="12033" max="12033" width="6.85546875" style="3" customWidth="1"/>
    <col min="12034" max="12034" width="30.85546875" style="3" customWidth="1"/>
    <col min="12035" max="12035" width="8.85546875" style="3" customWidth="1"/>
    <col min="12036" max="12041" width="10.7109375" style="3"/>
    <col min="12042" max="12042" width="12.7109375" style="3" customWidth="1"/>
    <col min="12043" max="12043" width="13" style="3" customWidth="1"/>
    <col min="12044" max="12044" width="6.85546875" style="3" customWidth="1"/>
    <col min="12045" max="12045" width="12.7109375" style="3" customWidth="1"/>
    <col min="12046" max="12046" width="6.7109375" style="3" customWidth="1"/>
    <col min="12047" max="12288" width="10.7109375" style="3"/>
    <col min="12289" max="12289" width="6.85546875" style="3" customWidth="1"/>
    <col min="12290" max="12290" width="30.85546875" style="3" customWidth="1"/>
    <col min="12291" max="12291" width="8.85546875" style="3" customWidth="1"/>
    <col min="12292" max="12297" width="10.7109375" style="3"/>
    <col min="12298" max="12298" width="12.7109375" style="3" customWidth="1"/>
    <col min="12299" max="12299" width="13" style="3" customWidth="1"/>
    <col min="12300" max="12300" width="6.85546875" style="3" customWidth="1"/>
    <col min="12301" max="12301" width="12.7109375" style="3" customWidth="1"/>
    <col min="12302" max="12302" width="6.7109375" style="3" customWidth="1"/>
    <col min="12303" max="12544" width="10.7109375" style="3"/>
    <col min="12545" max="12545" width="6.85546875" style="3" customWidth="1"/>
    <col min="12546" max="12546" width="30.85546875" style="3" customWidth="1"/>
    <col min="12547" max="12547" width="8.85546875" style="3" customWidth="1"/>
    <col min="12548" max="12553" width="10.7109375" style="3"/>
    <col min="12554" max="12554" width="12.7109375" style="3" customWidth="1"/>
    <col min="12555" max="12555" width="13" style="3" customWidth="1"/>
    <col min="12556" max="12556" width="6.85546875" style="3" customWidth="1"/>
    <col min="12557" max="12557" width="12.7109375" style="3" customWidth="1"/>
    <col min="12558" max="12558" width="6.7109375" style="3" customWidth="1"/>
    <col min="12559" max="12800" width="10.7109375" style="3"/>
    <col min="12801" max="12801" width="6.85546875" style="3" customWidth="1"/>
    <col min="12802" max="12802" width="30.85546875" style="3" customWidth="1"/>
    <col min="12803" max="12803" width="8.85546875" style="3" customWidth="1"/>
    <col min="12804" max="12809" width="10.7109375" style="3"/>
    <col min="12810" max="12810" width="12.7109375" style="3" customWidth="1"/>
    <col min="12811" max="12811" width="13" style="3" customWidth="1"/>
    <col min="12812" max="12812" width="6.85546875" style="3" customWidth="1"/>
    <col min="12813" max="12813" width="12.7109375" style="3" customWidth="1"/>
    <col min="12814" max="12814" width="6.7109375" style="3" customWidth="1"/>
    <col min="12815" max="13056" width="10.7109375" style="3"/>
    <col min="13057" max="13057" width="6.85546875" style="3" customWidth="1"/>
    <col min="13058" max="13058" width="30.85546875" style="3" customWidth="1"/>
    <col min="13059" max="13059" width="8.85546875" style="3" customWidth="1"/>
    <col min="13060" max="13065" width="10.7109375" style="3"/>
    <col min="13066" max="13066" width="12.7109375" style="3" customWidth="1"/>
    <col min="13067" max="13067" width="13" style="3" customWidth="1"/>
    <col min="13068" max="13068" width="6.85546875" style="3" customWidth="1"/>
    <col min="13069" max="13069" width="12.7109375" style="3" customWidth="1"/>
    <col min="13070" max="13070" width="6.7109375" style="3" customWidth="1"/>
    <col min="13071" max="13312" width="10.7109375" style="3"/>
    <col min="13313" max="13313" width="6.85546875" style="3" customWidth="1"/>
    <col min="13314" max="13314" width="30.85546875" style="3" customWidth="1"/>
    <col min="13315" max="13315" width="8.85546875" style="3" customWidth="1"/>
    <col min="13316" max="13321" width="10.7109375" style="3"/>
    <col min="13322" max="13322" width="12.7109375" style="3" customWidth="1"/>
    <col min="13323" max="13323" width="13" style="3" customWidth="1"/>
    <col min="13324" max="13324" width="6.85546875" style="3" customWidth="1"/>
    <col min="13325" max="13325" width="12.7109375" style="3" customWidth="1"/>
    <col min="13326" max="13326" width="6.7109375" style="3" customWidth="1"/>
    <col min="13327" max="13568" width="10.7109375" style="3"/>
    <col min="13569" max="13569" width="6.85546875" style="3" customWidth="1"/>
    <col min="13570" max="13570" width="30.85546875" style="3" customWidth="1"/>
    <col min="13571" max="13571" width="8.85546875" style="3" customWidth="1"/>
    <col min="13572" max="13577" width="10.7109375" style="3"/>
    <col min="13578" max="13578" width="12.7109375" style="3" customWidth="1"/>
    <col min="13579" max="13579" width="13" style="3" customWidth="1"/>
    <col min="13580" max="13580" width="6.85546875" style="3" customWidth="1"/>
    <col min="13581" max="13581" width="12.7109375" style="3" customWidth="1"/>
    <col min="13582" max="13582" width="6.7109375" style="3" customWidth="1"/>
    <col min="13583" max="13824" width="10.7109375" style="3"/>
    <col min="13825" max="13825" width="6.85546875" style="3" customWidth="1"/>
    <col min="13826" max="13826" width="30.85546875" style="3" customWidth="1"/>
    <col min="13827" max="13827" width="8.85546875" style="3" customWidth="1"/>
    <col min="13828" max="13833" width="10.7109375" style="3"/>
    <col min="13834" max="13834" width="12.7109375" style="3" customWidth="1"/>
    <col min="13835" max="13835" width="13" style="3" customWidth="1"/>
    <col min="13836" max="13836" width="6.85546875" style="3" customWidth="1"/>
    <col min="13837" max="13837" width="12.7109375" style="3" customWidth="1"/>
    <col min="13838" max="13838" width="6.7109375" style="3" customWidth="1"/>
    <col min="13839" max="14080" width="10.7109375" style="3"/>
    <col min="14081" max="14081" width="6.85546875" style="3" customWidth="1"/>
    <col min="14082" max="14082" width="30.85546875" style="3" customWidth="1"/>
    <col min="14083" max="14083" width="8.85546875" style="3" customWidth="1"/>
    <col min="14084" max="14089" width="10.7109375" style="3"/>
    <col min="14090" max="14090" width="12.7109375" style="3" customWidth="1"/>
    <col min="14091" max="14091" width="13" style="3" customWidth="1"/>
    <col min="14092" max="14092" width="6.85546875" style="3" customWidth="1"/>
    <col min="14093" max="14093" width="12.7109375" style="3" customWidth="1"/>
    <col min="14094" max="14094" width="6.7109375" style="3" customWidth="1"/>
    <col min="14095" max="14336" width="10.7109375" style="3"/>
    <col min="14337" max="14337" width="6.85546875" style="3" customWidth="1"/>
    <col min="14338" max="14338" width="30.85546875" style="3" customWidth="1"/>
    <col min="14339" max="14339" width="8.85546875" style="3" customWidth="1"/>
    <col min="14340" max="14345" width="10.7109375" style="3"/>
    <col min="14346" max="14346" width="12.7109375" style="3" customWidth="1"/>
    <col min="14347" max="14347" width="13" style="3" customWidth="1"/>
    <col min="14348" max="14348" width="6.85546875" style="3" customWidth="1"/>
    <col min="14349" max="14349" width="12.7109375" style="3" customWidth="1"/>
    <col min="14350" max="14350" width="6.7109375" style="3" customWidth="1"/>
    <col min="14351" max="14592" width="10.7109375" style="3"/>
    <col min="14593" max="14593" width="6.85546875" style="3" customWidth="1"/>
    <col min="14594" max="14594" width="30.85546875" style="3" customWidth="1"/>
    <col min="14595" max="14595" width="8.85546875" style="3" customWidth="1"/>
    <col min="14596" max="14601" width="10.7109375" style="3"/>
    <col min="14602" max="14602" width="12.7109375" style="3" customWidth="1"/>
    <col min="14603" max="14603" width="13" style="3" customWidth="1"/>
    <col min="14604" max="14604" width="6.85546875" style="3" customWidth="1"/>
    <col min="14605" max="14605" width="12.7109375" style="3" customWidth="1"/>
    <col min="14606" max="14606" width="6.7109375" style="3" customWidth="1"/>
    <col min="14607" max="14848" width="10.7109375" style="3"/>
    <col min="14849" max="14849" width="6.85546875" style="3" customWidth="1"/>
    <col min="14850" max="14850" width="30.85546875" style="3" customWidth="1"/>
    <col min="14851" max="14851" width="8.85546875" style="3" customWidth="1"/>
    <col min="14852" max="14857" width="10.7109375" style="3"/>
    <col min="14858" max="14858" width="12.7109375" style="3" customWidth="1"/>
    <col min="14859" max="14859" width="13" style="3" customWidth="1"/>
    <col min="14860" max="14860" width="6.85546875" style="3" customWidth="1"/>
    <col min="14861" max="14861" width="12.7109375" style="3" customWidth="1"/>
    <col min="14862" max="14862" width="6.7109375" style="3" customWidth="1"/>
    <col min="14863" max="15104" width="10.7109375" style="3"/>
    <col min="15105" max="15105" width="6.85546875" style="3" customWidth="1"/>
    <col min="15106" max="15106" width="30.85546875" style="3" customWidth="1"/>
    <col min="15107" max="15107" width="8.85546875" style="3" customWidth="1"/>
    <col min="15108" max="15113" width="10.7109375" style="3"/>
    <col min="15114" max="15114" width="12.7109375" style="3" customWidth="1"/>
    <col min="15115" max="15115" width="13" style="3" customWidth="1"/>
    <col min="15116" max="15116" width="6.85546875" style="3" customWidth="1"/>
    <col min="15117" max="15117" width="12.7109375" style="3" customWidth="1"/>
    <col min="15118" max="15118" width="6.7109375" style="3" customWidth="1"/>
    <col min="15119" max="15360" width="10.7109375" style="3"/>
    <col min="15361" max="15361" width="6.85546875" style="3" customWidth="1"/>
    <col min="15362" max="15362" width="30.85546875" style="3" customWidth="1"/>
    <col min="15363" max="15363" width="8.85546875" style="3" customWidth="1"/>
    <col min="15364" max="15369" width="10.7109375" style="3"/>
    <col min="15370" max="15370" width="12.7109375" style="3" customWidth="1"/>
    <col min="15371" max="15371" width="13" style="3" customWidth="1"/>
    <col min="15372" max="15372" width="6.85546875" style="3" customWidth="1"/>
    <col min="15373" max="15373" width="12.7109375" style="3" customWidth="1"/>
    <col min="15374" max="15374" width="6.7109375" style="3" customWidth="1"/>
    <col min="15375" max="15616" width="10.7109375" style="3"/>
    <col min="15617" max="15617" width="6.85546875" style="3" customWidth="1"/>
    <col min="15618" max="15618" width="30.85546875" style="3" customWidth="1"/>
    <col min="15619" max="15619" width="8.85546875" style="3" customWidth="1"/>
    <col min="15620" max="15625" width="10.7109375" style="3"/>
    <col min="15626" max="15626" width="12.7109375" style="3" customWidth="1"/>
    <col min="15627" max="15627" width="13" style="3" customWidth="1"/>
    <col min="15628" max="15628" width="6.85546875" style="3" customWidth="1"/>
    <col min="15629" max="15629" width="12.7109375" style="3" customWidth="1"/>
    <col min="15630" max="15630" width="6.7109375" style="3" customWidth="1"/>
    <col min="15631" max="15872" width="10.7109375" style="3"/>
    <col min="15873" max="15873" width="6.85546875" style="3" customWidth="1"/>
    <col min="15874" max="15874" width="30.85546875" style="3" customWidth="1"/>
    <col min="15875" max="15875" width="8.85546875" style="3" customWidth="1"/>
    <col min="15876" max="15881" width="10.7109375" style="3"/>
    <col min="15882" max="15882" width="12.7109375" style="3" customWidth="1"/>
    <col min="15883" max="15883" width="13" style="3" customWidth="1"/>
    <col min="15884" max="15884" width="6.85546875" style="3" customWidth="1"/>
    <col min="15885" max="15885" width="12.7109375" style="3" customWidth="1"/>
    <col min="15886" max="15886" width="6.7109375" style="3" customWidth="1"/>
    <col min="15887" max="16128" width="10.7109375" style="3"/>
    <col min="16129" max="16129" width="6.85546875" style="3" customWidth="1"/>
    <col min="16130" max="16130" width="30.85546875" style="3" customWidth="1"/>
    <col min="16131" max="16131" width="8.85546875" style="3" customWidth="1"/>
    <col min="16132" max="16137" width="10.7109375" style="3"/>
    <col min="16138" max="16138" width="12.7109375" style="3" customWidth="1"/>
    <col min="16139" max="16139" width="13" style="3" customWidth="1"/>
    <col min="16140" max="16140" width="6.85546875" style="3" customWidth="1"/>
    <col min="16141" max="16141" width="12.7109375" style="3" customWidth="1"/>
    <col min="16142" max="16142" width="6.7109375" style="3" customWidth="1"/>
    <col min="16143" max="16384" width="10.7109375" style="3"/>
  </cols>
  <sheetData>
    <row r="2" spans="2:13" x14ac:dyDescent="0.2">
      <c r="E2" s="8"/>
      <c r="J2" s="9"/>
    </row>
    <row r="3" spans="2:13" ht="15.75" x14ac:dyDescent="0.2">
      <c r="B3" s="10" t="s">
        <v>0</v>
      </c>
      <c r="C3" s="11"/>
      <c r="D3" s="11"/>
      <c r="E3" s="11"/>
      <c r="F3" s="11"/>
      <c r="G3" s="11"/>
      <c r="H3" s="11"/>
      <c r="I3" s="11"/>
      <c r="J3" s="12"/>
      <c r="K3" s="11"/>
    </row>
    <row r="4" spans="2:13" ht="13.5" thickBot="1" x14ac:dyDescent="0.25">
      <c r="B4" s="11"/>
      <c r="C4" s="11"/>
      <c r="D4" s="11"/>
      <c r="E4" s="11"/>
      <c r="F4" s="11"/>
      <c r="G4" s="11"/>
      <c r="H4" s="11"/>
      <c r="I4" s="11"/>
      <c r="J4" s="12"/>
      <c r="K4" s="11"/>
    </row>
    <row r="5" spans="2:13" ht="12.75" customHeight="1" x14ac:dyDescent="0.2">
      <c r="B5" s="951" t="s">
        <v>1</v>
      </c>
      <c r="C5" s="945" t="s">
        <v>2</v>
      </c>
      <c r="D5" s="945" t="s">
        <v>3</v>
      </c>
      <c r="E5" s="945" t="s">
        <v>4</v>
      </c>
      <c r="F5" s="945" t="s">
        <v>5</v>
      </c>
      <c r="G5" s="945" t="s">
        <v>6</v>
      </c>
      <c r="H5" s="945" t="s">
        <v>7</v>
      </c>
      <c r="I5" s="947" t="s">
        <v>8</v>
      </c>
      <c r="J5" s="949" t="s">
        <v>9</v>
      </c>
      <c r="K5" s="949" t="s">
        <v>10</v>
      </c>
    </row>
    <row r="6" spans="2:13" ht="13.5" thickBot="1" x14ac:dyDescent="0.25">
      <c r="B6" s="952"/>
      <c r="C6" s="946"/>
      <c r="D6" s="946"/>
      <c r="E6" s="946"/>
      <c r="F6" s="946"/>
      <c r="G6" s="946"/>
      <c r="H6" s="946"/>
      <c r="I6" s="948"/>
      <c r="J6" s="950"/>
      <c r="K6" s="950"/>
      <c r="M6" s="3" t="s">
        <v>11</v>
      </c>
    </row>
    <row r="7" spans="2:13" ht="15" x14ac:dyDescent="0.2">
      <c r="B7" s="13" t="s">
        <v>12</v>
      </c>
      <c r="C7" s="14"/>
      <c r="D7" s="14"/>
      <c r="E7" s="14"/>
      <c r="F7" s="14"/>
      <c r="G7" s="14"/>
      <c r="H7" s="14"/>
      <c r="I7" s="15"/>
      <c r="J7" s="14"/>
      <c r="K7" s="14"/>
    </row>
    <row r="8" spans="2:13" ht="14.25" x14ac:dyDescent="0.2">
      <c r="B8" s="16" t="s">
        <v>13</v>
      </c>
      <c r="C8" s="17">
        <f>1*1*1.4</f>
        <v>1.4</v>
      </c>
      <c r="D8" s="17">
        <f t="shared" ref="D8:K8" si="0">1*1*1.4</f>
        <v>1.4</v>
      </c>
      <c r="E8" s="17">
        <f t="shared" si="0"/>
        <v>1.4</v>
      </c>
      <c r="F8" s="17">
        <f t="shared" si="0"/>
        <v>1.4</v>
      </c>
      <c r="G8" s="17">
        <f t="shared" si="0"/>
        <v>1.4</v>
      </c>
      <c r="H8" s="17">
        <f t="shared" si="0"/>
        <v>1.4</v>
      </c>
      <c r="I8" s="18">
        <f t="shared" si="0"/>
        <v>1.4</v>
      </c>
      <c r="J8" s="17">
        <f>1*1*1.4</f>
        <v>1.4</v>
      </c>
      <c r="K8" s="17">
        <f t="shared" si="0"/>
        <v>1.4</v>
      </c>
    </row>
    <row r="9" spans="2:13" ht="14.25" x14ac:dyDescent="0.2">
      <c r="B9" s="16" t="s">
        <v>14</v>
      </c>
      <c r="C9" s="17">
        <f t="shared" ref="C9:K9" si="1">1.4*1.4*1.8</f>
        <v>3.5279999999999996</v>
      </c>
      <c r="D9" s="17">
        <f t="shared" si="1"/>
        <v>3.5279999999999996</v>
      </c>
      <c r="E9" s="17">
        <f t="shared" si="1"/>
        <v>3.5279999999999996</v>
      </c>
      <c r="F9" s="17">
        <f t="shared" si="1"/>
        <v>3.5279999999999996</v>
      </c>
      <c r="G9" s="17">
        <f t="shared" si="1"/>
        <v>3.5279999999999996</v>
      </c>
      <c r="H9" s="17">
        <f t="shared" si="1"/>
        <v>3.5279999999999996</v>
      </c>
      <c r="I9" s="18">
        <f t="shared" si="1"/>
        <v>3.5279999999999996</v>
      </c>
      <c r="J9" s="17">
        <f t="shared" si="1"/>
        <v>3.5279999999999996</v>
      </c>
      <c r="K9" s="17">
        <f t="shared" si="1"/>
        <v>3.5279999999999996</v>
      </c>
    </row>
    <row r="10" spans="2:13" ht="14.25" x14ac:dyDescent="0.2">
      <c r="B10" s="16" t="s">
        <v>15</v>
      </c>
      <c r="C10" s="17">
        <f>(6.1-0.9)*1*1.8</f>
        <v>9.36</v>
      </c>
      <c r="D10" s="17">
        <f>(7.2-0.9)*1*1.8</f>
        <v>11.34</v>
      </c>
      <c r="E10" s="17">
        <f>(8.2-0.9)*1*1.8</f>
        <v>13.139999999999999</v>
      </c>
      <c r="F10" s="17">
        <f>(9.3-0.9)*1*1.8</f>
        <v>15.120000000000001</v>
      </c>
      <c r="G10" s="17">
        <f>(10.3-0.9)*1*1.8</f>
        <v>16.920000000000002</v>
      </c>
      <c r="H10" s="17">
        <f>(11.3-0.9)*1*1.8</f>
        <v>18.720000000000002</v>
      </c>
      <c r="I10" s="18">
        <f>(12.3-0.9)*1*1.8</f>
        <v>20.52</v>
      </c>
      <c r="J10" s="17">
        <f>(6.1-0.9)*1*1.8</f>
        <v>9.36</v>
      </c>
      <c r="K10" s="17">
        <f>(7.2-0.9)*1*1.8</f>
        <v>11.34</v>
      </c>
    </row>
    <row r="11" spans="2:13" ht="14.25" x14ac:dyDescent="0.2">
      <c r="B11" s="16" t="s">
        <v>16</v>
      </c>
      <c r="C11" s="17">
        <f>((2.07+3.7)/2)*1.55*2</f>
        <v>8.9435000000000002</v>
      </c>
      <c r="D11" s="17">
        <f t="shared" ref="D11:I11" si="2">((2.07+3.7)/2)*1.55*2</f>
        <v>8.9435000000000002</v>
      </c>
      <c r="E11" s="17">
        <f t="shared" si="2"/>
        <v>8.9435000000000002</v>
      </c>
      <c r="F11" s="17">
        <f t="shared" si="2"/>
        <v>8.9435000000000002</v>
      </c>
      <c r="G11" s="17">
        <f t="shared" si="2"/>
        <v>8.9435000000000002</v>
      </c>
      <c r="H11" s="17">
        <f t="shared" si="2"/>
        <v>8.9435000000000002</v>
      </c>
      <c r="I11" s="18">
        <f t="shared" si="2"/>
        <v>8.9435000000000002</v>
      </c>
      <c r="J11" s="17">
        <f>((2.07+3.7)/2)*1.55*1.8</f>
        <v>8.0491500000000009</v>
      </c>
      <c r="K11" s="17">
        <f>((2.07+3.7)/2)*1.55*1.8</f>
        <v>8.0491500000000009</v>
      </c>
    </row>
    <row r="12" spans="2:13" ht="14.25" x14ac:dyDescent="0.2">
      <c r="B12" s="16" t="s">
        <v>17</v>
      </c>
      <c r="C12" s="17">
        <f>1.4*0.7*0.3</f>
        <v>0.29399999999999993</v>
      </c>
      <c r="D12" s="17">
        <f t="shared" ref="D12:K12" si="3">1.4*0.7*0.3</f>
        <v>0.29399999999999993</v>
      </c>
      <c r="E12" s="17">
        <f t="shared" si="3"/>
        <v>0.29399999999999993</v>
      </c>
      <c r="F12" s="17">
        <f t="shared" si="3"/>
        <v>0.29399999999999993</v>
      </c>
      <c r="G12" s="17">
        <f t="shared" si="3"/>
        <v>0.29399999999999993</v>
      </c>
      <c r="H12" s="17">
        <f t="shared" si="3"/>
        <v>0.29399999999999993</v>
      </c>
      <c r="I12" s="18">
        <f t="shared" si="3"/>
        <v>0.29399999999999993</v>
      </c>
      <c r="J12" s="17">
        <f>1.4*0.7*0.3</f>
        <v>0.29399999999999993</v>
      </c>
      <c r="K12" s="17">
        <f t="shared" si="3"/>
        <v>0.29399999999999993</v>
      </c>
    </row>
    <row r="13" spans="2:13" ht="14.25" x14ac:dyDescent="0.2">
      <c r="B13" s="16" t="s">
        <v>18</v>
      </c>
      <c r="C13" s="17">
        <f>3.1*0.3*0.3</f>
        <v>0.27899999999999997</v>
      </c>
      <c r="D13" s="17">
        <f t="shared" ref="D13:K13" si="4">3.1*0.3*0.3</f>
        <v>0.27899999999999997</v>
      </c>
      <c r="E13" s="17">
        <f t="shared" si="4"/>
        <v>0.27899999999999997</v>
      </c>
      <c r="F13" s="17">
        <f t="shared" si="4"/>
        <v>0.27899999999999997</v>
      </c>
      <c r="G13" s="17">
        <f t="shared" si="4"/>
        <v>0.27899999999999997</v>
      </c>
      <c r="H13" s="17">
        <f t="shared" si="4"/>
        <v>0.27899999999999997</v>
      </c>
      <c r="I13" s="18">
        <f t="shared" si="4"/>
        <v>0.27899999999999997</v>
      </c>
      <c r="J13" s="17">
        <f>3.1*0.3*0.3</f>
        <v>0.27899999999999997</v>
      </c>
      <c r="K13" s="17">
        <f t="shared" si="4"/>
        <v>0.27899999999999997</v>
      </c>
    </row>
    <row r="14" spans="2:13" ht="14.25" x14ac:dyDescent="0.2">
      <c r="B14" s="16" t="s">
        <v>19</v>
      </c>
      <c r="C14" s="17">
        <f>7*1.5*2</f>
        <v>21</v>
      </c>
      <c r="D14" s="17">
        <f t="shared" ref="D14:I14" si="5">7*1.5*2</f>
        <v>21</v>
      </c>
      <c r="E14" s="17">
        <f t="shared" si="5"/>
        <v>21</v>
      </c>
      <c r="F14" s="17">
        <f t="shared" si="5"/>
        <v>21</v>
      </c>
      <c r="G14" s="17">
        <f t="shared" si="5"/>
        <v>21</v>
      </c>
      <c r="H14" s="17">
        <f t="shared" si="5"/>
        <v>21</v>
      </c>
      <c r="I14" s="18">
        <f t="shared" si="5"/>
        <v>21</v>
      </c>
      <c r="J14" s="17">
        <f>7*1.5*1.8</f>
        <v>18.900000000000002</v>
      </c>
      <c r="K14" s="17">
        <f>7*1.5*1.8</f>
        <v>18.900000000000002</v>
      </c>
    </row>
    <row r="15" spans="2:13" ht="15" x14ac:dyDescent="0.2">
      <c r="B15" s="19" t="s">
        <v>20</v>
      </c>
      <c r="C15" s="20">
        <f>SUM(C8:C14)</f>
        <v>44.804499999999997</v>
      </c>
      <c r="D15" s="20">
        <f t="shared" ref="D15:I15" si="6">SUM(D8:D14)</f>
        <v>46.784500000000001</v>
      </c>
      <c r="E15" s="20">
        <f t="shared" si="6"/>
        <v>48.584499999999998</v>
      </c>
      <c r="F15" s="20">
        <f t="shared" si="6"/>
        <v>50.564500000000002</v>
      </c>
      <c r="G15" s="20">
        <f t="shared" si="6"/>
        <v>52.3645</v>
      </c>
      <c r="H15" s="20">
        <f t="shared" si="6"/>
        <v>54.164500000000004</v>
      </c>
      <c r="I15" s="21">
        <f t="shared" si="6"/>
        <v>55.964500000000001</v>
      </c>
      <c r="J15" s="20">
        <f>SUM(J8:J14)</f>
        <v>41.810150000000007</v>
      </c>
      <c r="K15" s="20">
        <f>SUM(K8:K14)</f>
        <v>43.790150000000004</v>
      </c>
      <c r="M15" s="22">
        <f>M7*C15</f>
        <v>0</v>
      </c>
    </row>
    <row r="16" spans="2:13" ht="14.25" x14ac:dyDescent="0.2">
      <c r="B16" s="16"/>
      <c r="C16" s="17"/>
      <c r="D16" s="17"/>
      <c r="E16" s="17"/>
      <c r="F16" s="17"/>
      <c r="G16" s="17"/>
      <c r="H16" s="17"/>
      <c r="I16" s="18"/>
      <c r="J16" s="17"/>
      <c r="K16" s="17"/>
    </row>
    <row r="17" spans="2:13" ht="15" x14ac:dyDescent="0.2">
      <c r="B17" s="19" t="s">
        <v>21</v>
      </c>
      <c r="C17" s="17"/>
      <c r="D17" s="17"/>
      <c r="E17" s="17"/>
      <c r="F17" s="17"/>
      <c r="G17" s="17"/>
      <c r="H17" s="17"/>
      <c r="I17" s="18"/>
      <c r="J17" s="17"/>
      <c r="K17" s="17"/>
    </row>
    <row r="18" spans="2:13" ht="14.25" x14ac:dyDescent="0.2">
      <c r="B18" s="16" t="s">
        <v>22</v>
      </c>
      <c r="C18" s="17">
        <f>1.4*1.4*0.15</f>
        <v>0.29399999999999993</v>
      </c>
      <c r="D18" s="17">
        <f t="shared" ref="D18:K18" si="7">1.4*1.4*0.15</f>
        <v>0.29399999999999993</v>
      </c>
      <c r="E18" s="17">
        <f t="shared" si="7"/>
        <v>0.29399999999999993</v>
      </c>
      <c r="F18" s="17">
        <f t="shared" si="7"/>
        <v>0.29399999999999993</v>
      </c>
      <c r="G18" s="17">
        <f t="shared" si="7"/>
        <v>0.29399999999999993</v>
      </c>
      <c r="H18" s="17">
        <f t="shared" si="7"/>
        <v>0.29399999999999993</v>
      </c>
      <c r="I18" s="18">
        <f t="shared" si="7"/>
        <v>0.29399999999999993</v>
      </c>
      <c r="J18" s="17">
        <f>1.4*1.4*0.15</f>
        <v>0.29399999999999993</v>
      </c>
      <c r="K18" s="17">
        <f t="shared" si="7"/>
        <v>0.29399999999999993</v>
      </c>
    </row>
    <row r="19" spans="2:13" ht="14.25" x14ac:dyDescent="0.2">
      <c r="B19" s="16" t="s">
        <v>23</v>
      </c>
      <c r="C19" s="17">
        <f>6.1*1*0.1</f>
        <v>0.61</v>
      </c>
      <c r="D19" s="17">
        <f>7.2*1*0.1</f>
        <v>0.72000000000000008</v>
      </c>
      <c r="E19" s="17">
        <f>8.2*1*0.1</f>
        <v>0.82</v>
      </c>
      <c r="F19" s="17">
        <f>9.3*1*0.1</f>
        <v>0.93000000000000016</v>
      </c>
      <c r="G19" s="17">
        <f>10.3*1*0.1</f>
        <v>1.03</v>
      </c>
      <c r="H19" s="17">
        <f>11.3*1*0.1</f>
        <v>1.1300000000000001</v>
      </c>
      <c r="I19" s="18">
        <f>12.3*1*0.1</f>
        <v>1.2300000000000002</v>
      </c>
      <c r="J19" s="17">
        <f>6.1*1*0.1</f>
        <v>0.61</v>
      </c>
      <c r="K19" s="17">
        <f>7.2*1*0.1</f>
        <v>0.72000000000000008</v>
      </c>
    </row>
    <row r="20" spans="2:13" ht="14.25" x14ac:dyDescent="0.2">
      <c r="B20" s="16" t="s">
        <v>24</v>
      </c>
      <c r="C20" s="17">
        <f>(6.1-0.9)*0.11</f>
        <v>0.57199999999999995</v>
      </c>
      <c r="D20" s="17">
        <f>(7.2-0.9)*0.11</f>
        <v>0.69299999999999995</v>
      </c>
      <c r="E20" s="17">
        <f>(8.2-0.9)*0.11</f>
        <v>0.80299999999999994</v>
      </c>
      <c r="F20" s="17">
        <f>(9.3-0.9)*0.11</f>
        <v>0.92400000000000004</v>
      </c>
      <c r="G20" s="17">
        <f>(10.3-0.9)*0.11</f>
        <v>1.034</v>
      </c>
      <c r="H20" s="17">
        <f>(11.3-0.9)*0.11</f>
        <v>1.1440000000000001</v>
      </c>
      <c r="I20" s="18">
        <f>(12.3-0.9)*0.11</f>
        <v>1.254</v>
      </c>
      <c r="J20" s="17">
        <f>(6.1-0.9)*0.42</f>
        <v>2.1839999999999997</v>
      </c>
      <c r="K20" s="17">
        <f>(7.2-0.9)*0.42</f>
        <v>2.6459999999999999</v>
      </c>
    </row>
    <row r="21" spans="2:13" ht="14.25" x14ac:dyDescent="0.2">
      <c r="B21" s="16" t="s">
        <v>25</v>
      </c>
      <c r="C21" s="17">
        <f>((1.4+3.1)/2)*0.85*0.2</f>
        <v>0.38250000000000001</v>
      </c>
      <c r="D21" s="17">
        <f t="shared" ref="D21:K21" si="8">((1.4+3.1)/2)*0.85*0.2</f>
        <v>0.38250000000000001</v>
      </c>
      <c r="E21" s="17">
        <f t="shared" si="8"/>
        <v>0.38250000000000001</v>
      </c>
      <c r="F21" s="17">
        <f t="shared" si="8"/>
        <v>0.38250000000000001</v>
      </c>
      <c r="G21" s="17">
        <f t="shared" si="8"/>
        <v>0.38250000000000001</v>
      </c>
      <c r="H21" s="17">
        <f t="shared" si="8"/>
        <v>0.38250000000000001</v>
      </c>
      <c r="I21" s="18">
        <f t="shared" si="8"/>
        <v>0.38250000000000001</v>
      </c>
      <c r="J21" s="17">
        <f>((1.4+3.1)/2)*0.85*0.2</f>
        <v>0.38250000000000001</v>
      </c>
      <c r="K21" s="17">
        <f t="shared" si="8"/>
        <v>0.38250000000000001</v>
      </c>
    </row>
    <row r="22" spans="2:13" ht="14.25" x14ac:dyDescent="0.2">
      <c r="B22" s="16" t="s">
        <v>17</v>
      </c>
      <c r="C22" s="17">
        <f t="shared" ref="C22:K22" si="9">1.4*0.7*0.3</f>
        <v>0.29399999999999993</v>
      </c>
      <c r="D22" s="17">
        <f t="shared" si="9"/>
        <v>0.29399999999999993</v>
      </c>
      <c r="E22" s="17">
        <f t="shared" si="9"/>
        <v>0.29399999999999993</v>
      </c>
      <c r="F22" s="17">
        <f t="shared" si="9"/>
        <v>0.29399999999999993</v>
      </c>
      <c r="G22" s="17">
        <f t="shared" si="9"/>
        <v>0.29399999999999993</v>
      </c>
      <c r="H22" s="17">
        <f t="shared" si="9"/>
        <v>0.29399999999999993</v>
      </c>
      <c r="I22" s="18">
        <f t="shared" si="9"/>
        <v>0.29399999999999993</v>
      </c>
      <c r="J22" s="17">
        <f t="shared" si="9"/>
        <v>0.29399999999999993</v>
      </c>
      <c r="K22" s="17">
        <f t="shared" si="9"/>
        <v>0.29399999999999993</v>
      </c>
    </row>
    <row r="23" spans="2:13" ht="14.25" x14ac:dyDescent="0.2">
      <c r="B23" s="16" t="s">
        <v>18</v>
      </c>
      <c r="C23" s="17">
        <f>3.1*0.3*0.3</f>
        <v>0.27899999999999997</v>
      </c>
      <c r="D23" s="17">
        <f t="shared" ref="D23:K23" si="10">3.1*0.3*0.3</f>
        <v>0.27899999999999997</v>
      </c>
      <c r="E23" s="17">
        <f t="shared" si="10"/>
        <v>0.27899999999999997</v>
      </c>
      <c r="F23" s="17">
        <f t="shared" si="10"/>
        <v>0.27899999999999997</v>
      </c>
      <c r="G23" s="17">
        <f t="shared" si="10"/>
        <v>0.27899999999999997</v>
      </c>
      <c r="H23" s="17">
        <f t="shared" si="10"/>
        <v>0.27899999999999997</v>
      </c>
      <c r="I23" s="18">
        <f t="shared" si="10"/>
        <v>0.27899999999999997</v>
      </c>
      <c r="J23" s="17">
        <f>3.1*0.3*0.3</f>
        <v>0.27899999999999997</v>
      </c>
      <c r="K23" s="17">
        <f t="shared" si="10"/>
        <v>0.27899999999999997</v>
      </c>
    </row>
    <row r="24" spans="2:13" ht="15" x14ac:dyDescent="0.2">
      <c r="B24" s="19" t="s">
        <v>26</v>
      </c>
      <c r="C24" s="20">
        <f>SUM(C18:C23)</f>
        <v>2.4314999999999998</v>
      </c>
      <c r="D24" s="20">
        <f t="shared" ref="D24:I24" si="11">SUM(D18:D23)</f>
        <v>2.6624999999999996</v>
      </c>
      <c r="E24" s="20">
        <f t="shared" si="11"/>
        <v>2.8724999999999996</v>
      </c>
      <c r="F24" s="20">
        <f t="shared" si="11"/>
        <v>3.1034999999999999</v>
      </c>
      <c r="G24" s="20">
        <f t="shared" si="11"/>
        <v>3.3134999999999994</v>
      </c>
      <c r="H24" s="20">
        <f t="shared" si="11"/>
        <v>3.5234999999999999</v>
      </c>
      <c r="I24" s="21">
        <f t="shared" si="11"/>
        <v>3.7334999999999998</v>
      </c>
      <c r="J24" s="20">
        <f>SUM(J18:J23)</f>
        <v>4.0434999999999999</v>
      </c>
      <c r="K24" s="20">
        <f>SUM(K18:K23)</f>
        <v>4.6154999999999999</v>
      </c>
      <c r="M24" s="22">
        <f>M7*C24</f>
        <v>0</v>
      </c>
    </row>
    <row r="25" spans="2:13" ht="14.25" x14ac:dyDescent="0.2">
      <c r="B25" s="16"/>
      <c r="C25" s="17"/>
      <c r="D25" s="17"/>
      <c r="E25" s="17"/>
      <c r="F25" s="17"/>
      <c r="G25" s="17"/>
      <c r="H25" s="17"/>
      <c r="I25" s="18"/>
      <c r="J25" s="17"/>
      <c r="K25" s="17"/>
    </row>
    <row r="26" spans="2:13" ht="15" x14ac:dyDescent="0.2">
      <c r="B26" s="19" t="s">
        <v>27</v>
      </c>
      <c r="C26" s="17"/>
      <c r="D26" s="17"/>
      <c r="E26" s="17"/>
      <c r="F26" s="17"/>
      <c r="G26" s="17"/>
      <c r="H26" s="17"/>
      <c r="I26" s="18"/>
      <c r="J26" s="17"/>
      <c r="K26" s="17"/>
    </row>
    <row r="27" spans="2:13" ht="14.25" x14ac:dyDescent="0.2">
      <c r="B27" s="16" t="s">
        <v>28</v>
      </c>
      <c r="C27" s="17">
        <f>(1.4*0.2*1.8)-0.08</f>
        <v>0.42399999999999999</v>
      </c>
      <c r="D27" s="17">
        <f t="shared" ref="D27:K27" si="12">(1.4*0.2*1.8)-0.08</f>
        <v>0.42399999999999999</v>
      </c>
      <c r="E27" s="17">
        <f t="shared" si="12"/>
        <v>0.42399999999999999</v>
      </c>
      <c r="F27" s="17">
        <f t="shared" si="12"/>
        <v>0.42399999999999999</v>
      </c>
      <c r="G27" s="17">
        <f t="shared" si="12"/>
        <v>0.42399999999999999</v>
      </c>
      <c r="H27" s="17">
        <f t="shared" si="12"/>
        <v>0.42399999999999999</v>
      </c>
      <c r="I27" s="18">
        <f t="shared" si="12"/>
        <v>0.42399999999999999</v>
      </c>
      <c r="J27" s="17">
        <f>(1.4*0.2*1.8)-0.08</f>
        <v>0.42399999999999999</v>
      </c>
      <c r="K27" s="17">
        <f t="shared" si="12"/>
        <v>0.42399999999999999</v>
      </c>
    </row>
    <row r="28" spans="2:13" ht="14.25" x14ac:dyDescent="0.2">
      <c r="B28" s="16" t="s">
        <v>29</v>
      </c>
      <c r="C28" s="17">
        <f>3.4*0.2*1.8</f>
        <v>1.2240000000000002</v>
      </c>
      <c r="D28" s="17">
        <f t="shared" ref="D28:K28" si="13">3.4*0.2*1.8</f>
        <v>1.2240000000000002</v>
      </c>
      <c r="E28" s="17">
        <f t="shared" si="13"/>
        <v>1.2240000000000002</v>
      </c>
      <c r="F28" s="17">
        <f t="shared" si="13"/>
        <v>1.2240000000000002</v>
      </c>
      <c r="G28" s="17">
        <f t="shared" si="13"/>
        <v>1.2240000000000002</v>
      </c>
      <c r="H28" s="17">
        <f t="shared" si="13"/>
        <v>1.2240000000000002</v>
      </c>
      <c r="I28" s="18">
        <f t="shared" si="13"/>
        <v>1.2240000000000002</v>
      </c>
      <c r="J28" s="17">
        <f>3.4*0.2*1.8</f>
        <v>1.2240000000000002</v>
      </c>
      <c r="K28" s="17">
        <f t="shared" si="13"/>
        <v>1.2240000000000002</v>
      </c>
    </row>
    <row r="29" spans="2:13" ht="14.25" x14ac:dyDescent="0.2">
      <c r="B29" s="16" t="s">
        <v>30</v>
      </c>
      <c r="C29" s="17">
        <f>1.4*0.2*0.2*2</f>
        <v>0.11199999999999999</v>
      </c>
      <c r="D29" s="17">
        <f t="shared" ref="D29:K29" si="14">1.4*0.2*0.2*2</f>
        <v>0.11199999999999999</v>
      </c>
      <c r="E29" s="17">
        <f t="shared" si="14"/>
        <v>0.11199999999999999</v>
      </c>
      <c r="F29" s="17">
        <f t="shared" si="14"/>
        <v>0.11199999999999999</v>
      </c>
      <c r="G29" s="17">
        <f t="shared" si="14"/>
        <v>0.11199999999999999</v>
      </c>
      <c r="H29" s="17">
        <f t="shared" si="14"/>
        <v>0.11199999999999999</v>
      </c>
      <c r="I29" s="18">
        <f t="shared" si="14"/>
        <v>0.11199999999999999</v>
      </c>
      <c r="J29" s="17">
        <f>1.4*0.2*0.2*2</f>
        <v>0.11199999999999999</v>
      </c>
      <c r="K29" s="17">
        <f t="shared" si="14"/>
        <v>0.11199999999999999</v>
      </c>
    </row>
    <row r="30" spans="2:13" ht="15" x14ac:dyDescent="0.2">
      <c r="B30" s="19" t="s">
        <v>31</v>
      </c>
      <c r="C30" s="20">
        <f>SUM(C27:C29)</f>
        <v>1.7600000000000002</v>
      </c>
      <c r="D30" s="20">
        <f t="shared" ref="D30:I30" si="15">SUM(D27:D29)</f>
        <v>1.7600000000000002</v>
      </c>
      <c r="E30" s="20">
        <f t="shared" si="15"/>
        <v>1.7600000000000002</v>
      </c>
      <c r="F30" s="20">
        <f t="shared" si="15"/>
        <v>1.7600000000000002</v>
      </c>
      <c r="G30" s="20">
        <f t="shared" si="15"/>
        <v>1.7600000000000002</v>
      </c>
      <c r="H30" s="20">
        <f t="shared" si="15"/>
        <v>1.7600000000000002</v>
      </c>
      <c r="I30" s="21">
        <f t="shared" si="15"/>
        <v>1.7600000000000002</v>
      </c>
      <c r="J30" s="20">
        <f>SUM(J27:J29)</f>
        <v>1.7600000000000002</v>
      </c>
      <c r="K30" s="20">
        <f>SUM(K27:K29)</f>
        <v>1.7600000000000002</v>
      </c>
      <c r="M30" s="22">
        <f>M7*C30</f>
        <v>0</v>
      </c>
    </row>
    <row r="31" spans="2:13" ht="14.25" x14ac:dyDescent="0.2">
      <c r="B31" s="16"/>
      <c r="C31" s="17"/>
      <c r="D31" s="17"/>
      <c r="E31" s="17"/>
      <c r="F31" s="17"/>
      <c r="G31" s="17"/>
      <c r="H31" s="17"/>
      <c r="I31" s="18"/>
      <c r="J31" s="17"/>
      <c r="K31" s="17"/>
    </row>
    <row r="32" spans="2:13" ht="15" x14ac:dyDescent="0.2">
      <c r="B32" s="19" t="s">
        <v>32</v>
      </c>
      <c r="C32" s="17"/>
      <c r="D32" s="17"/>
      <c r="E32" s="17"/>
      <c r="F32" s="17"/>
      <c r="G32" s="17"/>
      <c r="H32" s="17"/>
      <c r="I32" s="18"/>
      <c r="J32" s="17"/>
      <c r="K32" s="17"/>
    </row>
    <row r="33" spans="2:15" ht="14.25" x14ac:dyDescent="0.2">
      <c r="B33" s="16" t="s">
        <v>33</v>
      </c>
      <c r="C33" s="17">
        <f>(1.4*0.45*2)-0.24</f>
        <v>1.02</v>
      </c>
      <c r="D33" s="17">
        <f t="shared" ref="D33:I33" si="16">(1.4*0.45*2)-0.24</f>
        <v>1.02</v>
      </c>
      <c r="E33" s="17">
        <f t="shared" si="16"/>
        <v>1.02</v>
      </c>
      <c r="F33" s="17">
        <f t="shared" si="16"/>
        <v>1.02</v>
      </c>
      <c r="G33" s="17">
        <f t="shared" si="16"/>
        <v>1.02</v>
      </c>
      <c r="H33" s="17">
        <f t="shared" si="16"/>
        <v>1.02</v>
      </c>
      <c r="I33" s="18">
        <f t="shared" si="16"/>
        <v>1.02</v>
      </c>
      <c r="J33" s="17">
        <f>(1.4*0.45*1.8)-0.24</f>
        <v>0.89400000000000013</v>
      </c>
      <c r="K33" s="17">
        <f>(1.4*0.45*1.8)-0.24</f>
        <v>0.89400000000000013</v>
      </c>
    </row>
    <row r="34" spans="2:15" ht="14.25" x14ac:dyDescent="0.2">
      <c r="B34" s="16" t="s">
        <v>34</v>
      </c>
      <c r="C34" s="17">
        <f>1.5*0.425*1.8*2</f>
        <v>2.2949999999999999</v>
      </c>
      <c r="D34" s="17">
        <f t="shared" ref="D34:K34" si="17">1.5*0.425*1.8*2</f>
        <v>2.2949999999999999</v>
      </c>
      <c r="E34" s="17">
        <f t="shared" si="17"/>
        <v>2.2949999999999999</v>
      </c>
      <c r="F34" s="17">
        <f t="shared" si="17"/>
        <v>2.2949999999999999</v>
      </c>
      <c r="G34" s="17">
        <f t="shared" si="17"/>
        <v>2.2949999999999999</v>
      </c>
      <c r="H34" s="17">
        <f t="shared" si="17"/>
        <v>2.2949999999999999</v>
      </c>
      <c r="I34" s="18">
        <f t="shared" si="17"/>
        <v>2.2949999999999999</v>
      </c>
      <c r="J34" s="17">
        <f>1.5*0.425*1.8*2</f>
        <v>2.2949999999999999</v>
      </c>
      <c r="K34" s="17">
        <f t="shared" si="17"/>
        <v>2.2949999999999999</v>
      </c>
    </row>
    <row r="35" spans="2:15" ht="15" x14ac:dyDescent="0.2">
      <c r="B35" s="19" t="s">
        <v>35</v>
      </c>
      <c r="C35" s="20">
        <f>SUM(C33:C34)</f>
        <v>3.3149999999999999</v>
      </c>
      <c r="D35" s="20">
        <f t="shared" ref="D35:I35" si="18">SUM(D33:D34)</f>
        <v>3.3149999999999999</v>
      </c>
      <c r="E35" s="20">
        <f t="shared" si="18"/>
        <v>3.3149999999999999</v>
      </c>
      <c r="F35" s="20">
        <f t="shared" si="18"/>
        <v>3.3149999999999999</v>
      </c>
      <c r="G35" s="20">
        <f t="shared" si="18"/>
        <v>3.3149999999999999</v>
      </c>
      <c r="H35" s="20">
        <f t="shared" si="18"/>
        <v>3.3149999999999999</v>
      </c>
      <c r="I35" s="21">
        <f t="shared" si="18"/>
        <v>3.3149999999999999</v>
      </c>
      <c r="J35" s="20">
        <f>SUM(J33:J34)</f>
        <v>3.1890000000000001</v>
      </c>
      <c r="K35" s="20">
        <f>SUM(K33:K34)</f>
        <v>3.1890000000000001</v>
      </c>
      <c r="M35" s="22">
        <f>M7*C35</f>
        <v>0</v>
      </c>
    </row>
    <row r="36" spans="2:15" ht="15" x14ac:dyDescent="0.2">
      <c r="B36" s="19"/>
      <c r="C36" s="20"/>
      <c r="D36" s="20"/>
      <c r="E36" s="20"/>
      <c r="F36" s="20"/>
      <c r="G36" s="20"/>
      <c r="H36" s="20"/>
      <c r="I36" s="21"/>
      <c r="J36" s="20"/>
      <c r="K36" s="20"/>
      <c r="M36" s="22"/>
    </row>
    <row r="37" spans="2:15" ht="15" x14ac:dyDescent="0.2">
      <c r="B37" s="19" t="s">
        <v>36</v>
      </c>
      <c r="C37" s="20">
        <v>6</v>
      </c>
      <c r="D37" s="20">
        <v>7</v>
      </c>
      <c r="E37" s="20">
        <v>8</v>
      </c>
      <c r="F37" s="20">
        <v>9</v>
      </c>
      <c r="G37" s="20">
        <v>10</v>
      </c>
      <c r="H37" s="20">
        <v>11</v>
      </c>
      <c r="I37" s="21">
        <v>12</v>
      </c>
      <c r="J37" s="20">
        <v>6</v>
      </c>
      <c r="K37" s="20">
        <v>7</v>
      </c>
      <c r="M37" s="23">
        <f>M7*C37</f>
        <v>0</v>
      </c>
    </row>
    <row r="38" spans="2:15" ht="15" x14ac:dyDescent="0.2">
      <c r="B38" s="24" t="s">
        <v>37</v>
      </c>
      <c r="C38" s="20"/>
      <c r="D38" s="20"/>
      <c r="E38" s="20"/>
      <c r="F38" s="20"/>
      <c r="G38" s="20"/>
      <c r="H38" s="20"/>
      <c r="I38" s="21"/>
      <c r="J38" s="25"/>
      <c r="K38" s="22"/>
    </row>
    <row r="39" spans="2:15" ht="15" x14ac:dyDescent="0.2">
      <c r="B39" s="26" t="s">
        <v>38</v>
      </c>
      <c r="C39" s="20"/>
      <c r="D39" s="20"/>
      <c r="E39" s="20"/>
      <c r="F39" s="20"/>
      <c r="G39" s="20"/>
      <c r="H39" s="20"/>
      <c r="I39" s="21"/>
      <c r="J39" s="25"/>
      <c r="K39" s="22"/>
    </row>
    <row r="40" spans="2:15" ht="15" x14ac:dyDescent="0.2">
      <c r="B40" s="26" t="s">
        <v>39</v>
      </c>
      <c r="C40" s="20"/>
      <c r="D40" s="20"/>
      <c r="E40" s="20"/>
      <c r="F40" s="20"/>
      <c r="G40" s="20"/>
      <c r="H40" s="20"/>
      <c r="I40" s="21"/>
      <c r="J40" s="25"/>
      <c r="K40" s="22"/>
    </row>
    <row r="41" spans="2:15" ht="15" x14ac:dyDescent="0.2">
      <c r="B41" s="26" t="s">
        <v>40</v>
      </c>
      <c r="C41" s="20"/>
      <c r="D41" s="20"/>
      <c r="E41" s="20"/>
      <c r="F41" s="20"/>
      <c r="G41" s="20"/>
      <c r="H41" s="20"/>
      <c r="I41" s="21"/>
      <c r="J41" s="25"/>
      <c r="K41" s="22"/>
    </row>
    <row r="42" spans="2:15" ht="15" x14ac:dyDescent="0.2">
      <c r="B42" s="26" t="s">
        <v>41</v>
      </c>
      <c r="C42" s="20"/>
      <c r="D42" s="20"/>
      <c r="E42" s="20"/>
      <c r="F42" s="20"/>
      <c r="G42" s="20"/>
      <c r="H42" s="20"/>
      <c r="I42" s="21"/>
      <c r="J42" s="25"/>
      <c r="K42" s="22"/>
    </row>
    <row r="43" spans="2:15" ht="15" x14ac:dyDescent="0.2">
      <c r="B43" s="27" t="s">
        <v>42</v>
      </c>
      <c r="C43" s="20"/>
      <c r="D43" s="20"/>
      <c r="E43" s="20"/>
      <c r="F43" s="20"/>
      <c r="G43" s="20"/>
      <c r="H43" s="20"/>
      <c r="I43" s="21"/>
      <c r="J43" s="25"/>
      <c r="K43" s="22"/>
    </row>
    <row r="44" spans="2:15" ht="15" x14ac:dyDescent="0.2">
      <c r="B44" s="19"/>
      <c r="C44" s="20"/>
      <c r="D44" s="20"/>
      <c r="E44" s="20"/>
      <c r="F44" s="20"/>
      <c r="G44" s="20"/>
      <c r="H44" s="20"/>
      <c r="I44" s="21"/>
      <c r="J44" s="25"/>
      <c r="K44" s="22"/>
    </row>
    <row r="45" spans="2:15" ht="15" thickBot="1" x14ac:dyDescent="0.25">
      <c r="B45" s="28"/>
      <c r="C45" s="28"/>
      <c r="D45" s="28"/>
      <c r="E45" s="28"/>
      <c r="F45" s="28"/>
      <c r="G45" s="28"/>
      <c r="H45" s="28"/>
      <c r="I45" s="29"/>
      <c r="J45" s="30"/>
      <c r="K45" s="31"/>
    </row>
    <row r="46" spans="2:15" ht="14.25" x14ac:dyDescent="0.2">
      <c r="B46" s="14"/>
      <c r="C46" s="14"/>
      <c r="D46" s="14"/>
      <c r="E46" s="14"/>
      <c r="F46" s="14"/>
      <c r="G46" s="14"/>
      <c r="H46" s="14"/>
      <c r="I46" s="15"/>
      <c r="J46" s="32"/>
      <c r="K46" s="33"/>
      <c r="L46" s="34"/>
      <c r="M46" s="35" t="s">
        <v>43</v>
      </c>
      <c r="N46" s="34"/>
      <c r="O46" s="34"/>
    </row>
    <row r="47" spans="2:15" ht="30" x14ac:dyDescent="0.2">
      <c r="B47" s="36" t="s">
        <v>44</v>
      </c>
      <c r="C47" s="19" t="s">
        <v>2</v>
      </c>
      <c r="D47" s="19" t="s">
        <v>3</v>
      </c>
      <c r="E47" s="19" t="s">
        <v>4</v>
      </c>
      <c r="F47" s="19" t="s">
        <v>5</v>
      </c>
      <c r="G47" s="19" t="s">
        <v>6</v>
      </c>
      <c r="H47" s="19" t="s">
        <v>7</v>
      </c>
      <c r="I47" s="37" t="s">
        <v>8</v>
      </c>
      <c r="J47" s="38" t="s">
        <v>9</v>
      </c>
      <c r="K47" s="38" t="s">
        <v>10</v>
      </c>
      <c r="M47" s="53" t="s">
        <v>45</v>
      </c>
      <c r="O47" s="98" t="s">
        <v>46</v>
      </c>
    </row>
    <row r="48" spans="2:15" ht="14.25" x14ac:dyDescent="0.2">
      <c r="B48" s="16"/>
      <c r="C48" s="16"/>
      <c r="D48" s="16"/>
      <c r="E48" s="16"/>
      <c r="F48" s="16"/>
      <c r="G48" s="16"/>
      <c r="H48" s="16"/>
      <c r="I48" s="39"/>
      <c r="J48" s="16"/>
      <c r="K48" s="16"/>
      <c r="O48" s="97">
        <v>8</v>
      </c>
    </row>
    <row r="49" spans="2:15" ht="15" x14ac:dyDescent="0.2">
      <c r="B49" s="19" t="s">
        <v>12</v>
      </c>
      <c r="C49" s="16"/>
      <c r="D49" s="16"/>
      <c r="E49" s="16"/>
      <c r="F49" s="16"/>
      <c r="G49" s="16"/>
      <c r="H49" s="16"/>
      <c r="I49" s="39"/>
      <c r="J49" s="16"/>
      <c r="K49" s="16"/>
    </row>
    <row r="50" spans="2:15" ht="14.25" x14ac:dyDescent="0.2">
      <c r="B50" s="16" t="s">
        <v>13</v>
      </c>
      <c r="C50" s="17">
        <f>1*1*1.8</f>
        <v>1.8</v>
      </c>
      <c r="D50" s="17">
        <f t="shared" ref="D50:M50" si="19">1*1*1.8</f>
        <v>1.8</v>
      </c>
      <c r="E50" s="17">
        <f t="shared" si="19"/>
        <v>1.8</v>
      </c>
      <c r="F50" s="17">
        <f t="shared" si="19"/>
        <v>1.8</v>
      </c>
      <c r="G50" s="17">
        <f t="shared" si="19"/>
        <v>1.8</v>
      </c>
      <c r="H50" s="17">
        <f t="shared" si="19"/>
        <v>1.8</v>
      </c>
      <c r="I50" s="18">
        <f t="shared" si="19"/>
        <v>1.8</v>
      </c>
      <c r="J50" s="17">
        <f>1*1*1.8</f>
        <v>1.8</v>
      </c>
      <c r="K50" s="17">
        <f t="shared" si="19"/>
        <v>1.8</v>
      </c>
      <c r="M50" s="40">
        <f t="shared" si="19"/>
        <v>1.8</v>
      </c>
    </row>
    <row r="51" spans="2:15" ht="14.25" x14ac:dyDescent="0.2">
      <c r="B51" s="16" t="s">
        <v>14</v>
      </c>
      <c r="C51" s="17">
        <f>1.8*1.8*1.8</f>
        <v>5.8320000000000007</v>
      </c>
      <c r="D51" s="17">
        <f t="shared" ref="D51:K51" si="20">1.8*1.8*1.8</f>
        <v>5.8320000000000007</v>
      </c>
      <c r="E51" s="17">
        <f t="shared" si="20"/>
        <v>5.8320000000000007</v>
      </c>
      <c r="F51" s="17">
        <f t="shared" si="20"/>
        <v>5.8320000000000007</v>
      </c>
      <c r="G51" s="17">
        <f t="shared" si="20"/>
        <v>5.8320000000000007</v>
      </c>
      <c r="H51" s="17">
        <f t="shared" si="20"/>
        <v>5.8320000000000007</v>
      </c>
      <c r="I51" s="18">
        <f t="shared" si="20"/>
        <v>5.8320000000000007</v>
      </c>
      <c r="J51" s="17">
        <f>1.8*1.8*1.8</f>
        <v>5.8320000000000007</v>
      </c>
      <c r="K51" s="17">
        <f t="shared" si="20"/>
        <v>5.8320000000000007</v>
      </c>
      <c r="M51" s="40">
        <f>1.8+1.8*1.35</f>
        <v>4.2300000000000004</v>
      </c>
    </row>
    <row r="52" spans="2:15" ht="14.25" x14ac:dyDescent="0.2">
      <c r="B52" s="16" t="s">
        <v>15</v>
      </c>
      <c r="C52" s="17">
        <f>(6.1-1)*1.5*1.8</f>
        <v>13.77</v>
      </c>
      <c r="D52" s="17">
        <f>(7.2-1)*1.5*1.8</f>
        <v>16.740000000000002</v>
      </c>
      <c r="E52" s="17">
        <f>(8.2-1)*1.5*1.8</f>
        <v>19.439999999999998</v>
      </c>
      <c r="F52" s="17">
        <f>(9.3-1)*1.5*1.8</f>
        <v>22.410000000000004</v>
      </c>
      <c r="G52" s="17">
        <f>(10.3-1)*1.5*1.8</f>
        <v>25.110000000000003</v>
      </c>
      <c r="H52" s="17">
        <f>(11.3-1)*1.5*1.8</f>
        <v>27.810000000000002</v>
      </c>
      <c r="I52" s="18">
        <f>(12.3-1)*1.5*1.8</f>
        <v>30.510000000000005</v>
      </c>
      <c r="J52" s="17">
        <f>(6.1-1)*1.5*1.8</f>
        <v>13.77</v>
      </c>
      <c r="K52" s="17">
        <f>(7.2-1)*1.5*1.8</f>
        <v>16.740000000000002</v>
      </c>
      <c r="M52" s="40">
        <f>(9.3-1)*1.5*1.6</f>
        <v>19.920000000000002</v>
      </c>
    </row>
    <row r="53" spans="2:15" ht="14.25" x14ac:dyDescent="0.2">
      <c r="B53" s="16" t="s">
        <v>16</v>
      </c>
      <c r="C53" s="17">
        <f>((2.55+4.94)/2)*2.07*2</f>
        <v>15.504299999999999</v>
      </c>
      <c r="D53" s="17">
        <f t="shared" ref="D53:I53" si="21">((2.55+4.94)/2)*2.07*2</f>
        <v>15.504299999999999</v>
      </c>
      <c r="E53" s="17">
        <f t="shared" si="21"/>
        <v>15.504299999999999</v>
      </c>
      <c r="F53" s="17">
        <f t="shared" si="21"/>
        <v>15.504299999999999</v>
      </c>
      <c r="G53" s="17">
        <f t="shared" si="21"/>
        <v>15.504299999999999</v>
      </c>
      <c r="H53" s="17">
        <f t="shared" si="21"/>
        <v>15.504299999999999</v>
      </c>
      <c r="I53" s="18">
        <f t="shared" si="21"/>
        <v>15.504299999999999</v>
      </c>
      <c r="J53" s="17">
        <f>((2.55+4.94)/2)*2.07*1.8</f>
        <v>13.953869999999998</v>
      </c>
      <c r="K53" s="17">
        <f>((2.55+4.94)/2)*2.07*1.8</f>
        <v>13.953869999999998</v>
      </c>
      <c r="M53" s="40">
        <f>((2.55+4.94)/2)*2.07*1.8</f>
        <v>13.953869999999998</v>
      </c>
    </row>
    <row r="54" spans="2:15" ht="14.25" x14ac:dyDescent="0.2">
      <c r="B54" s="16" t="s">
        <v>17</v>
      </c>
      <c r="C54" s="17">
        <f>1.8*0.8*0.3</f>
        <v>0.43200000000000005</v>
      </c>
      <c r="D54" s="17">
        <f t="shared" ref="D54:M54" si="22">1.8*0.8*0.3</f>
        <v>0.43200000000000005</v>
      </c>
      <c r="E54" s="17">
        <f t="shared" si="22"/>
        <v>0.43200000000000005</v>
      </c>
      <c r="F54" s="17">
        <f t="shared" si="22"/>
        <v>0.43200000000000005</v>
      </c>
      <c r="G54" s="17">
        <f t="shared" si="22"/>
        <v>0.43200000000000005</v>
      </c>
      <c r="H54" s="17">
        <f t="shared" si="22"/>
        <v>0.43200000000000005</v>
      </c>
      <c r="I54" s="18">
        <f t="shared" si="22"/>
        <v>0.43200000000000005</v>
      </c>
      <c r="J54" s="17">
        <f>1.8*0.8*0.3</f>
        <v>0.43200000000000005</v>
      </c>
      <c r="K54" s="17">
        <f t="shared" si="22"/>
        <v>0.43200000000000005</v>
      </c>
      <c r="M54" s="40">
        <f t="shared" si="22"/>
        <v>0.43200000000000005</v>
      </c>
    </row>
    <row r="55" spans="2:15" ht="14.25" x14ac:dyDescent="0.2">
      <c r="B55" s="16" t="s">
        <v>18</v>
      </c>
      <c r="C55" s="17">
        <f>4.34*0.3*0.3</f>
        <v>0.39059999999999995</v>
      </c>
      <c r="D55" s="17">
        <f t="shared" ref="D55:M55" si="23">4.34*0.3*0.3</f>
        <v>0.39059999999999995</v>
      </c>
      <c r="E55" s="17">
        <f t="shared" si="23"/>
        <v>0.39059999999999995</v>
      </c>
      <c r="F55" s="17">
        <f t="shared" si="23"/>
        <v>0.39059999999999995</v>
      </c>
      <c r="G55" s="17">
        <f t="shared" si="23"/>
        <v>0.39059999999999995</v>
      </c>
      <c r="H55" s="17">
        <f t="shared" si="23"/>
        <v>0.39059999999999995</v>
      </c>
      <c r="I55" s="18">
        <f t="shared" si="23"/>
        <v>0.39059999999999995</v>
      </c>
      <c r="J55" s="17">
        <f>4.34*0.3*0.3</f>
        <v>0.39059999999999995</v>
      </c>
      <c r="K55" s="17">
        <f t="shared" si="23"/>
        <v>0.39059999999999995</v>
      </c>
      <c r="M55" s="40">
        <f t="shared" si="23"/>
        <v>0.39059999999999995</v>
      </c>
    </row>
    <row r="56" spans="2:15" ht="14.25" x14ac:dyDescent="0.2">
      <c r="B56" s="16" t="s">
        <v>19</v>
      </c>
      <c r="C56" s="17">
        <f>10*1.5*2</f>
        <v>30</v>
      </c>
      <c r="D56" s="17">
        <f t="shared" ref="D56:I56" si="24">10*1.5*2</f>
        <v>30</v>
      </c>
      <c r="E56" s="17">
        <f t="shared" si="24"/>
        <v>30</v>
      </c>
      <c r="F56" s="17">
        <f t="shared" si="24"/>
        <v>30</v>
      </c>
      <c r="G56" s="17">
        <f t="shared" si="24"/>
        <v>30</v>
      </c>
      <c r="H56" s="17">
        <f t="shared" si="24"/>
        <v>30</v>
      </c>
      <c r="I56" s="18">
        <f t="shared" si="24"/>
        <v>30</v>
      </c>
      <c r="J56" s="17">
        <f>10*1.5*1.8</f>
        <v>27</v>
      </c>
      <c r="K56" s="17">
        <f>10*1.5*1.8</f>
        <v>27</v>
      </c>
      <c r="M56" s="40">
        <f>5*1*1.5</f>
        <v>7.5</v>
      </c>
    </row>
    <row r="57" spans="2:15" ht="15" x14ac:dyDescent="0.2">
      <c r="B57" s="19" t="s">
        <v>20</v>
      </c>
      <c r="C57" s="20">
        <f>SUM(C50:C56)</f>
        <v>67.72890000000001</v>
      </c>
      <c r="D57" s="20">
        <f t="shared" ref="D57:M57" si="25">SUM(D50:D56)</f>
        <v>70.698900000000009</v>
      </c>
      <c r="E57" s="20">
        <f t="shared" si="25"/>
        <v>73.398899999999998</v>
      </c>
      <c r="F57" s="20">
        <f t="shared" si="25"/>
        <v>76.368899999999996</v>
      </c>
      <c r="G57" s="20">
        <f t="shared" si="25"/>
        <v>79.068900000000014</v>
      </c>
      <c r="H57" s="20">
        <f t="shared" si="25"/>
        <v>81.768900000000002</v>
      </c>
      <c r="I57" s="21">
        <f t="shared" si="25"/>
        <v>84.468900000000005</v>
      </c>
      <c r="J57" s="20">
        <f>SUM(J50:J56)</f>
        <v>63.178469999999997</v>
      </c>
      <c r="K57" s="20">
        <f>SUM(K50:K56)</f>
        <v>66.148470000000003</v>
      </c>
      <c r="M57" s="22">
        <f t="shared" si="25"/>
        <v>48.226469999999999</v>
      </c>
      <c r="O57" s="41">
        <f>+O48*C57</f>
        <v>541.83120000000008</v>
      </c>
    </row>
    <row r="58" spans="2:15" ht="14.25" x14ac:dyDescent="0.2">
      <c r="B58" s="16"/>
      <c r="C58" s="17"/>
      <c r="D58" s="16"/>
      <c r="E58" s="16"/>
      <c r="F58" s="16"/>
      <c r="G58" s="16"/>
      <c r="H58" s="16"/>
      <c r="I58" s="39"/>
      <c r="J58" s="17"/>
      <c r="K58" s="16"/>
      <c r="M58" s="31"/>
    </row>
    <row r="59" spans="2:15" ht="15" x14ac:dyDescent="0.2">
      <c r="B59" s="19" t="s">
        <v>21</v>
      </c>
      <c r="C59" s="17"/>
      <c r="D59" s="16"/>
      <c r="E59" s="16"/>
      <c r="F59" s="16"/>
      <c r="G59" s="16"/>
      <c r="H59" s="16"/>
      <c r="I59" s="39"/>
      <c r="J59" s="17"/>
      <c r="K59" s="16"/>
      <c r="M59" s="31"/>
    </row>
    <row r="60" spans="2:15" ht="14.25" x14ac:dyDescent="0.2">
      <c r="B60" s="16" t="s">
        <v>22</v>
      </c>
      <c r="C60" s="17">
        <f>1.8*1.8*0.2</f>
        <v>0.64800000000000013</v>
      </c>
      <c r="D60" s="17">
        <f t="shared" ref="D60:M60" si="26">1.8*1.8*0.2</f>
        <v>0.64800000000000013</v>
      </c>
      <c r="E60" s="17">
        <f t="shared" si="26"/>
        <v>0.64800000000000013</v>
      </c>
      <c r="F60" s="17">
        <f t="shared" si="26"/>
        <v>0.64800000000000013</v>
      </c>
      <c r="G60" s="17">
        <f t="shared" si="26"/>
        <v>0.64800000000000013</v>
      </c>
      <c r="H60" s="17">
        <f t="shared" si="26"/>
        <v>0.64800000000000013</v>
      </c>
      <c r="I60" s="18">
        <f t="shared" si="26"/>
        <v>0.64800000000000013</v>
      </c>
      <c r="J60" s="17">
        <f>1.8*1.8*0.2</f>
        <v>0.64800000000000013</v>
      </c>
      <c r="K60" s="17">
        <f t="shared" si="26"/>
        <v>0.64800000000000013</v>
      </c>
      <c r="M60" s="40">
        <f t="shared" si="26"/>
        <v>0.64800000000000013</v>
      </c>
    </row>
    <row r="61" spans="2:15" ht="14.25" x14ac:dyDescent="0.2">
      <c r="B61" s="16" t="s">
        <v>23</v>
      </c>
      <c r="C61" s="17">
        <f>6.1*1.5*0.15</f>
        <v>1.3724999999999998</v>
      </c>
      <c r="D61" s="17">
        <f>7.2*1.5*0.15</f>
        <v>1.62</v>
      </c>
      <c r="E61" s="17">
        <f>8.2*1.5*0.15</f>
        <v>1.8449999999999998</v>
      </c>
      <c r="F61" s="17">
        <f>9.3*1.5*0.15</f>
        <v>2.0925000000000002</v>
      </c>
      <c r="G61" s="17">
        <f>10.3*1.5*0.15</f>
        <v>2.3174999999999999</v>
      </c>
      <c r="H61" s="17">
        <f>11.3*1.5*0.15</f>
        <v>2.5425000000000004</v>
      </c>
      <c r="I61" s="18">
        <f>12.3*1.5*0.15</f>
        <v>2.7675000000000005</v>
      </c>
      <c r="J61" s="17">
        <f>6.1*1.5*0.15</f>
        <v>1.3724999999999998</v>
      </c>
      <c r="K61" s="17">
        <f>7.2*1.5*0.15</f>
        <v>1.62</v>
      </c>
      <c r="M61" s="40">
        <f>9.3*1.5*0.15</f>
        <v>2.0925000000000002</v>
      </c>
    </row>
    <row r="62" spans="2:15" ht="14.25" x14ac:dyDescent="0.2">
      <c r="B62" s="16" t="s">
        <v>24</v>
      </c>
      <c r="C62" s="17">
        <f>(6.1-1)*0.185</f>
        <v>0.94349999999999989</v>
      </c>
      <c r="D62" s="17">
        <f>(7.2-1)*0.185</f>
        <v>1.147</v>
      </c>
      <c r="E62" s="17">
        <f>(8.2-1)*0.185</f>
        <v>1.3319999999999999</v>
      </c>
      <c r="F62" s="17">
        <f>(9.3-1)*0.185</f>
        <v>1.5355000000000001</v>
      </c>
      <c r="G62" s="17">
        <f>(10.3-1)*0.185</f>
        <v>1.7205000000000001</v>
      </c>
      <c r="H62" s="17">
        <f>(11.3-1)*0.185</f>
        <v>1.9055000000000002</v>
      </c>
      <c r="I62" s="18">
        <f>(12.3-1)*0.185</f>
        <v>2.0905</v>
      </c>
      <c r="J62" s="17">
        <f>(6.1-1)*0.84</f>
        <v>4.2839999999999998</v>
      </c>
      <c r="K62" s="17">
        <f>(7.2-1)*0.84</f>
        <v>5.2080000000000002</v>
      </c>
      <c r="M62" s="40">
        <f>(9.3-1)*0.84</f>
        <v>6.9720000000000004</v>
      </c>
    </row>
    <row r="63" spans="2:15" ht="14.25" x14ac:dyDescent="0.2">
      <c r="B63" s="16" t="s">
        <v>25</v>
      </c>
      <c r="C63" s="17">
        <f>((1.8+4.34)/2)*1.27*0.2</f>
        <v>0.77978000000000003</v>
      </c>
      <c r="D63" s="17">
        <f t="shared" ref="D63:M63" si="27">((1.8+4.34)/2)*1.27*0.2</f>
        <v>0.77978000000000003</v>
      </c>
      <c r="E63" s="17">
        <f t="shared" si="27"/>
        <v>0.77978000000000003</v>
      </c>
      <c r="F63" s="17">
        <f t="shared" si="27"/>
        <v>0.77978000000000003</v>
      </c>
      <c r="G63" s="17">
        <f t="shared" si="27"/>
        <v>0.77978000000000003</v>
      </c>
      <c r="H63" s="17">
        <f t="shared" si="27"/>
        <v>0.77978000000000003</v>
      </c>
      <c r="I63" s="18">
        <f t="shared" si="27"/>
        <v>0.77978000000000003</v>
      </c>
      <c r="J63" s="17">
        <f>((1.8+4.34)/2)*1.27*0.2</f>
        <v>0.77978000000000003</v>
      </c>
      <c r="K63" s="17">
        <f t="shared" si="27"/>
        <v>0.77978000000000003</v>
      </c>
      <c r="M63" s="40">
        <f t="shared" si="27"/>
        <v>0.77978000000000003</v>
      </c>
    </row>
    <row r="64" spans="2:15" ht="14.25" x14ac:dyDescent="0.2">
      <c r="B64" s="16" t="s">
        <v>17</v>
      </c>
      <c r="C64" s="17">
        <f>1.8*0.8*0.3</f>
        <v>0.43200000000000005</v>
      </c>
      <c r="D64" s="17">
        <f t="shared" ref="D64:M64" si="28">1.8*0.8*0.3</f>
        <v>0.43200000000000005</v>
      </c>
      <c r="E64" s="17">
        <f t="shared" si="28"/>
        <v>0.43200000000000005</v>
      </c>
      <c r="F64" s="17">
        <f t="shared" si="28"/>
        <v>0.43200000000000005</v>
      </c>
      <c r="G64" s="17">
        <f t="shared" si="28"/>
        <v>0.43200000000000005</v>
      </c>
      <c r="H64" s="17">
        <f t="shared" si="28"/>
        <v>0.43200000000000005</v>
      </c>
      <c r="I64" s="18">
        <f t="shared" si="28"/>
        <v>0.43200000000000005</v>
      </c>
      <c r="J64" s="17">
        <f>1.8*0.8*0.3</f>
        <v>0.43200000000000005</v>
      </c>
      <c r="K64" s="17">
        <f t="shared" si="28"/>
        <v>0.43200000000000005</v>
      </c>
      <c r="M64" s="40">
        <f t="shared" si="28"/>
        <v>0.43200000000000005</v>
      </c>
    </row>
    <row r="65" spans="2:17" ht="14.25" x14ac:dyDescent="0.2">
      <c r="B65" s="16" t="s">
        <v>18</v>
      </c>
      <c r="C65" s="17">
        <f>4.34*0.3*0.3</f>
        <v>0.39059999999999995</v>
      </c>
      <c r="D65" s="17">
        <f t="shared" ref="D65:M65" si="29">4.34*0.3*0.3</f>
        <v>0.39059999999999995</v>
      </c>
      <c r="E65" s="17">
        <f t="shared" si="29"/>
        <v>0.39059999999999995</v>
      </c>
      <c r="F65" s="17">
        <f t="shared" si="29"/>
        <v>0.39059999999999995</v>
      </c>
      <c r="G65" s="17">
        <f t="shared" si="29"/>
        <v>0.39059999999999995</v>
      </c>
      <c r="H65" s="17">
        <f t="shared" si="29"/>
        <v>0.39059999999999995</v>
      </c>
      <c r="I65" s="18">
        <f t="shared" si="29"/>
        <v>0.39059999999999995</v>
      </c>
      <c r="J65" s="17">
        <f>4.34*0.3*0.3</f>
        <v>0.39059999999999995</v>
      </c>
      <c r="K65" s="17">
        <f t="shared" si="29"/>
        <v>0.39059999999999995</v>
      </c>
      <c r="M65" s="40">
        <f t="shared" si="29"/>
        <v>0.39059999999999995</v>
      </c>
    </row>
    <row r="66" spans="2:17" ht="15" x14ac:dyDescent="0.2">
      <c r="B66" s="19" t="s">
        <v>26</v>
      </c>
      <c r="C66" s="20">
        <f>SUM(C60:C65)</f>
        <v>4.5663800000000005</v>
      </c>
      <c r="D66" s="20">
        <f t="shared" ref="D66:M66" si="30">SUM(D60:D65)</f>
        <v>5.0173800000000002</v>
      </c>
      <c r="E66" s="20">
        <f t="shared" si="30"/>
        <v>5.4273800000000003</v>
      </c>
      <c r="F66" s="20">
        <f t="shared" si="30"/>
        <v>5.8783800000000008</v>
      </c>
      <c r="G66" s="20">
        <f t="shared" si="30"/>
        <v>6.2883800000000001</v>
      </c>
      <c r="H66" s="20">
        <f t="shared" si="30"/>
        <v>6.6983800000000011</v>
      </c>
      <c r="I66" s="21">
        <f t="shared" si="30"/>
        <v>7.1083800000000004</v>
      </c>
      <c r="J66" s="20">
        <f>SUM(J60:J65)</f>
        <v>7.9068800000000001</v>
      </c>
      <c r="K66" s="20">
        <f>SUM(K60:K65)</f>
        <v>9.078380000000001</v>
      </c>
      <c r="M66" s="22">
        <f t="shared" si="30"/>
        <v>11.31488</v>
      </c>
      <c r="O66" s="3">
        <f>+O48*C66</f>
        <v>36.531040000000004</v>
      </c>
    </row>
    <row r="67" spans="2:17" ht="14.25" x14ac:dyDescent="0.2">
      <c r="B67" s="16"/>
      <c r="C67" s="17"/>
      <c r="D67" s="16"/>
      <c r="E67" s="16"/>
      <c r="F67" s="16"/>
      <c r="G67" s="16"/>
      <c r="H67" s="16"/>
      <c r="I67" s="39"/>
      <c r="J67" s="17"/>
      <c r="K67" s="16"/>
      <c r="M67" s="31"/>
    </row>
    <row r="68" spans="2:17" ht="15" x14ac:dyDescent="0.2">
      <c r="B68" s="19" t="s">
        <v>27</v>
      </c>
      <c r="C68" s="17"/>
      <c r="D68" s="16"/>
      <c r="E68" s="16"/>
      <c r="F68" s="16"/>
      <c r="G68" s="16"/>
      <c r="H68" s="16"/>
      <c r="I68" s="39"/>
      <c r="J68" s="17"/>
      <c r="K68" s="16"/>
      <c r="M68" s="31"/>
    </row>
    <row r="69" spans="2:17" ht="14.25" x14ac:dyDescent="0.2">
      <c r="B69" s="16" t="s">
        <v>28</v>
      </c>
      <c r="C69" s="17">
        <f>(1.8*0.2*2)-0.24</f>
        <v>0.48000000000000009</v>
      </c>
      <c r="D69" s="17">
        <f t="shared" ref="D69:K69" si="31">(1.8*0.2*2)-0.24</f>
        <v>0.48000000000000009</v>
      </c>
      <c r="E69" s="17">
        <f t="shared" si="31"/>
        <v>0.48000000000000009</v>
      </c>
      <c r="F69" s="17">
        <f t="shared" si="31"/>
        <v>0.48000000000000009</v>
      </c>
      <c r="G69" s="17">
        <f t="shared" si="31"/>
        <v>0.48000000000000009</v>
      </c>
      <c r="H69" s="17">
        <f t="shared" si="31"/>
        <v>0.48000000000000009</v>
      </c>
      <c r="I69" s="18">
        <f t="shared" si="31"/>
        <v>0.48000000000000009</v>
      </c>
      <c r="J69" s="17">
        <f>(1.8*0.2*2)-0.24</f>
        <v>0.48000000000000009</v>
      </c>
      <c r="K69" s="17">
        <f t="shared" si="31"/>
        <v>0.48000000000000009</v>
      </c>
      <c r="M69" s="40">
        <f>(1*0.2*2)-0.24</f>
        <v>0.16000000000000003</v>
      </c>
    </row>
    <row r="70" spans="2:17" ht="14.25" x14ac:dyDescent="0.2">
      <c r="B70" s="16" t="s">
        <v>29</v>
      </c>
      <c r="C70" s="17">
        <f>4.6*0.2*2</f>
        <v>1.8399999999999999</v>
      </c>
      <c r="D70" s="17">
        <f t="shared" ref="D70:K70" si="32">4.6*0.2*2</f>
        <v>1.8399999999999999</v>
      </c>
      <c r="E70" s="17">
        <f t="shared" si="32"/>
        <v>1.8399999999999999</v>
      </c>
      <c r="F70" s="17">
        <f t="shared" si="32"/>
        <v>1.8399999999999999</v>
      </c>
      <c r="G70" s="17">
        <f t="shared" si="32"/>
        <v>1.8399999999999999</v>
      </c>
      <c r="H70" s="17">
        <f t="shared" si="32"/>
        <v>1.8399999999999999</v>
      </c>
      <c r="I70" s="18">
        <f t="shared" si="32"/>
        <v>1.8399999999999999</v>
      </c>
      <c r="J70" s="17">
        <f>4.6*0.2*2</f>
        <v>1.8399999999999999</v>
      </c>
      <c r="K70" s="17">
        <f t="shared" si="32"/>
        <v>1.8399999999999999</v>
      </c>
      <c r="M70" s="40">
        <f>4.6*0.2*1.6</f>
        <v>1.472</v>
      </c>
    </row>
    <row r="71" spans="2:17" ht="14.25" x14ac:dyDescent="0.2">
      <c r="B71" s="16" t="s">
        <v>30</v>
      </c>
      <c r="C71" s="17">
        <f>1.8*0.2*0.2*2</f>
        <v>0.14400000000000002</v>
      </c>
      <c r="D71" s="17">
        <f t="shared" ref="D71:M71" si="33">1.8*0.2*0.2*2</f>
        <v>0.14400000000000002</v>
      </c>
      <c r="E71" s="17">
        <f t="shared" si="33"/>
        <v>0.14400000000000002</v>
      </c>
      <c r="F71" s="17">
        <f t="shared" si="33"/>
        <v>0.14400000000000002</v>
      </c>
      <c r="G71" s="17">
        <f t="shared" si="33"/>
        <v>0.14400000000000002</v>
      </c>
      <c r="H71" s="17">
        <f t="shared" si="33"/>
        <v>0.14400000000000002</v>
      </c>
      <c r="I71" s="18">
        <f t="shared" si="33"/>
        <v>0.14400000000000002</v>
      </c>
      <c r="J71" s="17">
        <f>1.8*0.2*0.2*2</f>
        <v>0.14400000000000002</v>
      </c>
      <c r="K71" s="17">
        <f t="shared" si="33"/>
        <v>0.14400000000000002</v>
      </c>
      <c r="M71" s="40">
        <f t="shared" si="33"/>
        <v>0.14400000000000002</v>
      </c>
    </row>
    <row r="72" spans="2:17" ht="15" x14ac:dyDescent="0.2">
      <c r="B72" s="19" t="s">
        <v>31</v>
      </c>
      <c r="C72" s="20">
        <f>SUM(C69:C71)</f>
        <v>2.464</v>
      </c>
      <c r="D72" s="20">
        <f t="shared" ref="D72:M72" si="34">SUM(D69:D71)</f>
        <v>2.464</v>
      </c>
      <c r="E72" s="20">
        <f t="shared" si="34"/>
        <v>2.464</v>
      </c>
      <c r="F72" s="20">
        <f t="shared" si="34"/>
        <v>2.464</v>
      </c>
      <c r="G72" s="20">
        <f t="shared" si="34"/>
        <v>2.464</v>
      </c>
      <c r="H72" s="20">
        <f t="shared" si="34"/>
        <v>2.464</v>
      </c>
      <c r="I72" s="21">
        <f t="shared" si="34"/>
        <v>2.464</v>
      </c>
      <c r="J72" s="20">
        <f>SUM(J69:J71)</f>
        <v>2.464</v>
      </c>
      <c r="K72" s="20">
        <f>SUM(K69:K71)</f>
        <v>2.464</v>
      </c>
      <c r="M72" s="22">
        <f t="shared" si="34"/>
        <v>1.7760000000000002</v>
      </c>
      <c r="O72" s="3">
        <f>+O48*C72</f>
        <v>19.712</v>
      </c>
    </row>
    <row r="73" spans="2:17" ht="14.25" x14ac:dyDescent="0.2">
      <c r="B73" s="16"/>
      <c r="C73" s="17"/>
      <c r="D73" s="16"/>
      <c r="E73" s="16"/>
      <c r="F73" s="16"/>
      <c r="G73" s="16"/>
      <c r="H73" s="16"/>
      <c r="I73" s="39"/>
      <c r="J73" s="17"/>
      <c r="K73" s="16"/>
      <c r="M73" s="31"/>
    </row>
    <row r="74" spans="2:17" ht="15" x14ac:dyDescent="0.2">
      <c r="B74" s="19" t="s">
        <v>32</v>
      </c>
      <c r="C74" s="17"/>
      <c r="D74" s="16"/>
      <c r="E74" s="16"/>
      <c r="F74" s="16"/>
      <c r="G74" s="16"/>
      <c r="H74" s="16"/>
      <c r="I74" s="39"/>
      <c r="J74" s="17"/>
      <c r="K74" s="16"/>
      <c r="M74" s="31"/>
    </row>
    <row r="75" spans="2:17" ht="14.25" x14ac:dyDescent="0.2">
      <c r="B75" s="16" t="s">
        <v>33</v>
      </c>
      <c r="C75" s="17">
        <f>(1.8*0.5*2)-0.85</f>
        <v>0.95000000000000007</v>
      </c>
      <c r="D75" s="17">
        <f t="shared" ref="D75:I75" si="35">(1.8*0.5*2)-0.85</f>
        <v>0.95000000000000007</v>
      </c>
      <c r="E75" s="17">
        <f t="shared" si="35"/>
        <v>0.95000000000000007</v>
      </c>
      <c r="F75" s="17">
        <f t="shared" si="35"/>
        <v>0.95000000000000007</v>
      </c>
      <c r="G75" s="17">
        <f t="shared" si="35"/>
        <v>0.95000000000000007</v>
      </c>
      <c r="H75" s="17">
        <f t="shared" si="35"/>
        <v>0.95000000000000007</v>
      </c>
      <c r="I75" s="18">
        <f t="shared" si="35"/>
        <v>0.95000000000000007</v>
      </c>
      <c r="J75" s="17">
        <f>(1.8*0.5*1.8)-0.85</f>
        <v>0.77000000000000013</v>
      </c>
      <c r="K75" s="17">
        <f>(1.8*0.5*1.8)-0.85</f>
        <v>0.77000000000000013</v>
      </c>
      <c r="M75" s="40">
        <f>(1.7*0.5*2)-0.67</f>
        <v>1.0299999999999998</v>
      </c>
    </row>
    <row r="76" spans="2:17" ht="14.25" x14ac:dyDescent="0.2">
      <c r="B76" s="16" t="s">
        <v>34</v>
      </c>
      <c r="C76" s="17">
        <f>1.8*0.45*2*2</f>
        <v>3.24</v>
      </c>
      <c r="D76" s="17">
        <f t="shared" ref="D76:I76" si="36">1.8*0.45*2*2</f>
        <v>3.24</v>
      </c>
      <c r="E76" s="17">
        <f t="shared" si="36"/>
        <v>3.24</v>
      </c>
      <c r="F76" s="17">
        <f t="shared" si="36"/>
        <v>3.24</v>
      </c>
      <c r="G76" s="17">
        <f t="shared" si="36"/>
        <v>3.24</v>
      </c>
      <c r="H76" s="17">
        <f t="shared" si="36"/>
        <v>3.24</v>
      </c>
      <c r="I76" s="18">
        <f t="shared" si="36"/>
        <v>3.24</v>
      </c>
      <c r="J76" s="17">
        <f>1.8*0.45*2*1.8</f>
        <v>2.9160000000000004</v>
      </c>
      <c r="K76" s="17">
        <f>1.8*0.45*2*1.8</f>
        <v>2.9160000000000004</v>
      </c>
      <c r="M76" s="40">
        <f>1.7*0.45*2*2</f>
        <v>3.06</v>
      </c>
    </row>
    <row r="77" spans="2:17" ht="15" x14ac:dyDescent="0.2">
      <c r="B77" s="42" t="s">
        <v>35</v>
      </c>
      <c r="C77" s="43">
        <f>SUM(C75:C76)</f>
        <v>4.1900000000000004</v>
      </c>
      <c r="D77" s="43">
        <f t="shared" ref="D77:M77" si="37">SUM(D75:D76)</f>
        <v>4.1900000000000004</v>
      </c>
      <c r="E77" s="43">
        <f t="shared" si="37"/>
        <v>4.1900000000000004</v>
      </c>
      <c r="F77" s="43">
        <f t="shared" si="37"/>
        <v>4.1900000000000004</v>
      </c>
      <c r="G77" s="43">
        <f t="shared" si="37"/>
        <v>4.1900000000000004</v>
      </c>
      <c r="H77" s="43">
        <f t="shared" si="37"/>
        <v>4.1900000000000004</v>
      </c>
      <c r="I77" s="44">
        <f t="shared" si="37"/>
        <v>4.1900000000000004</v>
      </c>
      <c r="J77" s="43">
        <f>SUM(J75:J76)</f>
        <v>3.6860000000000004</v>
      </c>
      <c r="K77" s="43">
        <f>SUM(K75:K76)</f>
        <v>3.6860000000000004</v>
      </c>
      <c r="M77" s="22">
        <f t="shared" si="37"/>
        <v>4.09</v>
      </c>
      <c r="O77" s="3">
        <f>+O48*C77</f>
        <v>33.520000000000003</v>
      </c>
    </row>
    <row r="78" spans="2:17" ht="15" x14ac:dyDescent="0.2">
      <c r="B78" s="45"/>
      <c r="C78" s="46"/>
      <c r="D78" s="46"/>
      <c r="E78" s="46"/>
      <c r="F78" s="46"/>
      <c r="G78" s="46"/>
      <c r="H78" s="46"/>
      <c r="I78" s="46"/>
      <c r="J78" s="46"/>
      <c r="K78" s="46"/>
      <c r="M78" s="22"/>
    </row>
    <row r="79" spans="2:17" ht="15" thickBot="1" x14ac:dyDescent="0.25">
      <c r="B79" s="47" t="s">
        <v>47</v>
      </c>
      <c r="C79" s="47">
        <v>6</v>
      </c>
      <c r="D79" s="47">
        <v>7</v>
      </c>
      <c r="E79" s="47">
        <v>8</v>
      </c>
      <c r="F79" s="47">
        <v>9</v>
      </c>
      <c r="G79" s="47">
        <v>10</v>
      </c>
      <c r="H79" s="47">
        <v>11</v>
      </c>
      <c r="I79" s="47">
        <v>12</v>
      </c>
      <c r="J79" s="47">
        <v>6</v>
      </c>
      <c r="K79" s="47">
        <v>7</v>
      </c>
      <c r="L79" s="48"/>
      <c r="M79" s="49">
        <v>9</v>
      </c>
      <c r="N79" s="48"/>
      <c r="O79" s="48"/>
      <c r="P79" s="48"/>
      <c r="Q79" s="48"/>
    </row>
    <row r="80" spans="2:17" ht="14.25" x14ac:dyDescent="0.2">
      <c r="B80" s="50"/>
      <c r="C80" s="50"/>
      <c r="D80" s="50"/>
      <c r="E80" s="50"/>
      <c r="F80" s="50"/>
      <c r="G80" s="50"/>
      <c r="H80" s="50"/>
      <c r="I80" s="50"/>
      <c r="J80" s="50"/>
      <c r="K80" s="50"/>
      <c r="M80" s="50"/>
    </row>
    <row r="81" spans="2:11" ht="15" x14ac:dyDescent="0.2">
      <c r="B81" s="51" t="s">
        <v>37</v>
      </c>
      <c r="C81" s="50"/>
      <c r="D81" s="50"/>
      <c r="E81" s="50"/>
      <c r="F81" s="50"/>
      <c r="G81" s="50"/>
      <c r="H81" s="50"/>
      <c r="I81" s="50"/>
      <c r="J81" s="50"/>
      <c r="K81" s="50"/>
    </row>
    <row r="82" spans="2:11" ht="14.25" x14ac:dyDescent="0.2">
      <c r="B82" s="50" t="s">
        <v>38</v>
      </c>
      <c r="C82" s="50"/>
      <c r="D82" s="50"/>
      <c r="E82" s="50"/>
      <c r="F82" s="50"/>
      <c r="G82" s="50"/>
      <c r="H82" s="50"/>
      <c r="I82" s="50"/>
      <c r="J82" s="50"/>
      <c r="K82" s="50"/>
    </row>
    <row r="83" spans="2:11" ht="14.25" x14ac:dyDescent="0.2">
      <c r="B83" s="50" t="s">
        <v>48</v>
      </c>
      <c r="C83" s="50"/>
      <c r="D83" s="50"/>
      <c r="E83" s="50"/>
      <c r="F83" s="50">
        <f>+D72*4</f>
        <v>9.8559999999999999</v>
      </c>
      <c r="G83" s="50"/>
      <c r="H83" s="50"/>
      <c r="I83" s="50"/>
      <c r="J83" s="50"/>
      <c r="K83" s="50"/>
    </row>
    <row r="84" spans="2:11" ht="14.25" x14ac:dyDescent="0.2">
      <c r="B84" s="50" t="s">
        <v>49</v>
      </c>
      <c r="C84" s="50"/>
      <c r="D84" s="50"/>
      <c r="E84" s="50"/>
      <c r="F84" s="50">
        <f>+D66*4</f>
        <v>20.069520000000001</v>
      </c>
      <c r="G84" s="50"/>
      <c r="H84" s="50"/>
      <c r="I84" s="50"/>
      <c r="J84" s="50"/>
      <c r="K84" s="50"/>
    </row>
    <row r="85" spans="2:11" ht="14.25" x14ac:dyDescent="0.2">
      <c r="B85" s="50" t="s">
        <v>41</v>
      </c>
      <c r="C85" s="50"/>
      <c r="D85" s="50"/>
      <c r="E85" s="50"/>
      <c r="F85" s="50">
        <f>+F83+F84</f>
        <v>29.925519999999999</v>
      </c>
      <c r="G85" s="50"/>
      <c r="H85" s="50"/>
      <c r="I85" s="50"/>
      <c r="J85" s="50"/>
      <c r="K85" s="50"/>
    </row>
    <row r="86" spans="2:11" ht="14.25" x14ac:dyDescent="0.2">
      <c r="B86" s="50" t="s">
        <v>50</v>
      </c>
      <c r="C86" s="50"/>
      <c r="D86" s="50"/>
      <c r="E86" s="50"/>
      <c r="F86" s="50"/>
      <c r="G86" s="50"/>
      <c r="H86" s="50"/>
      <c r="I86" s="50"/>
      <c r="J86" s="50"/>
      <c r="K86" s="50"/>
    </row>
    <row r="87" spans="2:11" ht="14.25" x14ac:dyDescent="0.2">
      <c r="B87" s="50"/>
      <c r="C87" s="50"/>
      <c r="D87" s="50"/>
      <c r="E87" s="50"/>
      <c r="F87" s="50"/>
      <c r="G87" s="50"/>
      <c r="H87" s="50"/>
      <c r="I87" s="50"/>
      <c r="J87" s="50"/>
      <c r="K87" s="50"/>
    </row>
    <row r="88" spans="2:11" ht="14.25" x14ac:dyDescent="0.2">
      <c r="B88" s="52"/>
      <c r="C88" s="52"/>
      <c r="D88" s="52"/>
      <c r="E88" s="52"/>
      <c r="F88" s="52"/>
      <c r="G88" s="52"/>
      <c r="H88" s="52"/>
      <c r="I88" s="52"/>
      <c r="J88" s="52"/>
      <c r="K88" s="52"/>
    </row>
    <row r="89" spans="2:11" ht="14.25" x14ac:dyDescent="0.2">
      <c r="B89" s="52"/>
      <c r="C89" s="52"/>
      <c r="D89" s="52"/>
      <c r="E89" s="52"/>
      <c r="F89" s="52"/>
      <c r="G89" s="52"/>
      <c r="H89" s="52"/>
      <c r="I89" s="52"/>
      <c r="J89" s="52"/>
      <c r="K89" s="52"/>
    </row>
    <row r="90" spans="2:11" ht="14.25" x14ac:dyDescent="0.2">
      <c r="B90" s="52"/>
      <c r="C90" s="52"/>
      <c r="D90" s="52"/>
      <c r="E90" s="52"/>
      <c r="F90" s="52"/>
      <c r="G90" s="52"/>
      <c r="H90" s="52"/>
      <c r="I90" s="52"/>
      <c r="J90" s="52"/>
      <c r="K90" s="52"/>
    </row>
    <row r="91" spans="2:11" ht="14.25" x14ac:dyDescent="0.2">
      <c r="B91" s="52"/>
      <c r="C91" s="52"/>
      <c r="D91" s="52"/>
      <c r="E91" s="52"/>
      <c r="F91" s="52"/>
      <c r="G91" s="52"/>
      <c r="H91" s="52"/>
      <c r="I91" s="52"/>
      <c r="J91" s="52"/>
      <c r="K91" s="52"/>
    </row>
    <row r="92" spans="2:11" ht="14.25" x14ac:dyDescent="0.2">
      <c r="B92" s="52"/>
      <c r="C92" s="52"/>
      <c r="D92" s="52"/>
      <c r="E92" s="52"/>
      <c r="F92" s="52"/>
      <c r="G92" s="52"/>
      <c r="H92" s="52"/>
      <c r="I92" s="52"/>
      <c r="J92" s="52"/>
      <c r="K92" s="52"/>
    </row>
    <row r="93" spans="2:11" ht="14.25" x14ac:dyDescent="0.2">
      <c r="B93" s="52"/>
      <c r="C93" s="52"/>
      <c r="D93" s="52"/>
      <c r="E93" s="52"/>
      <c r="F93" s="52"/>
      <c r="G93" s="52"/>
      <c r="H93" s="52"/>
      <c r="I93" s="52"/>
      <c r="J93" s="52"/>
      <c r="K93" s="52"/>
    </row>
    <row r="94" spans="2:11" ht="14.25" x14ac:dyDescent="0.2">
      <c r="B94" s="52"/>
      <c r="C94" s="52"/>
      <c r="D94" s="52"/>
      <c r="E94" s="52"/>
      <c r="F94" s="52"/>
      <c r="G94" s="52"/>
      <c r="H94" s="52"/>
      <c r="I94" s="52"/>
      <c r="J94" s="52"/>
      <c r="K94" s="52"/>
    </row>
    <row r="95" spans="2:11" ht="14.25" x14ac:dyDescent="0.2">
      <c r="B95" s="52"/>
      <c r="C95" s="52"/>
      <c r="D95" s="52"/>
      <c r="E95" s="52"/>
      <c r="F95" s="52"/>
      <c r="G95" s="52"/>
      <c r="H95" s="52"/>
      <c r="I95" s="52"/>
      <c r="J95" s="52"/>
      <c r="K95" s="52"/>
    </row>
    <row r="96" spans="2:11" ht="14.25" x14ac:dyDescent="0.2">
      <c r="B96" s="52"/>
      <c r="C96" s="52"/>
      <c r="D96" s="52"/>
      <c r="E96" s="52"/>
      <c r="F96" s="52"/>
      <c r="G96" s="52"/>
      <c r="H96" s="52"/>
      <c r="I96" s="52"/>
      <c r="J96" s="52"/>
      <c r="K96" s="52"/>
    </row>
    <row r="97" spans="2:11" ht="14.25" x14ac:dyDescent="0.2">
      <c r="B97" s="52"/>
      <c r="C97" s="52"/>
      <c r="D97" s="52"/>
      <c r="E97" s="52"/>
      <c r="F97" s="52"/>
      <c r="G97" s="52"/>
      <c r="H97" s="52"/>
      <c r="I97" s="52"/>
      <c r="J97" s="52"/>
      <c r="K97" s="52"/>
    </row>
    <row r="98" spans="2:11" ht="14.25" x14ac:dyDescent="0.2">
      <c r="B98" s="52"/>
      <c r="C98" s="52"/>
      <c r="D98" s="52"/>
      <c r="E98" s="52"/>
      <c r="F98" s="52"/>
      <c r="G98" s="52"/>
      <c r="H98" s="52"/>
      <c r="I98" s="52"/>
      <c r="J98" s="52"/>
      <c r="K98" s="52"/>
    </row>
    <row r="99" spans="2:11" ht="14.25" x14ac:dyDescent="0.2">
      <c r="B99" s="52"/>
      <c r="C99" s="52"/>
      <c r="D99" s="52"/>
      <c r="E99" s="52"/>
      <c r="F99" s="52"/>
      <c r="G99" s="52"/>
      <c r="H99" s="52"/>
      <c r="I99" s="52"/>
      <c r="J99" s="52"/>
      <c r="K99" s="52"/>
    </row>
    <row r="100" spans="2:11" ht="14.25" x14ac:dyDescent="0.2">
      <c r="B100" s="52"/>
      <c r="C100" s="52"/>
      <c r="D100" s="52"/>
      <c r="E100" s="52"/>
      <c r="F100" s="52"/>
      <c r="G100" s="52"/>
      <c r="H100" s="52"/>
      <c r="I100" s="52"/>
      <c r="J100" s="52"/>
      <c r="K100" s="52"/>
    </row>
    <row r="101" spans="2:11" ht="14.25" x14ac:dyDescent="0.2">
      <c r="B101" s="52"/>
      <c r="C101" s="52"/>
      <c r="D101" s="52"/>
      <c r="E101" s="52"/>
      <c r="F101" s="52"/>
      <c r="G101" s="52"/>
      <c r="H101" s="52"/>
      <c r="I101" s="52"/>
      <c r="J101" s="52"/>
      <c r="K101" s="52"/>
    </row>
    <row r="102" spans="2:11" ht="14.25" x14ac:dyDescent="0.2">
      <c r="B102" s="52"/>
      <c r="C102" s="52"/>
      <c r="D102" s="52"/>
      <c r="E102" s="52"/>
      <c r="F102" s="52"/>
      <c r="G102" s="52"/>
      <c r="H102" s="52"/>
      <c r="I102" s="52"/>
      <c r="J102" s="52"/>
      <c r="K102" s="52"/>
    </row>
    <row r="103" spans="2:11" ht="14.25" x14ac:dyDescent="0.2">
      <c r="B103" s="52"/>
      <c r="C103" s="52"/>
      <c r="D103" s="52"/>
      <c r="E103" s="52"/>
      <c r="F103" s="52"/>
      <c r="G103" s="52"/>
      <c r="H103" s="52"/>
      <c r="I103" s="52"/>
      <c r="J103" s="52"/>
      <c r="K103" s="52"/>
    </row>
    <row r="104" spans="2:11" ht="14.25" x14ac:dyDescent="0.2">
      <c r="B104" s="52"/>
      <c r="C104" s="52"/>
      <c r="D104" s="52"/>
      <c r="E104" s="52"/>
      <c r="F104" s="52"/>
      <c r="G104" s="52"/>
      <c r="H104" s="52"/>
      <c r="I104" s="52"/>
      <c r="J104" s="52"/>
      <c r="K104" s="52"/>
    </row>
    <row r="105" spans="2:11" ht="14.25" x14ac:dyDescent="0.2">
      <c r="B105" s="52"/>
      <c r="C105" s="52"/>
      <c r="D105" s="52"/>
      <c r="E105" s="52"/>
      <c r="F105" s="52"/>
      <c r="G105" s="52"/>
      <c r="H105" s="52"/>
      <c r="I105" s="52"/>
      <c r="J105" s="52"/>
      <c r="K105" s="52"/>
    </row>
    <row r="106" spans="2:11" ht="14.25" x14ac:dyDescent="0.2">
      <c r="B106" s="52"/>
      <c r="C106" s="52"/>
      <c r="D106" s="52"/>
      <c r="E106" s="52"/>
      <c r="F106" s="52"/>
      <c r="G106" s="52"/>
      <c r="H106" s="52"/>
      <c r="I106" s="52"/>
      <c r="J106" s="52"/>
      <c r="K106" s="52"/>
    </row>
    <row r="107" spans="2:11" ht="14.25" x14ac:dyDescent="0.2">
      <c r="B107" s="52"/>
      <c r="C107" s="52"/>
      <c r="D107" s="52"/>
      <c r="E107" s="52"/>
      <c r="F107" s="52"/>
      <c r="G107" s="52"/>
      <c r="H107" s="52"/>
      <c r="I107" s="52"/>
      <c r="J107" s="52"/>
      <c r="K107" s="52"/>
    </row>
    <row r="108" spans="2:11" ht="14.25" x14ac:dyDescent="0.2">
      <c r="B108" s="52"/>
      <c r="C108" s="52"/>
      <c r="D108" s="52"/>
      <c r="E108" s="52"/>
      <c r="F108" s="52"/>
      <c r="G108" s="52"/>
      <c r="H108" s="52"/>
      <c r="I108" s="52"/>
      <c r="J108" s="52"/>
      <c r="K108" s="52"/>
    </row>
    <row r="109" spans="2:11" ht="14.25" x14ac:dyDescent="0.2">
      <c r="B109" s="52"/>
      <c r="C109" s="52"/>
      <c r="D109" s="52"/>
      <c r="E109" s="52"/>
      <c r="F109" s="52"/>
      <c r="G109" s="52"/>
      <c r="H109" s="52"/>
      <c r="I109" s="52"/>
      <c r="J109" s="52"/>
      <c r="K109" s="52"/>
    </row>
    <row r="110" spans="2:11" ht="14.25" x14ac:dyDescent="0.2">
      <c r="B110" s="52"/>
      <c r="C110" s="52"/>
      <c r="D110" s="52"/>
      <c r="E110" s="52"/>
      <c r="F110" s="52"/>
      <c r="G110" s="52"/>
      <c r="H110" s="52"/>
      <c r="I110" s="52"/>
      <c r="J110" s="52"/>
      <c r="K110" s="52"/>
    </row>
    <row r="111" spans="2:11" ht="14.25" x14ac:dyDescent="0.2">
      <c r="B111" s="52"/>
      <c r="C111" s="52"/>
      <c r="D111" s="52"/>
      <c r="E111" s="52"/>
      <c r="F111" s="52"/>
      <c r="G111" s="52"/>
      <c r="H111" s="52"/>
      <c r="I111" s="52"/>
      <c r="J111" s="52"/>
      <c r="K111" s="52"/>
    </row>
    <row r="112" spans="2:11" ht="14.25" x14ac:dyDescent="0.2">
      <c r="B112" s="52"/>
      <c r="C112" s="52"/>
      <c r="D112" s="52"/>
      <c r="E112" s="52"/>
      <c r="F112" s="52"/>
      <c r="G112" s="52"/>
      <c r="H112" s="52"/>
      <c r="I112" s="52"/>
      <c r="J112" s="52"/>
      <c r="K112" s="52"/>
    </row>
    <row r="113" spans="2:11" ht="14.25" x14ac:dyDescent="0.2">
      <c r="B113" s="52"/>
      <c r="C113" s="52"/>
      <c r="D113" s="52"/>
      <c r="E113" s="52"/>
      <c r="F113" s="52"/>
      <c r="G113" s="52"/>
      <c r="H113" s="52"/>
      <c r="I113" s="52"/>
      <c r="J113" s="52"/>
      <c r="K113" s="52"/>
    </row>
    <row r="114" spans="2:11" ht="14.25" x14ac:dyDescent="0.2">
      <c r="B114" s="52"/>
      <c r="C114" s="52"/>
      <c r="D114" s="52"/>
      <c r="E114" s="52"/>
      <c r="F114" s="52"/>
      <c r="G114" s="52"/>
      <c r="H114" s="52"/>
      <c r="I114" s="52"/>
      <c r="J114" s="52"/>
      <c r="K114" s="52"/>
    </row>
    <row r="115" spans="2:11" ht="14.25" x14ac:dyDescent="0.2">
      <c r="B115" s="52"/>
      <c r="C115" s="52"/>
      <c r="D115" s="52"/>
      <c r="E115" s="52"/>
      <c r="F115" s="52"/>
      <c r="G115" s="52"/>
      <c r="H115" s="52"/>
      <c r="I115" s="52"/>
      <c r="J115" s="52"/>
      <c r="K115" s="52"/>
    </row>
    <row r="116" spans="2:11" ht="14.25" x14ac:dyDescent="0.2">
      <c r="B116" s="52"/>
      <c r="C116" s="52"/>
      <c r="D116" s="52"/>
      <c r="E116" s="52"/>
      <c r="F116" s="52"/>
      <c r="G116" s="52"/>
      <c r="H116" s="52"/>
      <c r="I116" s="52"/>
      <c r="J116" s="52"/>
      <c r="K116" s="52"/>
    </row>
    <row r="117" spans="2:11" ht="14.25" x14ac:dyDescent="0.2">
      <c r="B117" s="52"/>
      <c r="C117" s="52"/>
      <c r="D117" s="52"/>
      <c r="E117" s="52"/>
      <c r="F117" s="52"/>
      <c r="G117" s="52"/>
      <c r="H117" s="52"/>
      <c r="I117" s="52"/>
      <c r="J117" s="52"/>
      <c r="K117" s="52"/>
    </row>
    <row r="118" spans="2:11" ht="14.25" x14ac:dyDescent="0.2">
      <c r="B118" s="52"/>
      <c r="C118" s="52"/>
      <c r="D118" s="52"/>
      <c r="E118" s="52"/>
      <c r="F118" s="52"/>
      <c r="G118" s="52"/>
      <c r="H118" s="52"/>
      <c r="I118" s="52"/>
      <c r="J118" s="52"/>
      <c r="K118" s="52"/>
    </row>
    <row r="119" spans="2:11" ht="14.25" x14ac:dyDescent="0.2">
      <c r="B119" s="52"/>
      <c r="C119" s="52"/>
      <c r="D119" s="52"/>
      <c r="E119" s="52"/>
      <c r="F119" s="52"/>
      <c r="G119" s="52"/>
      <c r="H119" s="52"/>
      <c r="I119" s="52"/>
      <c r="J119" s="52"/>
      <c r="K119" s="52"/>
    </row>
    <row r="120" spans="2:11" ht="14.25" x14ac:dyDescent="0.2">
      <c r="B120" s="52"/>
      <c r="C120" s="52"/>
      <c r="D120" s="52"/>
      <c r="E120" s="52"/>
      <c r="F120" s="52"/>
      <c r="G120" s="52"/>
      <c r="H120" s="52"/>
      <c r="I120" s="52"/>
      <c r="J120" s="52"/>
      <c r="K120" s="52"/>
    </row>
    <row r="121" spans="2:11" ht="14.25" x14ac:dyDescent="0.2">
      <c r="B121" s="52"/>
      <c r="C121" s="52"/>
      <c r="D121" s="52"/>
      <c r="E121" s="52"/>
      <c r="F121" s="52"/>
      <c r="G121" s="52"/>
      <c r="H121" s="52"/>
      <c r="I121" s="52"/>
      <c r="J121" s="52"/>
      <c r="K121" s="52"/>
    </row>
    <row r="122" spans="2:11" ht="14.25" x14ac:dyDescent="0.2">
      <c r="B122" s="52"/>
      <c r="C122" s="52"/>
      <c r="D122" s="52"/>
      <c r="E122" s="52"/>
      <c r="F122" s="52"/>
      <c r="G122" s="52"/>
      <c r="H122" s="52"/>
      <c r="I122" s="52"/>
      <c r="J122" s="52"/>
      <c r="K122" s="52"/>
    </row>
    <row r="123" spans="2:11" ht="14.25" x14ac:dyDescent="0.2">
      <c r="B123" s="52"/>
      <c r="C123" s="52"/>
      <c r="D123" s="52"/>
      <c r="E123" s="52"/>
      <c r="F123" s="52"/>
      <c r="G123" s="52"/>
      <c r="H123" s="52"/>
      <c r="I123" s="52"/>
      <c r="J123" s="52"/>
      <c r="K123" s="52"/>
    </row>
    <row r="124" spans="2:11" ht="14.25" x14ac:dyDescent="0.2">
      <c r="B124" s="52"/>
      <c r="C124" s="52"/>
      <c r="D124" s="52"/>
      <c r="E124" s="52"/>
      <c r="F124" s="52"/>
      <c r="G124" s="52"/>
      <c r="H124" s="52"/>
      <c r="I124" s="52"/>
      <c r="J124" s="52"/>
      <c r="K124" s="52"/>
    </row>
    <row r="125" spans="2:11" ht="14.25" x14ac:dyDescent="0.2">
      <c r="B125" s="52"/>
      <c r="C125" s="52"/>
      <c r="D125" s="52"/>
      <c r="E125" s="52"/>
      <c r="F125" s="52"/>
      <c r="G125" s="52"/>
      <c r="H125" s="52"/>
      <c r="I125" s="52"/>
      <c r="J125" s="52"/>
      <c r="K125" s="52"/>
    </row>
    <row r="126" spans="2:11" ht="14.25" x14ac:dyDescent="0.2">
      <c r="B126" s="52"/>
      <c r="C126" s="52"/>
      <c r="D126" s="52"/>
      <c r="E126" s="52"/>
      <c r="F126" s="52"/>
      <c r="G126" s="52"/>
      <c r="H126" s="52"/>
      <c r="I126" s="52"/>
      <c r="J126" s="52"/>
      <c r="K126" s="52"/>
    </row>
    <row r="127" spans="2:11" ht="14.25" x14ac:dyDescent="0.2">
      <c r="B127" s="52"/>
      <c r="C127" s="52"/>
      <c r="D127" s="52"/>
      <c r="E127" s="52"/>
      <c r="F127" s="52"/>
      <c r="G127" s="52"/>
      <c r="H127" s="52"/>
      <c r="I127" s="52"/>
      <c r="J127" s="52"/>
      <c r="K127" s="52"/>
    </row>
    <row r="128" spans="2:11" ht="14.25" x14ac:dyDescent="0.2">
      <c r="B128" s="52"/>
      <c r="C128" s="52"/>
      <c r="D128" s="52"/>
      <c r="E128" s="52"/>
      <c r="F128" s="52"/>
      <c r="G128" s="52"/>
      <c r="H128" s="52"/>
      <c r="I128" s="52"/>
      <c r="J128" s="52"/>
      <c r="K128" s="52"/>
    </row>
    <row r="129" spans="2:11" ht="14.25" x14ac:dyDescent="0.2">
      <c r="B129" s="52"/>
      <c r="C129" s="52"/>
      <c r="D129" s="52"/>
      <c r="E129" s="52"/>
      <c r="F129" s="52"/>
      <c r="G129" s="52"/>
      <c r="H129" s="52"/>
      <c r="I129" s="52"/>
      <c r="J129" s="52"/>
      <c r="K129" s="52"/>
    </row>
    <row r="130" spans="2:11" ht="14.25" x14ac:dyDescent="0.2">
      <c r="B130" s="52"/>
      <c r="C130" s="52"/>
      <c r="D130" s="52"/>
      <c r="E130" s="52"/>
      <c r="F130" s="52"/>
      <c r="G130" s="52"/>
      <c r="H130" s="52"/>
      <c r="I130" s="52"/>
      <c r="J130" s="52"/>
      <c r="K130" s="52"/>
    </row>
    <row r="131" spans="2:11" ht="14.25" x14ac:dyDescent="0.2">
      <c r="B131" s="52"/>
      <c r="C131" s="52"/>
      <c r="D131" s="52"/>
      <c r="E131" s="52"/>
      <c r="F131" s="52"/>
      <c r="G131" s="52"/>
      <c r="H131" s="52"/>
      <c r="I131" s="52"/>
      <c r="J131" s="52"/>
      <c r="K131" s="52"/>
    </row>
    <row r="132" spans="2:11" ht="14.25" x14ac:dyDescent="0.2">
      <c r="B132" s="52"/>
      <c r="C132" s="52"/>
      <c r="D132" s="52"/>
      <c r="E132" s="52"/>
      <c r="F132" s="52"/>
      <c r="G132" s="52"/>
      <c r="H132" s="52"/>
      <c r="I132" s="52"/>
      <c r="J132" s="52"/>
      <c r="K132" s="52"/>
    </row>
    <row r="133" spans="2:11" ht="14.25" x14ac:dyDescent="0.2">
      <c r="B133" s="52"/>
      <c r="C133" s="52"/>
      <c r="D133" s="52"/>
      <c r="E133" s="52"/>
      <c r="F133" s="52"/>
      <c r="G133" s="52"/>
      <c r="H133" s="52"/>
      <c r="I133" s="52"/>
      <c r="J133" s="52"/>
      <c r="K133" s="52"/>
    </row>
    <row r="134" spans="2:11" ht="14.25" x14ac:dyDescent="0.2">
      <c r="B134" s="52"/>
      <c r="C134" s="52"/>
      <c r="D134" s="52"/>
      <c r="E134" s="52"/>
      <c r="F134" s="52"/>
      <c r="G134" s="52"/>
      <c r="H134" s="52"/>
      <c r="I134" s="52"/>
      <c r="J134" s="52"/>
      <c r="K134" s="52"/>
    </row>
    <row r="135" spans="2:11" ht="14.25" x14ac:dyDescent="0.2">
      <c r="B135" s="52"/>
      <c r="C135" s="52"/>
      <c r="D135" s="52"/>
      <c r="E135" s="52"/>
      <c r="F135" s="52"/>
      <c r="G135" s="52"/>
      <c r="H135" s="52"/>
      <c r="I135" s="52"/>
      <c r="J135" s="52"/>
      <c r="K135" s="52"/>
    </row>
    <row r="136" spans="2:11" ht="14.25" x14ac:dyDescent="0.2">
      <c r="B136" s="52"/>
      <c r="C136" s="52"/>
      <c r="D136" s="52"/>
      <c r="E136" s="52"/>
      <c r="F136" s="52"/>
      <c r="G136" s="52"/>
      <c r="H136" s="52"/>
      <c r="I136" s="52"/>
      <c r="J136" s="52"/>
      <c r="K136" s="52"/>
    </row>
    <row r="137" spans="2:11" ht="14.25" x14ac:dyDescent="0.2">
      <c r="B137" s="52"/>
      <c r="C137" s="52"/>
      <c r="D137" s="52"/>
      <c r="E137" s="52"/>
      <c r="F137" s="52"/>
      <c r="G137" s="52"/>
      <c r="H137" s="52"/>
      <c r="I137" s="52"/>
      <c r="J137" s="52"/>
      <c r="K137" s="52"/>
    </row>
    <row r="138" spans="2:11" ht="14.25" x14ac:dyDescent="0.2">
      <c r="B138" s="52"/>
      <c r="C138" s="52"/>
      <c r="D138" s="52"/>
      <c r="E138" s="52"/>
      <c r="F138" s="52"/>
      <c r="G138" s="52"/>
      <c r="H138" s="52"/>
      <c r="I138" s="52"/>
      <c r="J138" s="52"/>
      <c r="K138" s="52"/>
    </row>
    <row r="139" spans="2:11" ht="14.25" x14ac:dyDescent="0.2">
      <c r="B139" s="52"/>
      <c r="C139" s="52"/>
      <c r="D139" s="52"/>
      <c r="E139" s="52"/>
      <c r="F139" s="52"/>
      <c r="G139" s="52"/>
      <c r="H139" s="52"/>
      <c r="I139" s="52"/>
      <c r="J139" s="52"/>
      <c r="K139" s="52"/>
    </row>
    <row r="140" spans="2:11" ht="14.25" x14ac:dyDescent="0.2">
      <c r="B140" s="52"/>
      <c r="C140" s="52"/>
      <c r="D140" s="52"/>
      <c r="E140" s="52"/>
      <c r="F140" s="52"/>
      <c r="G140" s="52"/>
      <c r="H140" s="52"/>
      <c r="I140" s="52"/>
      <c r="J140" s="52"/>
      <c r="K140" s="52"/>
    </row>
    <row r="141" spans="2:11" ht="14.25" x14ac:dyDescent="0.2">
      <c r="B141" s="52"/>
      <c r="C141" s="52"/>
      <c r="D141" s="52"/>
      <c r="E141" s="52"/>
      <c r="F141" s="52"/>
      <c r="G141" s="52"/>
      <c r="H141" s="52"/>
      <c r="I141" s="52"/>
      <c r="J141" s="52"/>
      <c r="K141" s="52"/>
    </row>
    <row r="142" spans="2:11" ht="14.25" x14ac:dyDescent="0.2">
      <c r="B142" s="52"/>
      <c r="C142" s="52"/>
      <c r="D142" s="52"/>
      <c r="E142" s="52"/>
      <c r="F142" s="52"/>
      <c r="G142" s="52"/>
      <c r="H142" s="52"/>
      <c r="I142" s="52"/>
      <c r="J142" s="52"/>
      <c r="K142" s="52"/>
    </row>
    <row r="143" spans="2:11" ht="14.25" x14ac:dyDescent="0.2">
      <c r="B143" s="52"/>
      <c r="C143" s="52"/>
      <c r="D143" s="52"/>
      <c r="E143" s="52"/>
      <c r="F143" s="52"/>
      <c r="G143" s="52"/>
      <c r="H143" s="52"/>
      <c r="I143" s="52"/>
      <c r="J143" s="52"/>
      <c r="K143" s="52"/>
    </row>
    <row r="144" spans="2:11" ht="14.25" x14ac:dyDescent="0.2">
      <c r="B144" s="52"/>
      <c r="C144" s="52"/>
      <c r="D144" s="52"/>
      <c r="E144" s="52"/>
      <c r="F144" s="52"/>
      <c r="G144" s="52"/>
      <c r="H144" s="52"/>
      <c r="I144" s="52"/>
      <c r="J144" s="52"/>
      <c r="K144" s="52"/>
    </row>
    <row r="145" spans="2:11" ht="14.25" x14ac:dyDescent="0.2">
      <c r="B145" s="52"/>
      <c r="C145" s="52"/>
      <c r="D145" s="52"/>
      <c r="E145" s="52"/>
      <c r="F145" s="52"/>
      <c r="G145" s="52"/>
      <c r="H145" s="52"/>
      <c r="I145" s="52"/>
      <c r="J145" s="52"/>
      <c r="K145" s="52"/>
    </row>
    <row r="146" spans="2:11" ht="14.25" x14ac:dyDescent="0.2">
      <c r="B146" s="52"/>
      <c r="C146" s="52"/>
      <c r="D146" s="52"/>
      <c r="E146" s="52"/>
      <c r="F146" s="52"/>
      <c r="G146" s="52"/>
      <c r="H146" s="52"/>
      <c r="I146" s="52"/>
      <c r="J146" s="52"/>
      <c r="K146" s="52"/>
    </row>
    <row r="147" spans="2:11" ht="14.25" x14ac:dyDescent="0.2">
      <c r="B147" s="52"/>
      <c r="C147" s="52"/>
      <c r="D147" s="52"/>
      <c r="E147" s="52"/>
      <c r="F147" s="52"/>
      <c r="G147" s="52"/>
      <c r="H147" s="52"/>
      <c r="I147" s="52"/>
      <c r="J147" s="52"/>
      <c r="K147" s="52"/>
    </row>
    <row r="148" spans="2:11" ht="14.25" x14ac:dyDescent="0.2">
      <c r="B148" s="52"/>
      <c r="C148" s="52"/>
      <c r="D148" s="52"/>
      <c r="E148" s="52"/>
      <c r="F148" s="52"/>
      <c r="G148" s="52"/>
      <c r="H148" s="52"/>
      <c r="I148" s="52"/>
      <c r="J148" s="52"/>
      <c r="K148" s="52"/>
    </row>
    <row r="149" spans="2:11" ht="14.25" x14ac:dyDescent="0.2">
      <c r="B149" s="52"/>
      <c r="C149" s="52"/>
      <c r="D149" s="52"/>
      <c r="E149" s="52"/>
      <c r="F149" s="52"/>
      <c r="G149" s="52"/>
      <c r="H149" s="52"/>
      <c r="I149" s="52"/>
      <c r="J149" s="52"/>
      <c r="K149" s="52"/>
    </row>
    <row r="150" spans="2:11" ht="14.25" x14ac:dyDescent="0.2">
      <c r="B150" s="52"/>
      <c r="C150" s="52"/>
      <c r="D150" s="52"/>
      <c r="E150" s="52"/>
      <c r="F150" s="52"/>
      <c r="G150" s="52"/>
      <c r="H150" s="52"/>
      <c r="I150" s="52"/>
      <c r="J150" s="52"/>
      <c r="K150" s="52"/>
    </row>
    <row r="151" spans="2:11" ht="14.25" x14ac:dyDescent="0.2">
      <c r="B151" s="52"/>
      <c r="C151" s="52"/>
      <c r="D151" s="52"/>
      <c r="E151" s="52"/>
      <c r="F151" s="52"/>
      <c r="G151" s="52"/>
      <c r="H151" s="52"/>
      <c r="I151" s="52"/>
      <c r="J151" s="52"/>
      <c r="K151" s="52"/>
    </row>
    <row r="152" spans="2:11" ht="14.25" x14ac:dyDescent="0.2">
      <c r="B152" s="52"/>
      <c r="C152" s="52"/>
      <c r="D152" s="52"/>
      <c r="E152" s="52"/>
      <c r="F152" s="52"/>
      <c r="G152" s="52"/>
      <c r="H152" s="52"/>
      <c r="I152" s="52"/>
      <c r="J152" s="52"/>
      <c r="K152" s="52"/>
    </row>
    <row r="153" spans="2:11" ht="14.25" x14ac:dyDescent="0.2">
      <c r="B153" s="52"/>
      <c r="C153" s="52"/>
      <c r="D153" s="52"/>
      <c r="E153" s="52"/>
      <c r="F153" s="52"/>
      <c r="G153" s="52"/>
      <c r="H153" s="52"/>
      <c r="I153" s="52"/>
      <c r="J153" s="52"/>
      <c r="K153" s="52"/>
    </row>
    <row r="154" spans="2:11" ht="14.25" x14ac:dyDescent="0.2">
      <c r="B154" s="52"/>
      <c r="C154" s="52"/>
      <c r="D154" s="52"/>
      <c r="E154" s="52"/>
      <c r="F154" s="52"/>
      <c r="G154" s="52"/>
      <c r="H154" s="52"/>
      <c r="I154" s="52"/>
      <c r="J154" s="52"/>
      <c r="K154" s="52"/>
    </row>
    <row r="155" spans="2:11" ht="14.25" x14ac:dyDescent="0.2">
      <c r="B155" s="52"/>
      <c r="C155" s="52"/>
      <c r="D155" s="52"/>
      <c r="E155" s="52"/>
      <c r="F155" s="52"/>
      <c r="G155" s="52"/>
      <c r="H155" s="52"/>
      <c r="I155" s="52"/>
      <c r="J155" s="52"/>
      <c r="K155" s="52"/>
    </row>
    <row r="156" spans="2:11" ht="14.25" x14ac:dyDescent="0.2">
      <c r="B156" s="52"/>
      <c r="C156" s="52"/>
      <c r="D156" s="52"/>
      <c r="E156" s="52"/>
      <c r="F156" s="52"/>
      <c r="G156" s="52"/>
      <c r="H156" s="52"/>
      <c r="I156" s="52"/>
      <c r="J156" s="52"/>
      <c r="K156" s="52"/>
    </row>
    <row r="157" spans="2:11" ht="14.25" x14ac:dyDescent="0.2">
      <c r="B157" s="52"/>
      <c r="C157" s="52"/>
      <c r="D157" s="52"/>
      <c r="E157" s="52"/>
      <c r="F157" s="52"/>
      <c r="G157" s="52"/>
      <c r="H157" s="52"/>
      <c r="I157" s="52"/>
      <c r="J157" s="52"/>
      <c r="K157" s="52"/>
    </row>
    <row r="158" spans="2:11" ht="14.25" x14ac:dyDescent="0.2">
      <c r="B158" s="52"/>
      <c r="C158" s="52"/>
      <c r="D158" s="52"/>
      <c r="E158" s="52"/>
      <c r="F158" s="52"/>
      <c r="G158" s="52"/>
      <c r="H158" s="52"/>
      <c r="I158" s="52"/>
      <c r="J158" s="52"/>
      <c r="K158" s="52"/>
    </row>
    <row r="159" spans="2:11" ht="14.25" x14ac:dyDescent="0.2">
      <c r="B159" s="52"/>
      <c r="C159" s="52"/>
      <c r="D159" s="52"/>
      <c r="E159" s="52"/>
      <c r="F159" s="52"/>
      <c r="G159" s="52"/>
      <c r="H159" s="52"/>
      <c r="I159" s="52"/>
      <c r="J159" s="52"/>
      <c r="K159" s="52"/>
    </row>
    <row r="160" spans="2:11" ht="14.25" x14ac:dyDescent="0.2">
      <c r="B160" s="52"/>
      <c r="C160" s="52"/>
      <c r="D160" s="52"/>
      <c r="E160" s="52"/>
      <c r="F160" s="52"/>
      <c r="G160" s="52"/>
      <c r="H160" s="52"/>
      <c r="I160" s="52"/>
      <c r="J160" s="52"/>
      <c r="K160" s="52"/>
    </row>
    <row r="161" spans="2:11" ht="14.25" x14ac:dyDescent="0.2">
      <c r="B161" s="52"/>
      <c r="C161" s="52"/>
      <c r="D161" s="52"/>
      <c r="E161" s="52"/>
      <c r="F161" s="52"/>
      <c r="G161" s="52"/>
      <c r="H161" s="52"/>
      <c r="I161" s="52"/>
      <c r="J161" s="52"/>
      <c r="K161" s="52"/>
    </row>
    <row r="162" spans="2:11" ht="14.25" x14ac:dyDescent="0.2">
      <c r="B162" s="52"/>
      <c r="C162" s="52"/>
      <c r="D162" s="52"/>
      <c r="E162" s="52"/>
      <c r="F162" s="52"/>
      <c r="G162" s="52"/>
      <c r="H162" s="52"/>
      <c r="I162" s="52"/>
      <c r="J162" s="52"/>
      <c r="K162" s="52"/>
    </row>
    <row r="163" spans="2:11" ht="14.25" x14ac:dyDescent="0.2">
      <c r="B163" s="52"/>
      <c r="C163" s="52"/>
      <c r="D163" s="52"/>
      <c r="E163" s="52"/>
      <c r="F163" s="52"/>
      <c r="G163" s="52"/>
      <c r="H163" s="52"/>
      <c r="I163" s="52"/>
      <c r="J163" s="52"/>
      <c r="K163" s="52"/>
    </row>
    <row r="164" spans="2:11" ht="14.25" x14ac:dyDescent="0.2">
      <c r="B164" s="52"/>
      <c r="C164" s="52"/>
      <c r="D164" s="52"/>
      <c r="E164" s="52"/>
      <c r="F164" s="52"/>
      <c r="G164" s="52"/>
      <c r="H164" s="52"/>
      <c r="I164" s="52"/>
      <c r="J164" s="52"/>
      <c r="K164" s="52"/>
    </row>
    <row r="165" spans="2:11" ht="14.25" x14ac:dyDescent="0.2">
      <c r="B165" s="52"/>
      <c r="C165" s="52"/>
      <c r="D165" s="52"/>
      <c r="E165" s="52"/>
      <c r="F165" s="52"/>
      <c r="G165" s="52"/>
      <c r="H165" s="52"/>
      <c r="I165" s="52"/>
      <c r="J165" s="52"/>
      <c r="K165" s="52"/>
    </row>
    <row r="166" spans="2:11" ht="14.25" x14ac:dyDescent="0.2">
      <c r="B166" s="52"/>
      <c r="C166" s="52"/>
      <c r="D166" s="52"/>
      <c r="E166" s="52"/>
      <c r="F166" s="52"/>
      <c r="G166" s="52"/>
      <c r="H166" s="52"/>
      <c r="I166" s="52"/>
      <c r="J166" s="52"/>
      <c r="K166" s="52"/>
    </row>
    <row r="167" spans="2:11" ht="14.25" x14ac:dyDescent="0.2">
      <c r="B167" s="52"/>
      <c r="C167" s="52"/>
      <c r="D167" s="52"/>
      <c r="E167" s="52"/>
      <c r="F167" s="52"/>
      <c r="G167" s="52"/>
      <c r="H167" s="52"/>
      <c r="I167" s="52"/>
      <c r="J167" s="52"/>
      <c r="K167" s="52"/>
    </row>
    <row r="168" spans="2:11" ht="14.25" x14ac:dyDescent="0.2">
      <c r="B168" s="52"/>
      <c r="C168" s="52"/>
      <c r="D168" s="52"/>
      <c r="E168" s="52"/>
      <c r="F168" s="52"/>
      <c r="G168" s="52"/>
      <c r="H168" s="52"/>
      <c r="I168" s="52"/>
      <c r="J168" s="52"/>
      <c r="K168" s="52"/>
    </row>
    <row r="169" spans="2:11" ht="14.25" x14ac:dyDescent="0.2">
      <c r="B169" s="52"/>
      <c r="C169" s="52"/>
      <c r="D169" s="52"/>
      <c r="E169" s="52"/>
      <c r="F169" s="52"/>
      <c r="G169" s="52"/>
      <c r="H169" s="52"/>
      <c r="I169" s="52"/>
      <c r="J169" s="52"/>
      <c r="K169" s="52"/>
    </row>
    <row r="170" spans="2:11" ht="14.25" x14ac:dyDescent="0.2">
      <c r="B170" s="52"/>
      <c r="C170" s="52"/>
      <c r="D170" s="52"/>
      <c r="E170" s="52"/>
      <c r="F170" s="52"/>
      <c r="G170" s="52"/>
      <c r="H170" s="52"/>
      <c r="I170" s="52"/>
      <c r="J170" s="52"/>
      <c r="K170" s="52"/>
    </row>
    <row r="171" spans="2:11" ht="14.25" x14ac:dyDescent="0.2">
      <c r="B171" s="52"/>
      <c r="C171" s="52"/>
      <c r="D171" s="52"/>
      <c r="E171" s="52"/>
      <c r="F171" s="52"/>
      <c r="G171" s="52"/>
      <c r="H171" s="52"/>
      <c r="I171" s="52"/>
      <c r="J171" s="52"/>
      <c r="K171" s="52"/>
    </row>
    <row r="172" spans="2:11" ht="14.25" x14ac:dyDescent="0.2">
      <c r="B172" s="52"/>
      <c r="C172" s="52"/>
      <c r="D172" s="52"/>
      <c r="E172" s="52"/>
      <c r="F172" s="52"/>
      <c r="G172" s="52"/>
      <c r="H172" s="52"/>
      <c r="I172" s="52"/>
      <c r="J172" s="52"/>
      <c r="K172" s="52"/>
    </row>
    <row r="173" spans="2:11" ht="14.25" x14ac:dyDescent="0.2">
      <c r="B173" s="52"/>
      <c r="C173" s="52"/>
      <c r="D173" s="52"/>
      <c r="E173" s="52"/>
      <c r="F173" s="52"/>
      <c r="G173" s="52"/>
      <c r="H173" s="52"/>
      <c r="I173" s="52"/>
      <c r="J173" s="52"/>
      <c r="K173" s="52"/>
    </row>
    <row r="174" spans="2:11" ht="14.25" x14ac:dyDescent="0.2">
      <c r="B174" s="52"/>
      <c r="C174" s="52"/>
      <c r="D174" s="52"/>
      <c r="E174" s="52"/>
      <c r="F174" s="52"/>
      <c r="G174" s="52"/>
      <c r="H174" s="52"/>
      <c r="I174" s="52"/>
      <c r="J174" s="52"/>
      <c r="K174" s="52"/>
    </row>
    <row r="175" spans="2:11" ht="14.25" x14ac:dyDescent="0.2">
      <c r="B175" s="52"/>
      <c r="C175" s="52"/>
      <c r="D175" s="52"/>
      <c r="E175" s="52"/>
      <c r="F175" s="52"/>
      <c r="G175" s="52"/>
      <c r="H175" s="52"/>
      <c r="I175" s="52"/>
      <c r="J175" s="52"/>
      <c r="K175" s="52"/>
    </row>
    <row r="176" spans="2:11" ht="14.25" x14ac:dyDescent="0.2">
      <c r="B176" s="52"/>
      <c r="C176" s="52"/>
      <c r="D176" s="52"/>
      <c r="E176" s="52"/>
      <c r="F176" s="52"/>
      <c r="G176" s="52"/>
      <c r="H176" s="52"/>
      <c r="I176" s="52"/>
      <c r="J176" s="52"/>
      <c r="K176" s="52"/>
    </row>
    <row r="177" spans="2:11" ht="14.25" x14ac:dyDescent="0.2">
      <c r="B177" s="52"/>
      <c r="C177" s="52"/>
      <c r="D177" s="52"/>
      <c r="E177" s="52"/>
      <c r="F177" s="52"/>
      <c r="G177" s="52"/>
      <c r="H177" s="52"/>
      <c r="I177" s="52"/>
      <c r="J177" s="52"/>
      <c r="K177" s="52"/>
    </row>
    <row r="178" spans="2:11" ht="14.25" x14ac:dyDescent="0.2">
      <c r="B178" s="52"/>
      <c r="C178" s="52"/>
      <c r="D178" s="52"/>
      <c r="E178" s="52"/>
      <c r="F178" s="52"/>
      <c r="G178" s="52"/>
      <c r="H178" s="52"/>
      <c r="I178" s="52"/>
      <c r="J178" s="52"/>
      <c r="K178" s="52"/>
    </row>
    <row r="179" spans="2:11" ht="14.25" x14ac:dyDescent="0.2">
      <c r="B179" s="52"/>
      <c r="C179" s="52"/>
      <c r="D179" s="52"/>
      <c r="E179" s="52"/>
      <c r="F179" s="52"/>
      <c r="G179" s="52"/>
      <c r="H179" s="52"/>
      <c r="I179" s="52"/>
      <c r="J179" s="52"/>
      <c r="K179" s="52"/>
    </row>
    <row r="180" spans="2:11" ht="14.25" x14ac:dyDescent="0.2">
      <c r="B180" s="52"/>
      <c r="C180" s="52"/>
      <c r="D180" s="52"/>
      <c r="E180" s="52"/>
      <c r="F180" s="52"/>
      <c r="G180" s="52"/>
      <c r="H180" s="52"/>
      <c r="I180" s="52"/>
      <c r="J180" s="52"/>
      <c r="K180" s="52"/>
    </row>
    <row r="181" spans="2:11" ht="14.25" x14ac:dyDescent="0.2">
      <c r="B181" s="52"/>
      <c r="C181" s="52"/>
      <c r="D181" s="52"/>
      <c r="E181" s="52"/>
      <c r="F181" s="52"/>
      <c r="G181" s="52"/>
      <c r="H181" s="52"/>
      <c r="I181" s="52"/>
      <c r="J181" s="52"/>
      <c r="K181" s="52"/>
    </row>
    <row r="182" spans="2:11" ht="14.25" x14ac:dyDescent="0.2">
      <c r="B182" s="52"/>
      <c r="C182" s="52"/>
      <c r="D182" s="52"/>
      <c r="E182" s="52"/>
      <c r="F182" s="52"/>
      <c r="G182" s="52"/>
      <c r="H182" s="52"/>
      <c r="I182" s="52"/>
      <c r="J182" s="52"/>
      <c r="K182" s="52"/>
    </row>
    <row r="183" spans="2:11" ht="14.25" x14ac:dyDescent="0.2">
      <c r="B183" s="52"/>
      <c r="C183" s="52"/>
      <c r="D183" s="52"/>
      <c r="E183" s="52"/>
      <c r="F183" s="52"/>
      <c r="G183" s="52"/>
      <c r="H183" s="52"/>
      <c r="I183" s="52"/>
      <c r="J183" s="52"/>
      <c r="K183" s="52"/>
    </row>
    <row r="184" spans="2:11" ht="14.25" x14ac:dyDescent="0.2">
      <c r="B184" s="52"/>
      <c r="C184" s="52"/>
      <c r="D184" s="52"/>
      <c r="E184" s="52"/>
      <c r="F184" s="52"/>
      <c r="G184" s="52"/>
      <c r="H184" s="52"/>
      <c r="I184" s="52"/>
      <c r="J184" s="52"/>
      <c r="K184" s="52"/>
    </row>
    <row r="185" spans="2:11" ht="14.25" x14ac:dyDescent="0.2">
      <c r="B185" s="52"/>
      <c r="C185" s="52"/>
      <c r="D185" s="52"/>
      <c r="E185" s="52"/>
      <c r="F185" s="52"/>
      <c r="G185" s="52"/>
      <c r="H185" s="52"/>
      <c r="I185" s="52"/>
      <c r="J185" s="52"/>
      <c r="K185" s="52"/>
    </row>
    <row r="186" spans="2:11" ht="14.25" x14ac:dyDescent="0.2">
      <c r="B186" s="52"/>
      <c r="C186" s="52"/>
      <c r="D186" s="52"/>
      <c r="E186" s="52"/>
      <c r="F186" s="52"/>
      <c r="G186" s="52"/>
      <c r="H186" s="52"/>
      <c r="I186" s="52"/>
      <c r="J186" s="52"/>
      <c r="K186" s="52"/>
    </row>
    <row r="187" spans="2:11" ht="14.25" x14ac:dyDescent="0.2">
      <c r="B187" s="52"/>
      <c r="C187" s="52"/>
      <c r="D187" s="52"/>
      <c r="E187" s="52"/>
      <c r="F187" s="52"/>
      <c r="G187" s="52"/>
      <c r="H187" s="52"/>
      <c r="I187" s="52"/>
      <c r="J187" s="52"/>
      <c r="K187" s="52"/>
    </row>
    <row r="188" spans="2:11" ht="14.25" x14ac:dyDescent="0.2">
      <c r="B188" s="52"/>
      <c r="C188" s="52"/>
      <c r="D188" s="52"/>
      <c r="E188" s="52"/>
      <c r="F188" s="52"/>
      <c r="G188" s="52"/>
      <c r="H188" s="52"/>
      <c r="I188" s="52"/>
      <c r="J188" s="52"/>
      <c r="K188" s="52"/>
    </row>
    <row r="189" spans="2:11" ht="14.25" x14ac:dyDescent="0.2">
      <c r="B189" s="52"/>
      <c r="C189" s="52"/>
      <c r="D189" s="52"/>
      <c r="E189" s="52"/>
      <c r="F189" s="52"/>
      <c r="G189" s="52"/>
      <c r="H189" s="52"/>
      <c r="I189" s="52"/>
      <c r="J189" s="52"/>
      <c r="K189" s="52"/>
    </row>
    <row r="190" spans="2:11" ht="14.25" x14ac:dyDescent="0.2">
      <c r="B190" s="52"/>
      <c r="C190" s="52"/>
      <c r="D190" s="52"/>
      <c r="E190" s="52"/>
      <c r="F190" s="52"/>
      <c r="G190" s="52"/>
      <c r="H190" s="52"/>
      <c r="I190" s="52"/>
      <c r="J190" s="52"/>
      <c r="K190" s="52"/>
    </row>
    <row r="191" spans="2:11" ht="14.25" x14ac:dyDescent="0.2">
      <c r="B191" s="52"/>
      <c r="C191" s="52"/>
      <c r="D191" s="52"/>
      <c r="E191" s="52"/>
      <c r="F191" s="52"/>
      <c r="G191" s="52"/>
      <c r="H191" s="52"/>
      <c r="I191" s="52"/>
      <c r="J191" s="52"/>
      <c r="K191" s="52"/>
    </row>
    <row r="192" spans="2:11" ht="14.25" x14ac:dyDescent="0.2">
      <c r="B192" s="52"/>
      <c r="C192" s="52"/>
      <c r="D192" s="52"/>
      <c r="E192" s="52"/>
      <c r="F192" s="52"/>
      <c r="G192" s="52"/>
      <c r="H192" s="52"/>
      <c r="I192" s="52"/>
      <c r="J192" s="52"/>
      <c r="K192" s="52"/>
    </row>
    <row r="193" spans="2:11" ht="14.25" x14ac:dyDescent="0.2">
      <c r="B193" s="52"/>
      <c r="C193" s="52"/>
      <c r="D193" s="52"/>
      <c r="E193" s="52"/>
      <c r="F193" s="52"/>
      <c r="G193" s="52"/>
      <c r="H193" s="52"/>
      <c r="I193" s="52"/>
      <c r="J193" s="52"/>
      <c r="K193" s="52"/>
    </row>
    <row r="194" spans="2:11" ht="14.25" x14ac:dyDescent="0.2">
      <c r="B194" s="52"/>
      <c r="C194" s="52"/>
      <c r="D194" s="52"/>
      <c r="E194" s="52"/>
      <c r="F194" s="52"/>
      <c r="G194" s="52"/>
      <c r="H194" s="52"/>
      <c r="I194" s="52"/>
      <c r="J194" s="52"/>
      <c r="K194" s="52"/>
    </row>
    <row r="195" spans="2:11" ht="14.25" x14ac:dyDescent="0.2">
      <c r="B195" s="52"/>
      <c r="C195" s="52"/>
      <c r="D195" s="52"/>
      <c r="E195" s="52"/>
      <c r="F195" s="52"/>
      <c r="G195" s="52"/>
      <c r="H195" s="52"/>
      <c r="I195" s="52"/>
      <c r="J195" s="52"/>
      <c r="K195" s="52"/>
    </row>
    <row r="196" spans="2:11" ht="14.25" x14ac:dyDescent="0.2">
      <c r="B196" s="52"/>
      <c r="C196" s="52"/>
      <c r="D196" s="52"/>
      <c r="E196" s="52"/>
      <c r="F196" s="52"/>
      <c r="G196" s="52"/>
      <c r="H196" s="52"/>
      <c r="I196" s="52"/>
      <c r="J196" s="52"/>
      <c r="K196" s="52"/>
    </row>
    <row r="197" spans="2:11" ht="14.25" x14ac:dyDescent="0.2">
      <c r="B197" s="52"/>
      <c r="C197" s="52"/>
      <c r="D197" s="52"/>
      <c r="E197" s="52"/>
      <c r="F197" s="52"/>
      <c r="G197" s="52"/>
      <c r="H197" s="52"/>
      <c r="I197" s="52"/>
      <c r="J197" s="52"/>
      <c r="K197" s="52"/>
    </row>
    <row r="198" spans="2:11" ht="14.25" x14ac:dyDescent="0.2">
      <c r="B198" s="52"/>
      <c r="C198" s="52"/>
      <c r="D198" s="52"/>
      <c r="E198" s="52"/>
      <c r="F198" s="52"/>
      <c r="G198" s="52"/>
      <c r="H198" s="52"/>
      <c r="I198" s="52"/>
      <c r="J198" s="52"/>
      <c r="K198" s="52"/>
    </row>
    <row r="199" spans="2:11" ht="14.25" x14ac:dyDescent="0.2">
      <c r="B199" s="52"/>
      <c r="C199" s="52"/>
      <c r="D199" s="52"/>
      <c r="E199" s="52"/>
      <c r="F199" s="52"/>
      <c r="G199" s="52"/>
      <c r="H199" s="52"/>
      <c r="I199" s="52"/>
      <c r="J199" s="52"/>
      <c r="K199" s="52"/>
    </row>
    <row r="200" spans="2:11" ht="14.25" x14ac:dyDescent="0.2">
      <c r="B200" s="52"/>
      <c r="C200" s="52"/>
      <c r="D200" s="52"/>
      <c r="E200" s="52"/>
      <c r="F200" s="52"/>
      <c r="G200" s="52"/>
      <c r="H200" s="52"/>
      <c r="I200" s="52"/>
      <c r="J200" s="52"/>
      <c r="K200" s="52"/>
    </row>
    <row r="201" spans="2:11" ht="14.25" x14ac:dyDescent="0.2">
      <c r="B201" s="52"/>
      <c r="C201" s="52"/>
      <c r="D201" s="52"/>
      <c r="E201" s="52"/>
      <c r="F201" s="52"/>
      <c r="G201" s="52"/>
      <c r="H201" s="52"/>
      <c r="I201" s="52"/>
      <c r="J201" s="52"/>
      <c r="K201" s="52"/>
    </row>
    <row r="202" spans="2:11" ht="14.25" x14ac:dyDescent="0.2">
      <c r="B202" s="52"/>
      <c r="C202" s="52"/>
      <c r="D202" s="52"/>
      <c r="E202" s="52"/>
      <c r="F202" s="52"/>
      <c r="G202" s="52"/>
      <c r="H202" s="52"/>
      <c r="I202" s="52"/>
      <c r="J202" s="52"/>
      <c r="K202" s="52"/>
    </row>
    <row r="203" spans="2:11" ht="14.25" x14ac:dyDescent="0.2">
      <c r="B203" s="52"/>
      <c r="C203" s="52"/>
      <c r="D203" s="52"/>
      <c r="E203" s="52"/>
      <c r="F203" s="52"/>
      <c r="G203" s="52"/>
      <c r="H203" s="52"/>
      <c r="I203" s="52"/>
      <c r="J203" s="52"/>
      <c r="K203" s="52"/>
    </row>
    <row r="204" spans="2:11" ht="14.25" x14ac:dyDescent="0.2">
      <c r="B204" s="52"/>
      <c r="C204" s="52"/>
      <c r="D204" s="52"/>
      <c r="E204" s="52"/>
      <c r="F204" s="52"/>
      <c r="G204" s="52"/>
      <c r="H204" s="52"/>
      <c r="I204" s="52"/>
      <c r="J204" s="52"/>
      <c r="K204" s="52"/>
    </row>
    <row r="205" spans="2:11" ht="14.25" x14ac:dyDescent="0.2">
      <c r="B205" s="52"/>
      <c r="C205" s="52"/>
      <c r="D205" s="52"/>
      <c r="E205" s="52"/>
      <c r="F205" s="52"/>
      <c r="G205" s="52"/>
      <c r="H205" s="52"/>
      <c r="I205" s="52"/>
      <c r="J205" s="52"/>
      <c r="K205" s="52"/>
    </row>
    <row r="206" spans="2:11" ht="14.25" x14ac:dyDescent="0.2">
      <c r="B206" s="52"/>
      <c r="C206" s="52"/>
      <c r="D206" s="52"/>
      <c r="E206" s="52"/>
      <c r="F206" s="52"/>
      <c r="G206" s="52"/>
      <c r="H206" s="52"/>
      <c r="I206" s="52"/>
      <c r="J206" s="52"/>
      <c r="K206" s="52"/>
    </row>
    <row r="207" spans="2:11" ht="14.25" x14ac:dyDescent="0.2">
      <c r="B207" s="52"/>
      <c r="C207" s="52"/>
      <c r="D207" s="52"/>
      <c r="E207" s="52"/>
      <c r="F207" s="52"/>
      <c r="G207" s="52"/>
      <c r="H207" s="52"/>
      <c r="I207" s="52"/>
      <c r="J207" s="52"/>
      <c r="K207" s="52"/>
    </row>
    <row r="208" spans="2:11" ht="14.25" x14ac:dyDescent="0.2">
      <c r="B208" s="52"/>
      <c r="C208" s="52"/>
      <c r="D208" s="52"/>
      <c r="E208" s="52"/>
      <c r="F208" s="52"/>
      <c r="G208" s="52"/>
      <c r="H208" s="52"/>
      <c r="I208" s="52"/>
      <c r="J208" s="52"/>
      <c r="K208" s="52"/>
    </row>
    <row r="209" spans="2:11" ht="14.25" x14ac:dyDescent="0.2">
      <c r="B209" s="52"/>
      <c r="C209" s="52"/>
      <c r="D209" s="52"/>
      <c r="E209" s="52"/>
      <c r="F209" s="52"/>
      <c r="G209" s="52"/>
      <c r="H209" s="52"/>
      <c r="I209" s="52"/>
      <c r="J209" s="52"/>
      <c r="K209" s="52"/>
    </row>
    <row r="210" spans="2:11" ht="14.25" x14ac:dyDescent="0.2">
      <c r="B210" s="52"/>
      <c r="C210" s="52"/>
      <c r="D210" s="52"/>
      <c r="E210" s="52"/>
      <c r="F210" s="52"/>
      <c r="G210" s="52"/>
      <c r="H210" s="52"/>
      <c r="I210" s="52"/>
      <c r="J210" s="52"/>
      <c r="K210" s="52"/>
    </row>
    <row r="211" spans="2:11" ht="14.25" x14ac:dyDescent="0.2">
      <c r="B211" s="52"/>
      <c r="C211" s="52"/>
      <c r="D211" s="52"/>
      <c r="E211" s="52"/>
      <c r="F211" s="52"/>
      <c r="G211" s="52"/>
      <c r="H211" s="52"/>
      <c r="I211" s="52"/>
      <c r="J211" s="52"/>
      <c r="K211" s="52"/>
    </row>
    <row r="212" spans="2:11" ht="14.25" x14ac:dyDescent="0.2">
      <c r="B212" s="52"/>
      <c r="C212" s="52"/>
      <c r="D212" s="52"/>
      <c r="E212" s="52"/>
      <c r="F212" s="52"/>
      <c r="G212" s="52"/>
      <c r="H212" s="52"/>
      <c r="I212" s="52"/>
      <c r="J212" s="52"/>
      <c r="K212" s="52"/>
    </row>
    <row r="213" spans="2:11" ht="14.25" x14ac:dyDescent="0.2">
      <c r="B213" s="52"/>
      <c r="C213" s="52"/>
      <c r="D213" s="52"/>
      <c r="E213" s="52"/>
      <c r="F213" s="52"/>
      <c r="G213" s="52"/>
      <c r="H213" s="52"/>
      <c r="I213" s="52"/>
      <c r="J213" s="52"/>
      <c r="K213" s="52"/>
    </row>
    <row r="214" spans="2:11" ht="14.25" x14ac:dyDescent="0.2">
      <c r="B214" s="52"/>
      <c r="C214" s="52"/>
      <c r="D214" s="52"/>
      <c r="E214" s="52"/>
      <c r="F214" s="52"/>
      <c r="G214" s="52"/>
      <c r="H214" s="52"/>
      <c r="I214" s="52"/>
      <c r="J214" s="52"/>
      <c r="K214" s="52"/>
    </row>
    <row r="215" spans="2:11" ht="14.25" x14ac:dyDescent="0.2">
      <c r="B215" s="52"/>
      <c r="C215" s="52"/>
      <c r="D215" s="52"/>
      <c r="E215" s="52"/>
      <c r="F215" s="52"/>
      <c r="G215" s="52"/>
      <c r="H215" s="52"/>
      <c r="I215" s="52"/>
      <c r="J215" s="52"/>
      <c r="K215" s="52"/>
    </row>
    <row r="216" spans="2:11" ht="14.25" x14ac:dyDescent="0.2">
      <c r="B216" s="52"/>
      <c r="C216" s="52"/>
      <c r="D216" s="52"/>
      <c r="E216" s="52"/>
      <c r="F216" s="52"/>
      <c r="G216" s="52"/>
      <c r="H216" s="52"/>
      <c r="I216" s="52"/>
      <c r="J216" s="52"/>
      <c r="K216" s="52"/>
    </row>
    <row r="217" spans="2:11" ht="14.25" x14ac:dyDescent="0.2">
      <c r="B217" s="52"/>
      <c r="C217" s="52"/>
      <c r="D217" s="52"/>
      <c r="E217" s="52"/>
      <c r="F217" s="52"/>
      <c r="G217" s="52"/>
      <c r="H217" s="52"/>
      <c r="I217" s="52"/>
      <c r="J217" s="52"/>
      <c r="K217" s="52"/>
    </row>
    <row r="218" spans="2:11" ht="14.25" x14ac:dyDescent="0.2">
      <c r="B218" s="52"/>
      <c r="C218" s="52"/>
      <c r="D218" s="52"/>
      <c r="E218" s="52"/>
      <c r="F218" s="52"/>
      <c r="G218" s="52"/>
      <c r="H218" s="52"/>
      <c r="I218" s="52"/>
      <c r="J218" s="52"/>
      <c r="K218" s="52"/>
    </row>
    <row r="219" spans="2:11" ht="14.25" x14ac:dyDescent="0.2">
      <c r="B219" s="52"/>
      <c r="C219" s="52"/>
      <c r="D219" s="52"/>
      <c r="E219" s="52"/>
      <c r="F219" s="52"/>
      <c r="G219" s="52"/>
      <c r="H219" s="52"/>
      <c r="I219" s="52"/>
      <c r="J219" s="52"/>
      <c r="K219" s="52"/>
    </row>
    <row r="220" spans="2:11" ht="14.25" x14ac:dyDescent="0.2">
      <c r="B220" s="52"/>
      <c r="C220" s="52"/>
      <c r="D220" s="52"/>
      <c r="E220" s="52"/>
      <c r="F220" s="52"/>
      <c r="G220" s="52"/>
      <c r="H220" s="52"/>
      <c r="I220" s="52"/>
      <c r="J220" s="52"/>
      <c r="K220" s="52"/>
    </row>
    <row r="221" spans="2:11" ht="14.25" x14ac:dyDescent="0.2">
      <c r="B221" s="52"/>
      <c r="C221" s="52"/>
      <c r="D221" s="52"/>
      <c r="E221" s="52"/>
      <c r="F221" s="52"/>
      <c r="G221" s="52"/>
      <c r="H221" s="52"/>
      <c r="I221" s="52"/>
      <c r="J221" s="52"/>
      <c r="K221" s="52"/>
    </row>
    <row r="222" spans="2:11" ht="14.25" x14ac:dyDescent="0.2">
      <c r="B222" s="52"/>
      <c r="C222" s="52"/>
      <c r="D222" s="52"/>
      <c r="E222" s="52"/>
      <c r="F222" s="52"/>
      <c r="G222" s="52"/>
      <c r="H222" s="52"/>
      <c r="I222" s="52"/>
      <c r="J222" s="52"/>
      <c r="K222" s="52"/>
    </row>
    <row r="223" spans="2:11" ht="14.25" x14ac:dyDescent="0.2">
      <c r="B223" s="52"/>
      <c r="C223" s="52"/>
      <c r="D223" s="52"/>
      <c r="E223" s="52"/>
      <c r="F223" s="52"/>
      <c r="G223" s="52"/>
      <c r="H223" s="52"/>
      <c r="I223" s="52"/>
      <c r="J223" s="52"/>
      <c r="K223" s="52"/>
    </row>
    <row r="224" spans="2:11" ht="14.25" x14ac:dyDescent="0.2">
      <c r="B224" s="52"/>
      <c r="C224" s="52"/>
      <c r="D224" s="52"/>
      <c r="E224" s="52"/>
      <c r="F224" s="52"/>
      <c r="G224" s="52"/>
      <c r="H224" s="52"/>
      <c r="I224" s="52"/>
      <c r="J224" s="52"/>
      <c r="K224" s="52"/>
    </row>
    <row r="225" spans="2:11" ht="14.25" x14ac:dyDescent="0.2">
      <c r="B225" s="52"/>
      <c r="C225" s="52"/>
      <c r="D225" s="52"/>
      <c r="E225" s="52"/>
      <c r="F225" s="52"/>
      <c r="G225" s="52"/>
      <c r="H225" s="52"/>
      <c r="I225" s="52"/>
      <c r="J225" s="52"/>
      <c r="K225" s="52"/>
    </row>
    <row r="226" spans="2:11" ht="14.25" x14ac:dyDescent="0.2">
      <c r="B226" s="52"/>
      <c r="C226" s="52"/>
      <c r="D226" s="52"/>
      <c r="E226" s="52"/>
      <c r="F226" s="52"/>
      <c r="G226" s="52"/>
      <c r="H226" s="52"/>
      <c r="I226" s="52"/>
      <c r="J226" s="52"/>
      <c r="K226" s="52"/>
    </row>
    <row r="227" spans="2:11" ht="14.25" x14ac:dyDescent="0.2">
      <c r="B227" s="52"/>
      <c r="C227" s="52"/>
      <c r="D227" s="52"/>
      <c r="E227" s="52"/>
      <c r="F227" s="52"/>
      <c r="G227" s="52"/>
      <c r="H227" s="52"/>
      <c r="I227" s="52"/>
      <c r="J227" s="52"/>
      <c r="K227" s="52"/>
    </row>
    <row r="228" spans="2:11" ht="14.25" x14ac:dyDescent="0.2">
      <c r="B228" s="52"/>
      <c r="C228" s="52"/>
      <c r="D228" s="52"/>
      <c r="E228" s="52"/>
      <c r="F228" s="52"/>
      <c r="G228" s="52"/>
      <c r="H228" s="52"/>
      <c r="I228" s="52"/>
      <c r="J228" s="52"/>
      <c r="K228" s="52"/>
    </row>
    <row r="229" spans="2:11" ht="14.25" x14ac:dyDescent="0.2">
      <c r="B229" s="52"/>
      <c r="C229" s="52"/>
      <c r="D229" s="52"/>
      <c r="E229" s="52"/>
      <c r="F229" s="52"/>
      <c r="G229" s="52"/>
      <c r="H229" s="52"/>
      <c r="I229" s="52"/>
      <c r="J229" s="52"/>
      <c r="K229" s="52"/>
    </row>
    <row r="230" spans="2:11" ht="14.25" x14ac:dyDescent="0.2">
      <c r="B230" s="52"/>
      <c r="C230" s="52"/>
      <c r="D230" s="52"/>
      <c r="E230" s="52"/>
      <c r="F230" s="52"/>
      <c r="G230" s="52"/>
      <c r="H230" s="52"/>
      <c r="I230" s="52"/>
      <c r="J230" s="52"/>
      <c r="K230" s="52"/>
    </row>
    <row r="231" spans="2:11" ht="14.25" x14ac:dyDescent="0.2">
      <c r="B231" s="52"/>
      <c r="C231" s="52"/>
      <c r="D231" s="52"/>
      <c r="E231" s="52"/>
      <c r="F231" s="52"/>
      <c r="G231" s="52"/>
      <c r="H231" s="52"/>
      <c r="I231" s="52"/>
      <c r="J231" s="52"/>
      <c r="K231" s="52"/>
    </row>
    <row r="232" spans="2:11" ht="14.25" x14ac:dyDescent="0.2">
      <c r="B232" s="52"/>
      <c r="C232" s="52"/>
      <c r="D232" s="52"/>
      <c r="E232" s="52"/>
      <c r="F232" s="52"/>
      <c r="G232" s="52"/>
      <c r="H232" s="52"/>
      <c r="I232" s="52"/>
      <c r="J232" s="52"/>
      <c r="K232" s="52"/>
    </row>
    <row r="233" spans="2:11" ht="14.25" x14ac:dyDescent="0.2">
      <c r="B233" s="52"/>
      <c r="C233" s="52"/>
      <c r="D233" s="52"/>
      <c r="E233" s="52"/>
      <c r="F233" s="52"/>
      <c r="G233" s="52"/>
      <c r="H233" s="52"/>
      <c r="I233" s="52"/>
      <c r="J233" s="52"/>
      <c r="K233" s="52"/>
    </row>
    <row r="234" spans="2:11" ht="14.25" x14ac:dyDescent="0.2">
      <c r="B234" s="52"/>
      <c r="C234" s="52"/>
      <c r="D234" s="52"/>
      <c r="E234" s="52"/>
      <c r="F234" s="52"/>
      <c r="G234" s="52"/>
      <c r="H234" s="52"/>
      <c r="I234" s="52"/>
      <c r="J234" s="52"/>
      <c r="K234" s="52"/>
    </row>
    <row r="235" spans="2:11" ht="14.25" x14ac:dyDescent="0.2">
      <c r="B235" s="52"/>
      <c r="C235" s="52"/>
      <c r="D235" s="52"/>
      <c r="E235" s="52"/>
      <c r="F235" s="52"/>
      <c r="G235" s="52"/>
      <c r="H235" s="52"/>
      <c r="I235" s="52"/>
      <c r="J235" s="52"/>
      <c r="K235" s="52"/>
    </row>
    <row r="236" spans="2:11" ht="14.25" x14ac:dyDescent="0.2">
      <c r="B236" s="52"/>
      <c r="C236" s="52"/>
      <c r="D236" s="52"/>
      <c r="E236" s="52"/>
      <c r="F236" s="52"/>
      <c r="G236" s="52"/>
      <c r="H236" s="52"/>
      <c r="I236" s="52"/>
      <c r="J236" s="52"/>
      <c r="K236" s="52"/>
    </row>
    <row r="237" spans="2:11" ht="14.25" x14ac:dyDescent="0.2">
      <c r="B237" s="52"/>
      <c r="C237" s="52"/>
      <c r="D237" s="52"/>
      <c r="E237" s="52"/>
      <c r="F237" s="52"/>
      <c r="G237" s="52"/>
      <c r="H237" s="52"/>
      <c r="I237" s="52"/>
      <c r="J237" s="52"/>
      <c r="K237" s="52"/>
    </row>
    <row r="238" spans="2:11" ht="14.25" x14ac:dyDescent="0.2">
      <c r="B238" s="52"/>
      <c r="C238" s="52"/>
      <c r="D238" s="52"/>
      <c r="E238" s="52"/>
      <c r="F238" s="52"/>
      <c r="G238" s="52"/>
      <c r="H238" s="52"/>
      <c r="I238" s="52"/>
      <c r="J238" s="52"/>
      <c r="K238" s="52"/>
    </row>
    <row r="239" spans="2:11" ht="14.25" x14ac:dyDescent="0.2">
      <c r="B239" s="52"/>
      <c r="C239" s="52"/>
      <c r="D239" s="52"/>
      <c r="E239" s="52"/>
      <c r="F239" s="52"/>
      <c r="G239" s="52"/>
      <c r="H239" s="52"/>
      <c r="I239" s="52"/>
      <c r="J239" s="52"/>
      <c r="K239" s="52"/>
    </row>
    <row r="240" spans="2:11" ht="14.25" x14ac:dyDescent="0.2">
      <c r="B240" s="52"/>
      <c r="C240" s="52"/>
      <c r="D240" s="52"/>
      <c r="E240" s="52"/>
      <c r="F240" s="52"/>
      <c r="G240" s="52"/>
      <c r="H240" s="52"/>
      <c r="I240" s="52"/>
      <c r="J240" s="52"/>
      <c r="K240" s="52"/>
    </row>
    <row r="241" spans="2:11" ht="14.25" x14ac:dyDescent="0.2">
      <c r="B241" s="52"/>
      <c r="C241" s="52"/>
      <c r="D241" s="52"/>
      <c r="E241" s="52"/>
      <c r="F241" s="52"/>
      <c r="G241" s="52"/>
      <c r="H241" s="52"/>
      <c r="I241" s="52"/>
      <c r="J241" s="52"/>
      <c r="K241" s="52"/>
    </row>
    <row r="242" spans="2:11" ht="14.25" x14ac:dyDescent="0.2">
      <c r="B242" s="52"/>
      <c r="C242" s="52"/>
      <c r="D242" s="52"/>
      <c r="E242" s="52"/>
      <c r="F242" s="52"/>
      <c r="G242" s="52"/>
      <c r="H242" s="52"/>
      <c r="I242" s="52"/>
      <c r="J242" s="52"/>
      <c r="K242" s="52"/>
    </row>
    <row r="243" spans="2:11" ht="14.25" x14ac:dyDescent="0.2">
      <c r="B243" s="52"/>
      <c r="C243" s="52"/>
      <c r="D243" s="52"/>
      <c r="E243" s="52"/>
      <c r="F243" s="52"/>
      <c r="G243" s="52"/>
      <c r="H243" s="52"/>
      <c r="I243" s="52"/>
      <c r="J243" s="52"/>
      <c r="K243" s="52"/>
    </row>
    <row r="244" spans="2:11" ht="14.25" x14ac:dyDescent="0.2">
      <c r="B244" s="52"/>
      <c r="C244" s="52"/>
      <c r="D244" s="52"/>
      <c r="E244" s="52"/>
      <c r="F244" s="52"/>
      <c r="G244" s="52"/>
      <c r="H244" s="52"/>
      <c r="I244" s="52"/>
      <c r="J244" s="52"/>
      <c r="K244" s="52"/>
    </row>
    <row r="245" spans="2:11" ht="14.25" x14ac:dyDescent="0.2">
      <c r="B245" s="52"/>
      <c r="C245" s="52"/>
      <c r="D245" s="52"/>
      <c r="E245" s="52"/>
      <c r="F245" s="52"/>
      <c r="G245" s="52"/>
      <c r="H245" s="52"/>
      <c r="I245" s="52"/>
      <c r="J245" s="52"/>
      <c r="K245" s="52"/>
    </row>
    <row r="246" spans="2:11" ht="14.25" x14ac:dyDescent="0.2">
      <c r="B246" s="52"/>
      <c r="C246" s="52"/>
      <c r="D246" s="52"/>
      <c r="E246" s="52"/>
      <c r="F246" s="52"/>
      <c r="G246" s="52"/>
      <c r="H246" s="52"/>
      <c r="I246" s="52"/>
      <c r="J246" s="52"/>
      <c r="K246" s="52"/>
    </row>
    <row r="247" spans="2:11" ht="14.25" x14ac:dyDescent="0.2">
      <c r="B247" s="52"/>
      <c r="C247" s="52"/>
      <c r="D247" s="52"/>
      <c r="E247" s="52"/>
      <c r="F247" s="52"/>
      <c r="G247" s="52"/>
      <c r="H247" s="52"/>
      <c r="I247" s="52"/>
      <c r="J247" s="52"/>
      <c r="K247" s="52"/>
    </row>
    <row r="248" spans="2:11" ht="14.25" x14ac:dyDescent="0.2">
      <c r="B248" s="52"/>
      <c r="C248" s="52"/>
      <c r="D248" s="52"/>
      <c r="E248" s="52"/>
      <c r="F248" s="52"/>
      <c r="G248" s="52"/>
      <c r="H248" s="52"/>
      <c r="I248" s="52"/>
      <c r="J248" s="52"/>
      <c r="K248" s="52"/>
    </row>
    <row r="249" spans="2:11" ht="14.25" x14ac:dyDescent="0.2">
      <c r="B249" s="52"/>
      <c r="C249" s="52"/>
      <c r="D249" s="52"/>
      <c r="E249" s="52"/>
      <c r="F249" s="52"/>
      <c r="G249" s="52"/>
      <c r="H249" s="52"/>
      <c r="I249" s="52"/>
      <c r="J249" s="52"/>
      <c r="K249" s="52"/>
    </row>
    <row r="250" spans="2:11" ht="14.25" x14ac:dyDescent="0.2">
      <c r="B250" s="52"/>
      <c r="C250" s="52"/>
      <c r="D250" s="52"/>
      <c r="E250" s="52"/>
      <c r="F250" s="52"/>
      <c r="G250" s="52"/>
      <c r="H250" s="52"/>
      <c r="I250" s="52"/>
      <c r="J250" s="52"/>
      <c r="K250" s="52"/>
    </row>
    <row r="251" spans="2:11" ht="14.25" x14ac:dyDescent="0.2">
      <c r="B251" s="52"/>
      <c r="C251" s="52"/>
      <c r="D251" s="52"/>
      <c r="E251" s="52"/>
      <c r="F251" s="52"/>
      <c r="G251" s="52"/>
      <c r="H251" s="52"/>
      <c r="I251" s="52"/>
      <c r="J251" s="52"/>
      <c r="K251" s="52"/>
    </row>
    <row r="252" spans="2:11" ht="14.25" x14ac:dyDescent="0.2">
      <c r="B252" s="52"/>
      <c r="C252" s="52"/>
      <c r="D252" s="52"/>
      <c r="E252" s="52"/>
      <c r="F252" s="52"/>
      <c r="G252" s="52"/>
      <c r="H252" s="52"/>
      <c r="I252" s="52"/>
      <c r="J252" s="52"/>
      <c r="K252" s="52"/>
    </row>
    <row r="253" spans="2:11" ht="14.25" x14ac:dyDescent="0.2">
      <c r="B253" s="52"/>
      <c r="C253" s="52"/>
      <c r="D253" s="52"/>
      <c r="E253" s="52"/>
      <c r="F253" s="52"/>
      <c r="G253" s="52"/>
      <c r="H253" s="52"/>
      <c r="I253" s="52"/>
      <c r="J253" s="52"/>
      <c r="K253" s="52"/>
    </row>
    <row r="254" spans="2:11" ht="14.25" x14ac:dyDescent="0.2">
      <c r="B254" s="52"/>
      <c r="C254" s="52"/>
      <c r="D254" s="52"/>
      <c r="E254" s="52"/>
      <c r="F254" s="52"/>
      <c r="G254" s="52"/>
      <c r="H254" s="52"/>
      <c r="I254" s="52"/>
      <c r="J254" s="52"/>
      <c r="K254" s="52"/>
    </row>
    <row r="255" spans="2:11" ht="14.25" x14ac:dyDescent="0.2">
      <c r="B255" s="52"/>
      <c r="C255" s="52"/>
      <c r="D255" s="52"/>
      <c r="E255" s="52"/>
      <c r="F255" s="52"/>
      <c r="G255" s="52"/>
      <c r="H255" s="52"/>
      <c r="I255" s="52"/>
      <c r="J255" s="52"/>
      <c r="K255" s="52"/>
    </row>
    <row r="256" spans="2:11" ht="14.25" x14ac:dyDescent="0.2">
      <c r="B256" s="52"/>
      <c r="C256" s="52"/>
      <c r="D256" s="52"/>
      <c r="E256" s="52"/>
      <c r="F256" s="52"/>
      <c r="G256" s="52"/>
      <c r="H256" s="52"/>
      <c r="I256" s="52"/>
      <c r="J256" s="52"/>
      <c r="K256" s="52"/>
    </row>
    <row r="257" spans="2:11" ht="14.25" x14ac:dyDescent="0.2">
      <c r="B257" s="52"/>
      <c r="C257" s="52"/>
      <c r="D257" s="52"/>
      <c r="E257" s="52"/>
      <c r="F257" s="52"/>
      <c r="G257" s="52"/>
      <c r="H257" s="52"/>
      <c r="I257" s="52"/>
      <c r="J257" s="52"/>
      <c r="K257" s="52"/>
    </row>
    <row r="258" spans="2:11" ht="14.25" x14ac:dyDescent="0.2">
      <c r="B258" s="52"/>
      <c r="C258" s="52"/>
      <c r="D258" s="52"/>
      <c r="E258" s="52"/>
      <c r="F258" s="52"/>
      <c r="G258" s="52"/>
      <c r="H258" s="52"/>
      <c r="I258" s="52"/>
      <c r="J258" s="52"/>
      <c r="K258" s="52"/>
    </row>
    <row r="259" spans="2:11" ht="14.25" x14ac:dyDescent="0.2">
      <c r="B259" s="52"/>
      <c r="C259" s="52"/>
      <c r="D259" s="52"/>
      <c r="E259" s="52"/>
      <c r="F259" s="52"/>
      <c r="G259" s="52"/>
      <c r="H259" s="52"/>
      <c r="I259" s="52"/>
      <c r="J259" s="52"/>
      <c r="K259" s="52"/>
    </row>
    <row r="260" spans="2:11" ht="14.25" x14ac:dyDescent="0.2">
      <c r="B260" s="52"/>
      <c r="C260" s="52"/>
      <c r="D260" s="52"/>
      <c r="E260" s="52"/>
      <c r="F260" s="52"/>
      <c r="G260" s="52"/>
      <c r="H260" s="52"/>
      <c r="I260" s="52"/>
      <c r="J260" s="52"/>
      <c r="K260" s="52"/>
    </row>
    <row r="261" spans="2:11" ht="14.25" x14ac:dyDescent="0.2">
      <c r="B261" s="52"/>
      <c r="C261" s="52"/>
      <c r="D261" s="52"/>
      <c r="E261" s="52"/>
      <c r="F261" s="52"/>
      <c r="G261" s="52"/>
      <c r="H261" s="52"/>
      <c r="I261" s="52"/>
      <c r="J261" s="52"/>
      <c r="K261" s="52"/>
    </row>
    <row r="262" spans="2:11" ht="14.25" x14ac:dyDescent="0.2">
      <c r="B262" s="52"/>
      <c r="C262" s="52"/>
      <c r="D262" s="52"/>
      <c r="E262" s="52"/>
      <c r="F262" s="52"/>
      <c r="G262" s="52"/>
      <c r="H262" s="52"/>
      <c r="I262" s="52"/>
      <c r="J262" s="52"/>
      <c r="K262" s="52"/>
    </row>
    <row r="263" spans="2:11" ht="14.25" x14ac:dyDescent="0.2">
      <c r="B263" s="52"/>
      <c r="C263" s="52"/>
      <c r="D263" s="52"/>
      <c r="E263" s="52"/>
      <c r="F263" s="52"/>
      <c r="G263" s="52"/>
      <c r="H263" s="52"/>
      <c r="I263" s="52"/>
      <c r="J263" s="52"/>
      <c r="K263" s="52"/>
    </row>
    <row r="264" spans="2:11" ht="14.25" x14ac:dyDescent="0.2">
      <c r="B264" s="52"/>
      <c r="C264" s="52"/>
      <c r="D264" s="52"/>
      <c r="E264" s="52"/>
      <c r="F264" s="52"/>
      <c r="G264" s="52"/>
      <c r="H264" s="52"/>
      <c r="I264" s="52"/>
      <c r="J264" s="52"/>
      <c r="K264" s="52"/>
    </row>
    <row r="265" spans="2:11" ht="14.25" x14ac:dyDescent="0.2">
      <c r="B265" s="52"/>
      <c r="C265" s="52"/>
      <c r="D265" s="52"/>
      <c r="E265" s="52"/>
      <c r="F265" s="52"/>
      <c r="G265" s="52"/>
      <c r="H265" s="52"/>
      <c r="I265" s="52"/>
      <c r="J265" s="52"/>
      <c r="K265" s="52"/>
    </row>
    <row r="266" spans="2:11" ht="14.25" x14ac:dyDescent="0.2">
      <c r="B266" s="52"/>
      <c r="C266" s="52"/>
      <c r="D266" s="52"/>
      <c r="E266" s="52"/>
      <c r="F266" s="52"/>
      <c r="G266" s="52"/>
      <c r="H266" s="52"/>
      <c r="I266" s="52"/>
      <c r="J266" s="52"/>
      <c r="K266" s="52"/>
    </row>
    <row r="267" spans="2:11" ht="14.25" x14ac:dyDescent="0.2">
      <c r="B267" s="52"/>
      <c r="C267" s="52"/>
      <c r="D267" s="52"/>
      <c r="E267" s="52"/>
      <c r="F267" s="52"/>
      <c r="G267" s="52"/>
      <c r="H267" s="52"/>
      <c r="I267" s="52"/>
      <c r="J267" s="52"/>
      <c r="K267" s="52"/>
    </row>
    <row r="268" spans="2:11" ht="14.25" x14ac:dyDescent="0.2">
      <c r="B268" s="52"/>
      <c r="C268" s="52"/>
      <c r="D268" s="52"/>
      <c r="E268" s="52"/>
      <c r="F268" s="52"/>
      <c r="G268" s="52"/>
      <c r="H268" s="52"/>
      <c r="I268" s="52"/>
      <c r="J268" s="52"/>
      <c r="K268" s="52"/>
    </row>
    <row r="269" spans="2:11" ht="14.25" x14ac:dyDescent="0.2">
      <c r="B269" s="52"/>
      <c r="C269" s="52"/>
      <c r="D269" s="52"/>
      <c r="E269" s="52"/>
      <c r="F269" s="52"/>
      <c r="G269" s="52"/>
      <c r="H269" s="52"/>
      <c r="I269" s="52"/>
      <c r="J269" s="52"/>
      <c r="K269" s="52"/>
    </row>
    <row r="270" spans="2:11" ht="14.25" x14ac:dyDescent="0.2">
      <c r="B270" s="52"/>
      <c r="C270" s="52"/>
      <c r="D270" s="52"/>
      <c r="E270" s="52"/>
      <c r="F270" s="52"/>
      <c r="G270" s="52"/>
      <c r="H270" s="52"/>
      <c r="I270" s="52"/>
      <c r="J270" s="52"/>
      <c r="K270" s="52"/>
    </row>
    <row r="271" spans="2:11" ht="14.25" x14ac:dyDescent="0.2">
      <c r="B271" s="52"/>
      <c r="C271" s="52"/>
      <c r="D271" s="52"/>
      <c r="E271" s="52"/>
      <c r="F271" s="52"/>
      <c r="G271" s="52"/>
      <c r="H271" s="52"/>
      <c r="I271" s="52"/>
      <c r="J271" s="52"/>
      <c r="K271" s="52"/>
    </row>
    <row r="272" spans="2:11" ht="14.25" x14ac:dyDescent="0.2">
      <c r="B272" s="52"/>
      <c r="C272" s="52"/>
      <c r="D272" s="52"/>
      <c r="E272" s="52"/>
      <c r="F272" s="52"/>
      <c r="G272" s="52"/>
      <c r="H272" s="52"/>
      <c r="I272" s="52"/>
      <c r="J272" s="52"/>
      <c r="K272" s="52"/>
    </row>
    <row r="273" spans="2:11" ht="14.25" x14ac:dyDescent="0.2">
      <c r="B273" s="52"/>
      <c r="C273" s="52"/>
      <c r="D273" s="52"/>
      <c r="E273" s="52"/>
      <c r="F273" s="52"/>
      <c r="G273" s="52"/>
      <c r="H273" s="52"/>
      <c r="I273" s="52"/>
      <c r="J273" s="52"/>
      <c r="K273" s="52"/>
    </row>
    <row r="274" spans="2:11" ht="14.25" x14ac:dyDescent="0.2">
      <c r="B274" s="52"/>
      <c r="C274" s="52"/>
      <c r="D274" s="52"/>
      <c r="E274" s="52"/>
      <c r="F274" s="52"/>
      <c r="G274" s="52"/>
      <c r="H274" s="52"/>
      <c r="I274" s="52"/>
      <c r="J274" s="52"/>
      <c r="K274" s="52"/>
    </row>
    <row r="275" spans="2:11" ht="14.25" x14ac:dyDescent="0.2">
      <c r="B275" s="52"/>
      <c r="C275" s="52"/>
      <c r="D275" s="52"/>
      <c r="E275" s="52"/>
      <c r="F275" s="52"/>
      <c r="G275" s="52"/>
      <c r="H275" s="52"/>
      <c r="I275" s="52"/>
      <c r="J275" s="52"/>
      <c r="K275" s="52"/>
    </row>
    <row r="276" spans="2:11" ht="14.25" x14ac:dyDescent="0.2">
      <c r="B276" s="52"/>
      <c r="C276" s="52"/>
      <c r="D276" s="52"/>
      <c r="E276" s="52"/>
      <c r="F276" s="52"/>
      <c r="G276" s="52"/>
      <c r="H276" s="52"/>
      <c r="I276" s="52"/>
      <c r="J276" s="52"/>
      <c r="K276" s="52"/>
    </row>
    <row r="277" spans="2:11" ht="14.25" x14ac:dyDescent="0.2">
      <c r="B277" s="52"/>
      <c r="C277" s="52"/>
      <c r="D277" s="52"/>
      <c r="E277" s="52"/>
      <c r="F277" s="52"/>
      <c r="G277" s="52"/>
      <c r="H277" s="52"/>
      <c r="I277" s="52"/>
      <c r="J277" s="52"/>
      <c r="K277" s="52"/>
    </row>
    <row r="278" spans="2:11" ht="14.25" x14ac:dyDescent="0.2">
      <c r="B278" s="52"/>
      <c r="C278" s="52"/>
      <c r="D278" s="52"/>
      <c r="E278" s="52"/>
      <c r="F278" s="52"/>
      <c r="G278" s="52"/>
      <c r="H278" s="52"/>
      <c r="I278" s="52"/>
      <c r="J278" s="52"/>
      <c r="K278" s="52"/>
    </row>
    <row r="279" spans="2:11" ht="14.25" x14ac:dyDescent="0.2">
      <c r="B279" s="52"/>
      <c r="C279" s="52"/>
      <c r="D279" s="52"/>
      <c r="E279" s="52"/>
      <c r="F279" s="52"/>
      <c r="G279" s="52"/>
      <c r="H279" s="52"/>
      <c r="I279" s="52"/>
      <c r="J279" s="52"/>
      <c r="K279" s="52"/>
    </row>
    <row r="280" spans="2:11" ht="14.25" x14ac:dyDescent="0.2">
      <c r="B280" s="52"/>
      <c r="C280" s="52"/>
      <c r="D280" s="52"/>
      <c r="E280" s="52"/>
      <c r="F280" s="52"/>
      <c r="G280" s="52"/>
      <c r="H280" s="52"/>
      <c r="I280" s="52"/>
      <c r="J280" s="52"/>
      <c r="K280" s="52"/>
    </row>
    <row r="281" spans="2:11" ht="14.25" x14ac:dyDescent="0.2">
      <c r="B281" s="52"/>
      <c r="C281" s="52"/>
      <c r="D281" s="52"/>
      <c r="E281" s="52"/>
      <c r="F281" s="52"/>
      <c r="G281" s="52"/>
      <c r="H281" s="52"/>
      <c r="I281" s="52"/>
      <c r="J281" s="52"/>
      <c r="K281" s="52"/>
    </row>
    <row r="282" spans="2:11" ht="14.25" x14ac:dyDescent="0.2">
      <c r="B282" s="52"/>
      <c r="C282" s="52"/>
      <c r="D282" s="52"/>
      <c r="E282" s="52"/>
      <c r="F282" s="52"/>
      <c r="G282" s="52"/>
      <c r="H282" s="52"/>
      <c r="I282" s="52"/>
      <c r="J282" s="52"/>
      <c r="K282" s="52"/>
    </row>
    <row r="283" spans="2:11" ht="14.25" x14ac:dyDescent="0.2">
      <c r="B283" s="52"/>
      <c r="C283" s="52"/>
      <c r="D283" s="52"/>
      <c r="E283" s="52"/>
      <c r="F283" s="52"/>
      <c r="G283" s="52"/>
      <c r="H283" s="52"/>
      <c r="I283" s="52"/>
      <c r="J283" s="52"/>
      <c r="K283" s="52"/>
    </row>
    <row r="284" spans="2:11" ht="14.25" x14ac:dyDescent="0.2">
      <c r="B284" s="52"/>
      <c r="C284" s="52"/>
      <c r="D284" s="52"/>
      <c r="E284" s="52"/>
      <c r="F284" s="52"/>
      <c r="G284" s="52"/>
      <c r="H284" s="52"/>
      <c r="I284" s="52"/>
      <c r="J284" s="52"/>
      <c r="K284" s="52"/>
    </row>
    <row r="285" spans="2:11" ht="14.25" x14ac:dyDescent="0.2">
      <c r="B285" s="52"/>
      <c r="C285" s="52"/>
      <c r="D285" s="52"/>
      <c r="E285" s="52"/>
      <c r="F285" s="52"/>
      <c r="G285" s="52"/>
      <c r="H285" s="52"/>
      <c r="I285" s="52"/>
      <c r="J285" s="52"/>
      <c r="K285" s="52"/>
    </row>
    <row r="286" spans="2:11" ht="14.25" x14ac:dyDescent="0.2">
      <c r="B286" s="52"/>
      <c r="C286" s="52"/>
      <c r="D286" s="52"/>
      <c r="E286" s="52"/>
      <c r="F286" s="52"/>
      <c r="G286" s="52"/>
      <c r="H286" s="52"/>
      <c r="I286" s="52"/>
      <c r="J286" s="52"/>
      <c r="K286" s="52"/>
    </row>
    <row r="287" spans="2:11" ht="14.25" x14ac:dyDescent="0.2">
      <c r="B287" s="52"/>
      <c r="C287" s="52"/>
      <c r="D287" s="52"/>
      <c r="E287" s="52"/>
      <c r="F287" s="52"/>
      <c r="G287" s="52"/>
      <c r="H287" s="52"/>
      <c r="I287" s="52"/>
      <c r="J287" s="52"/>
      <c r="K287" s="52"/>
    </row>
    <row r="288" spans="2:11" ht="14.25" x14ac:dyDescent="0.2">
      <c r="B288" s="52"/>
      <c r="C288" s="52"/>
      <c r="D288" s="52"/>
      <c r="E288" s="52"/>
      <c r="F288" s="52"/>
      <c r="G288" s="52"/>
      <c r="H288" s="52"/>
      <c r="I288" s="52"/>
      <c r="J288" s="52"/>
      <c r="K288" s="52"/>
    </row>
    <row r="289" spans="2:11" ht="14.25" x14ac:dyDescent="0.2">
      <c r="B289" s="52"/>
      <c r="C289" s="52"/>
      <c r="D289" s="52"/>
      <c r="E289" s="52"/>
      <c r="F289" s="52"/>
      <c r="G289" s="52"/>
      <c r="H289" s="52"/>
      <c r="I289" s="52"/>
      <c r="J289" s="52"/>
      <c r="K289" s="52"/>
    </row>
    <row r="290" spans="2:11" ht="14.25" x14ac:dyDescent="0.2">
      <c r="B290" s="52"/>
      <c r="C290" s="52"/>
      <c r="D290" s="52"/>
      <c r="E290" s="52"/>
      <c r="F290" s="52"/>
      <c r="G290" s="52"/>
      <c r="H290" s="52"/>
      <c r="I290" s="52"/>
      <c r="J290" s="52"/>
      <c r="K290" s="52"/>
    </row>
    <row r="291" spans="2:11" ht="14.25" x14ac:dyDescent="0.2">
      <c r="B291" s="52"/>
      <c r="C291" s="52"/>
      <c r="D291" s="52"/>
      <c r="E291" s="52"/>
      <c r="F291" s="52"/>
      <c r="G291" s="52"/>
      <c r="H291" s="52"/>
      <c r="I291" s="52"/>
      <c r="J291" s="52"/>
      <c r="K291" s="52"/>
    </row>
    <row r="292" spans="2:11" ht="14.25" x14ac:dyDescent="0.2">
      <c r="B292" s="52"/>
      <c r="C292" s="52"/>
      <c r="D292" s="52"/>
      <c r="E292" s="52"/>
      <c r="F292" s="52"/>
      <c r="G292" s="52"/>
      <c r="H292" s="52"/>
      <c r="I292" s="52"/>
      <c r="J292" s="52"/>
      <c r="K292" s="52"/>
    </row>
    <row r="293" spans="2:11" ht="14.25" x14ac:dyDescent="0.2">
      <c r="B293" s="52"/>
      <c r="C293" s="52"/>
      <c r="D293" s="52"/>
      <c r="E293" s="52"/>
      <c r="F293" s="52"/>
      <c r="G293" s="52"/>
      <c r="H293" s="52"/>
      <c r="I293" s="52"/>
      <c r="J293" s="52"/>
      <c r="K293" s="52"/>
    </row>
    <row r="294" spans="2:11" ht="14.25" x14ac:dyDescent="0.2">
      <c r="B294" s="52"/>
      <c r="C294" s="52"/>
      <c r="D294" s="52"/>
      <c r="E294" s="52"/>
      <c r="F294" s="52"/>
      <c r="G294" s="52"/>
      <c r="H294" s="52"/>
      <c r="I294" s="52"/>
      <c r="J294" s="52"/>
      <c r="K294" s="52"/>
    </row>
    <row r="295" spans="2:11" ht="14.25" x14ac:dyDescent="0.2">
      <c r="B295" s="52"/>
      <c r="C295" s="52"/>
      <c r="D295" s="52"/>
      <c r="E295" s="52"/>
      <c r="F295" s="52"/>
      <c r="G295" s="52"/>
      <c r="H295" s="52"/>
      <c r="I295" s="52"/>
      <c r="J295" s="52"/>
      <c r="K295" s="52"/>
    </row>
    <row r="296" spans="2:11" ht="14.25" x14ac:dyDescent="0.2">
      <c r="B296" s="52"/>
      <c r="C296" s="52"/>
      <c r="D296" s="52"/>
      <c r="E296" s="52"/>
      <c r="F296" s="52"/>
      <c r="G296" s="52"/>
      <c r="H296" s="52"/>
      <c r="I296" s="52"/>
      <c r="J296" s="52"/>
      <c r="K296" s="52"/>
    </row>
    <row r="297" spans="2:11" ht="14.25" x14ac:dyDescent="0.2">
      <c r="B297" s="52"/>
      <c r="C297" s="52"/>
      <c r="D297" s="52"/>
      <c r="E297" s="52"/>
      <c r="F297" s="52"/>
      <c r="G297" s="52"/>
      <c r="H297" s="52"/>
      <c r="I297" s="52"/>
      <c r="J297" s="52"/>
      <c r="K297" s="52"/>
    </row>
    <row r="298" spans="2:11" ht="14.25" x14ac:dyDescent="0.2">
      <c r="B298" s="52"/>
      <c r="C298" s="52"/>
      <c r="D298" s="52"/>
      <c r="E298" s="52"/>
      <c r="F298" s="52"/>
      <c r="G298" s="52"/>
      <c r="H298" s="52"/>
      <c r="I298" s="52"/>
      <c r="J298" s="52"/>
      <c r="K298" s="52"/>
    </row>
    <row r="299" spans="2:11" ht="14.25" x14ac:dyDescent="0.2">
      <c r="B299" s="52"/>
      <c r="C299" s="52"/>
      <c r="D299" s="52"/>
      <c r="E299" s="52"/>
      <c r="F299" s="52"/>
      <c r="G299" s="52"/>
      <c r="H299" s="52"/>
      <c r="I299" s="52"/>
      <c r="J299" s="52"/>
      <c r="K299" s="52"/>
    </row>
    <row r="300" spans="2:11" ht="14.25" x14ac:dyDescent="0.2">
      <c r="B300" s="52"/>
      <c r="C300" s="52"/>
      <c r="D300" s="52"/>
      <c r="E300" s="52"/>
      <c r="F300" s="52"/>
      <c r="G300" s="52"/>
      <c r="H300" s="52"/>
      <c r="I300" s="52"/>
      <c r="J300" s="52"/>
      <c r="K300" s="52"/>
    </row>
    <row r="301" spans="2:11" ht="14.25" x14ac:dyDescent="0.2">
      <c r="B301" s="52"/>
      <c r="C301" s="52"/>
      <c r="D301" s="52"/>
      <c r="E301" s="52"/>
      <c r="F301" s="52"/>
      <c r="G301" s="52"/>
      <c r="H301" s="52"/>
      <c r="I301" s="52"/>
      <c r="J301" s="52"/>
      <c r="K301" s="52"/>
    </row>
    <row r="302" spans="2:11" ht="14.25" x14ac:dyDescent="0.2">
      <c r="B302" s="52"/>
      <c r="C302" s="52"/>
      <c r="D302" s="52"/>
      <c r="E302" s="52"/>
      <c r="F302" s="52"/>
      <c r="G302" s="52"/>
      <c r="H302" s="52"/>
      <c r="I302" s="52"/>
      <c r="J302" s="52"/>
      <c r="K302" s="52"/>
    </row>
    <row r="303" spans="2:11" ht="14.25" x14ac:dyDescent="0.2">
      <c r="B303" s="52"/>
      <c r="C303" s="52"/>
      <c r="D303" s="52"/>
      <c r="E303" s="52"/>
      <c r="F303" s="52"/>
      <c r="G303" s="52"/>
      <c r="H303" s="52"/>
      <c r="I303" s="52"/>
      <c r="J303" s="52"/>
      <c r="K303" s="52"/>
    </row>
    <row r="304" spans="2:11" ht="14.25" x14ac:dyDescent="0.2">
      <c r="B304" s="52"/>
      <c r="C304" s="52"/>
      <c r="D304" s="52"/>
      <c r="E304" s="52"/>
      <c r="F304" s="52"/>
      <c r="G304" s="52"/>
      <c r="H304" s="52"/>
      <c r="I304" s="52"/>
      <c r="J304" s="52"/>
      <c r="K304" s="52"/>
    </row>
    <row r="305" spans="2:11" ht="14.25" x14ac:dyDescent="0.2">
      <c r="B305" s="52"/>
      <c r="C305" s="52"/>
      <c r="D305" s="52"/>
      <c r="E305" s="52"/>
      <c r="F305" s="52"/>
      <c r="G305" s="52"/>
      <c r="H305" s="52"/>
      <c r="I305" s="52"/>
      <c r="J305" s="52"/>
      <c r="K305" s="52"/>
    </row>
    <row r="306" spans="2:11" ht="14.25" x14ac:dyDescent="0.2">
      <c r="B306" s="52"/>
      <c r="C306" s="52"/>
      <c r="D306" s="52"/>
      <c r="E306" s="52"/>
      <c r="F306" s="52"/>
      <c r="G306" s="52"/>
      <c r="H306" s="52"/>
      <c r="I306" s="52"/>
      <c r="J306" s="52"/>
      <c r="K306" s="52"/>
    </row>
    <row r="307" spans="2:11" ht="14.25" x14ac:dyDescent="0.2">
      <c r="B307" s="52"/>
      <c r="C307" s="52"/>
      <c r="D307" s="52"/>
      <c r="E307" s="52"/>
      <c r="F307" s="52"/>
      <c r="G307" s="52"/>
      <c r="H307" s="52"/>
      <c r="I307" s="52"/>
      <c r="J307" s="52"/>
      <c r="K307" s="52"/>
    </row>
    <row r="308" spans="2:11" ht="14.25" x14ac:dyDescent="0.2">
      <c r="B308" s="52"/>
      <c r="C308" s="52"/>
      <c r="D308" s="52"/>
      <c r="E308" s="52"/>
      <c r="F308" s="52"/>
      <c r="G308" s="52"/>
      <c r="H308" s="52"/>
      <c r="I308" s="52"/>
      <c r="J308" s="52"/>
      <c r="K308" s="52"/>
    </row>
    <row r="309" spans="2:11" ht="14.25" x14ac:dyDescent="0.2">
      <c r="B309" s="52"/>
      <c r="C309" s="52"/>
      <c r="D309" s="52"/>
      <c r="E309" s="52"/>
      <c r="F309" s="52"/>
      <c r="G309" s="52"/>
      <c r="H309" s="52"/>
      <c r="I309" s="52"/>
      <c r="J309" s="52"/>
      <c r="K309" s="52"/>
    </row>
    <row r="310" spans="2:11" ht="14.25" x14ac:dyDescent="0.2">
      <c r="B310" s="52"/>
      <c r="C310" s="52"/>
      <c r="D310" s="52"/>
      <c r="E310" s="52"/>
      <c r="F310" s="52"/>
      <c r="G310" s="52"/>
      <c r="H310" s="52"/>
      <c r="I310" s="52"/>
      <c r="J310" s="52"/>
      <c r="K310" s="52"/>
    </row>
    <row r="311" spans="2:11" ht="14.25" x14ac:dyDescent="0.2">
      <c r="B311" s="52"/>
      <c r="C311" s="52"/>
      <c r="D311" s="52"/>
      <c r="E311" s="52"/>
      <c r="F311" s="52"/>
      <c r="G311" s="52"/>
      <c r="H311" s="52"/>
      <c r="I311" s="52"/>
      <c r="J311" s="52"/>
      <c r="K311" s="52"/>
    </row>
    <row r="312" spans="2:11" ht="14.25" x14ac:dyDescent="0.2">
      <c r="B312" s="52"/>
      <c r="C312" s="52"/>
      <c r="D312" s="52"/>
      <c r="E312" s="52"/>
      <c r="F312" s="52"/>
      <c r="G312" s="52"/>
      <c r="H312" s="52"/>
      <c r="I312" s="52"/>
      <c r="J312" s="52"/>
      <c r="K312" s="52"/>
    </row>
    <row r="313" spans="2:11" ht="14.25" x14ac:dyDescent="0.2">
      <c r="B313" s="52"/>
      <c r="C313" s="52"/>
      <c r="D313" s="52"/>
      <c r="E313" s="52"/>
      <c r="F313" s="52"/>
      <c r="G313" s="52"/>
      <c r="H313" s="52"/>
      <c r="I313" s="52"/>
      <c r="J313" s="52"/>
      <c r="K313" s="52"/>
    </row>
    <row r="314" spans="2:11" ht="14.25" x14ac:dyDescent="0.2">
      <c r="B314" s="52"/>
      <c r="C314" s="52"/>
      <c r="D314" s="52"/>
      <c r="E314" s="52"/>
      <c r="F314" s="52"/>
      <c r="G314" s="52"/>
      <c r="H314" s="52"/>
      <c r="I314" s="52"/>
      <c r="J314" s="52"/>
      <c r="K314" s="52"/>
    </row>
    <row r="315" spans="2:11" ht="14.25" x14ac:dyDescent="0.2">
      <c r="B315" s="52"/>
      <c r="C315" s="52"/>
      <c r="D315" s="52"/>
      <c r="E315" s="52"/>
      <c r="F315" s="52"/>
      <c r="G315" s="52"/>
      <c r="H315" s="52"/>
      <c r="I315" s="52"/>
      <c r="J315" s="52"/>
      <c r="K315" s="52"/>
    </row>
    <row r="316" spans="2:11" ht="14.25" x14ac:dyDescent="0.2">
      <c r="B316" s="52"/>
      <c r="C316" s="52"/>
      <c r="D316" s="52"/>
      <c r="E316" s="52"/>
      <c r="F316" s="52"/>
      <c r="G316" s="52"/>
      <c r="H316" s="52"/>
      <c r="I316" s="52"/>
      <c r="J316" s="52"/>
      <c r="K316" s="52"/>
    </row>
    <row r="317" spans="2:11" ht="14.25" x14ac:dyDescent="0.2">
      <c r="B317" s="52"/>
      <c r="C317" s="52"/>
      <c r="D317" s="52"/>
      <c r="E317" s="52"/>
      <c r="F317" s="52"/>
      <c r="G317" s="52"/>
      <c r="H317" s="52"/>
      <c r="I317" s="52"/>
      <c r="J317" s="52"/>
      <c r="K317" s="52"/>
    </row>
    <row r="318" spans="2:11" ht="14.25" x14ac:dyDescent="0.2">
      <c r="B318" s="52"/>
      <c r="C318" s="52"/>
      <c r="D318" s="52"/>
      <c r="E318" s="52"/>
      <c r="F318" s="52"/>
      <c r="G318" s="52"/>
      <c r="H318" s="52"/>
      <c r="I318" s="52"/>
      <c r="J318" s="52"/>
      <c r="K318" s="52"/>
    </row>
    <row r="319" spans="2:11" ht="14.25" x14ac:dyDescent="0.2">
      <c r="B319" s="52"/>
      <c r="C319" s="52"/>
      <c r="D319" s="52"/>
      <c r="E319" s="52"/>
      <c r="F319" s="52"/>
      <c r="G319" s="52"/>
      <c r="H319" s="52"/>
      <c r="I319" s="52"/>
      <c r="J319" s="52"/>
      <c r="K319" s="52"/>
    </row>
    <row r="320" spans="2:11" ht="14.25" x14ac:dyDescent="0.2">
      <c r="B320" s="52"/>
      <c r="C320" s="52"/>
      <c r="D320" s="52"/>
      <c r="E320" s="52"/>
      <c r="F320" s="52"/>
      <c r="G320" s="52"/>
      <c r="H320" s="52"/>
      <c r="I320" s="52"/>
      <c r="J320" s="52"/>
      <c r="K320" s="52"/>
    </row>
    <row r="321" spans="2:11" ht="14.25" x14ac:dyDescent="0.2">
      <c r="B321" s="52"/>
      <c r="C321" s="52"/>
      <c r="D321" s="52"/>
      <c r="E321" s="52"/>
      <c r="F321" s="52"/>
      <c r="G321" s="52"/>
      <c r="H321" s="52"/>
      <c r="I321" s="52"/>
      <c r="J321" s="52"/>
      <c r="K321" s="52"/>
    </row>
    <row r="322" spans="2:11" ht="14.25" x14ac:dyDescent="0.2">
      <c r="B322" s="52"/>
      <c r="C322" s="52"/>
      <c r="D322" s="52"/>
      <c r="E322" s="52"/>
      <c r="F322" s="52"/>
      <c r="G322" s="52"/>
      <c r="H322" s="52"/>
      <c r="I322" s="52"/>
      <c r="J322" s="52"/>
      <c r="K322" s="52"/>
    </row>
    <row r="323" spans="2:11" ht="14.25" x14ac:dyDescent="0.2">
      <c r="B323" s="52"/>
      <c r="C323" s="52"/>
      <c r="D323" s="52"/>
      <c r="E323" s="52"/>
      <c r="F323" s="52"/>
      <c r="G323" s="52"/>
      <c r="H323" s="52"/>
      <c r="I323" s="52"/>
      <c r="J323" s="52"/>
      <c r="K323" s="52"/>
    </row>
    <row r="324" spans="2:11" ht="14.25" x14ac:dyDescent="0.2">
      <c r="B324" s="52"/>
      <c r="C324" s="52"/>
      <c r="D324" s="52"/>
      <c r="E324" s="52"/>
      <c r="F324" s="52"/>
      <c r="G324" s="52"/>
      <c r="H324" s="52"/>
      <c r="I324" s="52"/>
      <c r="J324" s="52"/>
      <c r="K324" s="52"/>
    </row>
    <row r="325" spans="2:11" ht="14.25" x14ac:dyDescent="0.2">
      <c r="B325" s="52"/>
      <c r="C325" s="52"/>
      <c r="D325" s="52"/>
      <c r="E325" s="52"/>
      <c r="F325" s="52"/>
      <c r="G325" s="52"/>
      <c r="H325" s="52"/>
      <c r="I325" s="52"/>
      <c r="J325" s="52"/>
      <c r="K325" s="52"/>
    </row>
    <row r="326" spans="2:11" ht="14.25" x14ac:dyDescent="0.2">
      <c r="B326" s="52"/>
      <c r="C326" s="52"/>
      <c r="D326" s="52"/>
      <c r="E326" s="52"/>
      <c r="F326" s="52"/>
      <c r="G326" s="52"/>
      <c r="H326" s="52"/>
      <c r="I326" s="52"/>
      <c r="J326" s="52"/>
      <c r="K326" s="52"/>
    </row>
    <row r="327" spans="2:11" ht="14.25" x14ac:dyDescent="0.2">
      <c r="B327" s="52"/>
      <c r="C327" s="52"/>
      <c r="D327" s="52"/>
      <c r="E327" s="52"/>
      <c r="F327" s="52"/>
      <c r="G327" s="52"/>
      <c r="H327" s="52"/>
      <c r="I327" s="52"/>
      <c r="J327" s="52"/>
      <c r="K327" s="52"/>
    </row>
    <row r="328" spans="2:11" ht="14.25" x14ac:dyDescent="0.2">
      <c r="B328" s="52"/>
      <c r="C328" s="52"/>
      <c r="D328" s="52"/>
      <c r="E328" s="52"/>
      <c r="F328" s="52"/>
      <c r="G328" s="52"/>
      <c r="H328" s="52"/>
      <c r="I328" s="52"/>
      <c r="J328" s="52"/>
      <c r="K328" s="52"/>
    </row>
    <row r="329" spans="2:11" ht="14.25" x14ac:dyDescent="0.2">
      <c r="B329" s="52"/>
      <c r="C329" s="52"/>
      <c r="D329" s="52"/>
      <c r="E329" s="52"/>
      <c r="F329" s="52"/>
      <c r="G329" s="52"/>
      <c r="H329" s="52"/>
      <c r="I329" s="52"/>
      <c r="J329" s="52"/>
      <c r="K329" s="52"/>
    </row>
    <row r="330" spans="2:11" ht="14.25" x14ac:dyDescent="0.2">
      <c r="B330" s="52"/>
      <c r="C330" s="52"/>
      <c r="D330" s="52"/>
      <c r="E330" s="52"/>
      <c r="F330" s="52"/>
      <c r="G330" s="52"/>
      <c r="H330" s="52"/>
      <c r="I330" s="52"/>
      <c r="J330" s="52"/>
      <c r="K330" s="52"/>
    </row>
    <row r="331" spans="2:11" ht="14.25" x14ac:dyDescent="0.2">
      <c r="B331" s="52"/>
      <c r="C331" s="52"/>
      <c r="D331" s="52"/>
      <c r="E331" s="52"/>
      <c r="F331" s="52"/>
      <c r="G331" s="52"/>
      <c r="H331" s="52"/>
      <c r="I331" s="52"/>
      <c r="J331" s="52"/>
      <c r="K331" s="52"/>
    </row>
    <row r="332" spans="2:11" ht="14.25" x14ac:dyDescent="0.2">
      <c r="B332" s="52"/>
      <c r="C332" s="52"/>
      <c r="D332" s="52"/>
      <c r="E332" s="52"/>
      <c r="F332" s="52"/>
      <c r="G332" s="52"/>
      <c r="H332" s="52"/>
      <c r="I332" s="52"/>
      <c r="J332" s="52"/>
      <c r="K332" s="52"/>
    </row>
    <row r="333" spans="2:11" ht="14.25" x14ac:dyDescent="0.2">
      <c r="B333" s="52"/>
      <c r="C333" s="52"/>
      <c r="D333" s="52"/>
      <c r="E333" s="52"/>
      <c r="F333" s="52"/>
      <c r="G333" s="52"/>
      <c r="H333" s="52"/>
      <c r="I333" s="52"/>
      <c r="J333" s="52"/>
      <c r="K333" s="52"/>
    </row>
    <row r="334" spans="2:11" ht="14.25" x14ac:dyDescent="0.2">
      <c r="B334" s="52"/>
      <c r="C334" s="52"/>
      <c r="D334" s="52"/>
      <c r="E334" s="52"/>
      <c r="F334" s="52"/>
      <c r="G334" s="52"/>
      <c r="H334" s="52"/>
      <c r="I334" s="52"/>
      <c r="J334" s="52"/>
      <c r="K334" s="52"/>
    </row>
    <row r="335" spans="2:11" ht="14.25" x14ac:dyDescent="0.2">
      <c r="B335" s="52"/>
      <c r="C335" s="52"/>
      <c r="D335" s="52"/>
      <c r="E335" s="52"/>
      <c r="F335" s="52"/>
      <c r="G335" s="52"/>
      <c r="H335" s="52"/>
      <c r="I335" s="52"/>
      <c r="J335" s="52"/>
      <c r="K335" s="52"/>
    </row>
    <row r="336" spans="2:11" ht="14.25" x14ac:dyDescent="0.2">
      <c r="B336" s="52"/>
      <c r="C336" s="52"/>
      <c r="D336" s="52"/>
      <c r="E336" s="52"/>
      <c r="F336" s="52"/>
      <c r="G336" s="52"/>
      <c r="H336" s="52"/>
      <c r="I336" s="52"/>
      <c r="J336" s="52"/>
      <c r="K336" s="52"/>
    </row>
    <row r="337" spans="2:11" ht="14.25" x14ac:dyDescent="0.2">
      <c r="B337" s="52"/>
      <c r="C337" s="52"/>
      <c r="D337" s="52"/>
      <c r="E337" s="52"/>
      <c r="F337" s="52"/>
      <c r="G337" s="52"/>
      <c r="H337" s="52"/>
      <c r="I337" s="52"/>
      <c r="J337" s="52"/>
      <c r="K337" s="52"/>
    </row>
    <row r="338" spans="2:11" ht="14.25" x14ac:dyDescent="0.2">
      <c r="B338" s="52"/>
      <c r="C338" s="52"/>
      <c r="D338" s="52"/>
      <c r="E338" s="52"/>
      <c r="F338" s="52"/>
      <c r="G338" s="52"/>
      <c r="H338" s="52"/>
      <c r="I338" s="52"/>
      <c r="J338" s="52"/>
      <c r="K338" s="52"/>
    </row>
    <row r="339" spans="2:11" ht="14.25" x14ac:dyDescent="0.2">
      <c r="B339" s="52"/>
      <c r="C339" s="52"/>
      <c r="D339" s="52"/>
      <c r="E339" s="52"/>
      <c r="F339" s="52"/>
      <c r="G339" s="52"/>
      <c r="H339" s="52"/>
      <c r="I339" s="52"/>
      <c r="J339" s="52"/>
      <c r="K339" s="52"/>
    </row>
    <row r="340" spans="2:11" ht="14.25" x14ac:dyDescent="0.2">
      <c r="B340" s="52"/>
      <c r="C340" s="52"/>
      <c r="D340" s="52"/>
      <c r="E340" s="52"/>
      <c r="F340" s="52"/>
      <c r="G340" s="52"/>
      <c r="H340" s="52"/>
      <c r="I340" s="52"/>
      <c r="J340" s="52"/>
      <c r="K340" s="52"/>
    </row>
    <row r="341" spans="2:11" ht="14.25" x14ac:dyDescent="0.2">
      <c r="B341" s="52"/>
      <c r="C341" s="52"/>
      <c r="D341" s="52"/>
      <c r="E341" s="52"/>
      <c r="F341" s="52"/>
      <c r="G341" s="52"/>
      <c r="H341" s="52"/>
      <c r="I341" s="52"/>
      <c r="J341" s="52"/>
      <c r="K341" s="52"/>
    </row>
    <row r="342" spans="2:11" ht="14.25" x14ac:dyDescent="0.2">
      <c r="B342" s="52"/>
      <c r="C342" s="52"/>
      <c r="D342" s="52"/>
      <c r="E342" s="52"/>
      <c r="F342" s="52"/>
      <c r="G342" s="52"/>
      <c r="H342" s="52"/>
      <c r="I342" s="52"/>
      <c r="J342" s="52"/>
      <c r="K342" s="52"/>
    </row>
    <row r="343" spans="2:11" ht="14.25" x14ac:dyDescent="0.2">
      <c r="B343" s="52"/>
      <c r="C343" s="52"/>
      <c r="D343" s="52"/>
      <c r="E343" s="52"/>
      <c r="F343" s="52"/>
      <c r="G343" s="52"/>
      <c r="H343" s="52"/>
      <c r="I343" s="52"/>
      <c r="J343" s="52"/>
      <c r="K343" s="52"/>
    </row>
    <row r="344" spans="2:11" ht="14.25" x14ac:dyDescent="0.2">
      <c r="B344" s="52"/>
      <c r="C344" s="52"/>
      <c r="D344" s="52"/>
      <c r="E344" s="52"/>
      <c r="F344" s="52"/>
      <c r="G344" s="52"/>
      <c r="H344" s="52"/>
      <c r="I344" s="52"/>
      <c r="J344" s="52"/>
      <c r="K344" s="52"/>
    </row>
    <row r="345" spans="2:11" ht="14.25" x14ac:dyDescent="0.2">
      <c r="B345" s="52"/>
      <c r="C345" s="52"/>
      <c r="D345" s="52"/>
      <c r="E345" s="52"/>
      <c r="F345" s="52"/>
      <c r="G345" s="52"/>
      <c r="H345" s="52"/>
      <c r="I345" s="52"/>
      <c r="J345" s="52"/>
      <c r="K345" s="52"/>
    </row>
    <row r="346" spans="2:11" ht="14.25" x14ac:dyDescent="0.2">
      <c r="B346" s="52"/>
      <c r="C346" s="52"/>
      <c r="D346" s="52"/>
      <c r="E346" s="52"/>
      <c r="F346" s="52"/>
      <c r="G346" s="52"/>
      <c r="H346" s="52"/>
      <c r="I346" s="52"/>
      <c r="J346" s="52"/>
      <c r="K346" s="52"/>
    </row>
    <row r="347" spans="2:11" ht="14.25" x14ac:dyDescent="0.2">
      <c r="B347" s="52"/>
      <c r="C347" s="52"/>
      <c r="D347" s="52"/>
      <c r="E347" s="52"/>
      <c r="F347" s="52"/>
      <c r="G347" s="52"/>
      <c r="H347" s="52"/>
      <c r="I347" s="52"/>
      <c r="J347" s="52"/>
      <c r="K347" s="52"/>
    </row>
    <row r="348" spans="2:11" ht="14.25" x14ac:dyDescent="0.2">
      <c r="B348" s="52"/>
      <c r="C348" s="52"/>
      <c r="D348" s="52"/>
      <c r="E348" s="52"/>
      <c r="F348" s="52"/>
      <c r="G348" s="52"/>
      <c r="H348" s="52"/>
      <c r="I348" s="52"/>
      <c r="J348" s="52"/>
      <c r="K348" s="52"/>
    </row>
    <row r="349" spans="2:11" ht="14.25" x14ac:dyDescent="0.2">
      <c r="B349" s="52"/>
      <c r="C349" s="52"/>
      <c r="D349" s="52"/>
      <c r="E349" s="52"/>
      <c r="F349" s="52"/>
      <c r="G349" s="52"/>
      <c r="H349" s="52"/>
      <c r="I349" s="52"/>
      <c r="J349" s="52"/>
      <c r="K349" s="52"/>
    </row>
    <row r="350" spans="2:11" ht="14.25" x14ac:dyDescent="0.2">
      <c r="B350" s="52"/>
      <c r="C350" s="52"/>
      <c r="D350" s="52"/>
      <c r="E350" s="52"/>
      <c r="F350" s="52"/>
      <c r="G350" s="52"/>
      <c r="H350" s="52"/>
      <c r="I350" s="52"/>
      <c r="J350" s="52"/>
      <c r="K350" s="52"/>
    </row>
    <row r="351" spans="2:11" ht="14.25" x14ac:dyDescent="0.2">
      <c r="B351" s="52"/>
      <c r="C351" s="52"/>
      <c r="D351" s="52"/>
      <c r="E351" s="52"/>
      <c r="F351" s="52"/>
      <c r="G351" s="52"/>
      <c r="H351" s="52"/>
      <c r="I351" s="52"/>
      <c r="J351" s="52"/>
      <c r="K351" s="52"/>
    </row>
    <row r="352" spans="2:11" ht="14.25" x14ac:dyDescent="0.2">
      <c r="B352" s="52"/>
      <c r="C352" s="52"/>
      <c r="D352" s="52"/>
      <c r="E352" s="52"/>
      <c r="F352" s="52"/>
      <c r="G352" s="52"/>
      <c r="H352" s="52"/>
      <c r="I352" s="52"/>
      <c r="J352" s="52"/>
      <c r="K352" s="52"/>
    </row>
    <row r="353" spans="2:11" ht="14.25" x14ac:dyDescent="0.2">
      <c r="B353" s="52"/>
      <c r="C353" s="52"/>
      <c r="D353" s="52"/>
      <c r="E353" s="52"/>
      <c r="F353" s="52"/>
      <c r="G353" s="52"/>
      <c r="H353" s="52"/>
      <c r="I353" s="52"/>
      <c r="J353" s="52"/>
      <c r="K353" s="52"/>
    </row>
    <row r="354" spans="2:11" ht="14.25" x14ac:dyDescent="0.2">
      <c r="B354" s="52"/>
      <c r="C354" s="52"/>
      <c r="D354" s="52"/>
      <c r="E354" s="52"/>
      <c r="F354" s="52"/>
      <c r="G354" s="52"/>
      <c r="H354" s="52"/>
      <c r="I354" s="52"/>
      <c r="J354" s="52"/>
      <c r="K354" s="52"/>
    </row>
    <row r="355" spans="2:11" ht="14.25" x14ac:dyDescent="0.2">
      <c r="B355" s="52"/>
      <c r="C355" s="52"/>
      <c r="D355" s="52"/>
      <c r="E355" s="52"/>
      <c r="F355" s="52"/>
      <c r="G355" s="52"/>
      <c r="H355" s="52"/>
      <c r="I355" s="52"/>
      <c r="J355" s="52"/>
      <c r="K355" s="52"/>
    </row>
    <row r="356" spans="2:11" ht="14.25" x14ac:dyDescent="0.2">
      <c r="B356" s="52"/>
      <c r="C356" s="52"/>
      <c r="D356" s="52"/>
      <c r="E356" s="52"/>
      <c r="F356" s="52"/>
      <c r="G356" s="52"/>
      <c r="H356" s="52"/>
      <c r="I356" s="52"/>
      <c r="J356" s="52"/>
      <c r="K356" s="52"/>
    </row>
    <row r="357" spans="2:11" ht="14.25" x14ac:dyDescent="0.2">
      <c r="B357" s="52"/>
      <c r="C357" s="52"/>
      <c r="D357" s="52"/>
      <c r="E357" s="52"/>
      <c r="F357" s="52"/>
      <c r="G357" s="52"/>
      <c r="H357" s="52"/>
      <c r="I357" s="52"/>
      <c r="J357" s="52"/>
      <c r="K357" s="52"/>
    </row>
    <row r="358" spans="2:11" ht="14.25" x14ac:dyDescent="0.2">
      <c r="B358" s="52"/>
      <c r="C358" s="52"/>
      <c r="D358" s="52"/>
      <c r="E358" s="52"/>
      <c r="F358" s="52"/>
      <c r="G358" s="52"/>
      <c r="H358" s="52"/>
      <c r="I358" s="52"/>
      <c r="J358" s="52"/>
      <c r="K358" s="52"/>
    </row>
    <row r="359" spans="2:11" ht="14.25" x14ac:dyDescent="0.2">
      <c r="B359" s="52"/>
      <c r="C359" s="52"/>
      <c r="D359" s="52"/>
      <c r="E359" s="52"/>
      <c r="F359" s="52"/>
      <c r="G359" s="52"/>
      <c r="H359" s="52"/>
      <c r="I359" s="52"/>
      <c r="J359" s="52"/>
      <c r="K359" s="52"/>
    </row>
    <row r="360" spans="2:11" ht="14.25" x14ac:dyDescent="0.2">
      <c r="B360" s="52"/>
      <c r="C360" s="52"/>
      <c r="D360" s="52"/>
      <c r="E360" s="52"/>
      <c r="F360" s="52"/>
      <c r="G360" s="52"/>
      <c r="H360" s="52"/>
      <c r="I360" s="52"/>
      <c r="J360" s="52"/>
      <c r="K360" s="52"/>
    </row>
    <row r="361" spans="2:11" ht="14.25" x14ac:dyDescent="0.2">
      <c r="B361" s="52"/>
      <c r="C361" s="52"/>
      <c r="D361" s="52"/>
      <c r="E361" s="52"/>
      <c r="F361" s="52"/>
      <c r="G361" s="52"/>
      <c r="H361" s="52"/>
      <c r="I361" s="52"/>
      <c r="J361" s="52"/>
      <c r="K361" s="52"/>
    </row>
    <row r="362" spans="2:11" ht="14.25" x14ac:dyDescent="0.2">
      <c r="B362" s="52"/>
      <c r="C362" s="52"/>
      <c r="D362" s="52"/>
      <c r="E362" s="52"/>
      <c r="F362" s="52"/>
      <c r="G362" s="52"/>
      <c r="H362" s="52"/>
      <c r="I362" s="52"/>
      <c r="J362" s="52"/>
      <c r="K362" s="52"/>
    </row>
    <row r="363" spans="2:11" ht="14.25" x14ac:dyDescent="0.2">
      <c r="B363" s="52"/>
      <c r="C363" s="52"/>
      <c r="D363" s="52"/>
      <c r="E363" s="52"/>
      <c r="F363" s="52"/>
      <c r="G363" s="52"/>
      <c r="H363" s="52"/>
      <c r="I363" s="52"/>
      <c r="J363" s="52"/>
      <c r="K363" s="52"/>
    </row>
    <row r="364" spans="2:11" ht="14.25" x14ac:dyDescent="0.2">
      <c r="B364" s="52"/>
      <c r="C364" s="52"/>
      <c r="D364" s="52"/>
      <c r="E364" s="52"/>
      <c r="F364" s="52"/>
      <c r="G364" s="52"/>
      <c r="H364" s="52"/>
      <c r="I364" s="52"/>
      <c r="J364" s="52"/>
      <c r="K364" s="52"/>
    </row>
    <row r="365" spans="2:11" ht="14.25" x14ac:dyDescent="0.2">
      <c r="B365" s="52"/>
      <c r="C365" s="52"/>
      <c r="D365" s="52"/>
      <c r="E365" s="52"/>
      <c r="F365" s="52"/>
      <c r="G365" s="52"/>
      <c r="H365" s="52"/>
      <c r="I365" s="52"/>
      <c r="J365" s="52"/>
      <c r="K365" s="52"/>
    </row>
    <row r="366" spans="2:11" ht="14.25" x14ac:dyDescent="0.2">
      <c r="B366" s="52"/>
      <c r="C366" s="52"/>
      <c r="D366" s="52"/>
      <c r="E366" s="52"/>
      <c r="F366" s="52"/>
      <c r="G366" s="52"/>
      <c r="H366" s="52"/>
      <c r="I366" s="52"/>
      <c r="J366" s="52"/>
      <c r="K366" s="52"/>
    </row>
    <row r="367" spans="2:11" ht="14.25" x14ac:dyDescent="0.2">
      <c r="B367" s="52"/>
      <c r="C367" s="52"/>
      <c r="D367" s="52"/>
      <c r="E367" s="52"/>
      <c r="F367" s="52"/>
      <c r="G367" s="52"/>
      <c r="H367" s="52"/>
      <c r="I367" s="52"/>
      <c r="J367" s="52"/>
      <c r="K367" s="52"/>
    </row>
    <row r="368" spans="2:11" ht="14.25" x14ac:dyDescent="0.2">
      <c r="B368" s="52"/>
      <c r="C368" s="52"/>
      <c r="D368" s="52"/>
      <c r="E368" s="52"/>
      <c r="F368" s="52"/>
      <c r="G368" s="52"/>
      <c r="H368" s="52"/>
      <c r="I368" s="52"/>
      <c r="J368" s="52"/>
      <c r="K368" s="52"/>
    </row>
    <row r="369" spans="2:11" ht="14.25" x14ac:dyDescent="0.2">
      <c r="B369" s="52"/>
      <c r="C369" s="52"/>
      <c r="D369" s="52"/>
      <c r="E369" s="52"/>
      <c r="F369" s="52"/>
      <c r="G369" s="52"/>
      <c r="H369" s="52"/>
      <c r="I369" s="52"/>
      <c r="J369" s="52"/>
      <c r="K369" s="52"/>
    </row>
    <row r="370" spans="2:11" ht="14.25" x14ac:dyDescent="0.2">
      <c r="B370" s="52"/>
      <c r="C370" s="52"/>
      <c r="D370" s="52"/>
      <c r="E370" s="52"/>
      <c r="F370" s="52"/>
      <c r="G370" s="52"/>
      <c r="H370" s="52"/>
      <c r="I370" s="52"/>
      <c r="J370" s="52"/>
      <c r="K370" s="52"/>
    </row>
    <row r="371" spans="2:11" ht="14.25" x14ac:dyDescent="0.2">
      <c r="B371" s="52"/>
      <c r="C371" s="52"/>
      <c r="D371" s="52"/>
      <c r="E371" s="52"/>
      <c r="F371" s="52"/>
      <c r="G371" s="52"/>
      <c r="H371" s="52"/>
      <c r="I371" s="52"/>
      <c r="J371" s="52"/>
      <c r="K371" s="52"/>
    </row>
    <row r="372" spans="2:11" ht="14.25" x14ac:dyDescent="0.2">
      <c r="B372" s="52"/>
      <c r="C372" s="52"/>
      <c r="D372" s="52"/>
      <c r="E372" s="52"/>
      <c r="F372" s="52"/>
      <c r="G372" s="52"/>
      <c r="H372" s="52"/>
      <c r="I372" s="52"/>
      <c r="J372" s="52"/>
      <c r="K372" s="52"/>
    </row>
    <row r="373" spans="2:11" ht="14.25" x14ac:dyDescent="0.2">
      <c r="B373" s="52"/>
      <c r="C373" s="52"/>
      <c r="D373" s="52"/>
      <c r="E373" s="52"/>
      <c r="F373" s="52"/>
      <c r="G373" s="52"/>
      <c r="H373" s="52"/>
      <c r="I373" s="52"/>
      <c r="J373" s="52"/>
      <c r="K373" s="52"/>
    </row>
    <row r="374" spans="2:11" ht="14.25" x14ac:dyDescent="0.2">
      <c r="B374" s="52"/>
      <c r="C374" s="52"/>
      <c r="D374" s="52"/>
      <c r="E374" s="52"/>
      <c r="F374" s="52"/>
      <c r="G374" s="52"/>
      <c r="H374" s="52"/>
      <c r="I374" s="52"/>
      <c r="J374" s="52"/>
      <c r="K374" s="52"/>
    </row>
    <row r="375" spans="2:11" ht="14.25" x14ac:dyDescent="0.2">
      <c r="B375" s="52"/>
      <c r="C375" s="52"/>
      <c r="D375" s="52"/>
      <c r="E375" s="52"/>
      <c r="F375" s="52"/>
      <c r="G375" s="52"/>
      <c r="H375" s="52"/>
      <c r="I375" s="52"/>
      <c r="J375" s="52"/>
      <c r="K375" s="52"/>
    </row>
    <row r="376" spans="2:11" ht="14.25" x14ac:dyDescent="0.2">
      <c r="B376" s="52"/>
      <c r="C376" s="52"/>
      <c r="D376" s="52"/>
      <c r="E376" s="52"/>
      <c r="F376" s="52"/>
      <c r="G376" s="52"/>
      <c r="H376" s="52"/>
      <c r="I376" s="52"/>
      <c r="J376" s="52"/>
      <c r="K376" s="52"/>
    </row>
    <row r="377" spans="2:11" ht="14.25" x14ac:dyDescent="0.2">
      <c r="B377" s="52"/>
      <c r="C377" s="52"/>
      <c r="D377" s="52"/>
      <c r="E377" s="52"/>
      <c r="F377" s="52"/>
      <c r="G377" s="52"/>
      <c r="H377" s="52"/>
      <c r="I377" s="52"/>
      <c r="J377" s="52"/>
      <c r="K377" s="52"/>
    </row>
    <row r="378" spans="2:11" ht="14.25" x14ac:dyDescent="0.2">
      <c r="B378" s="52"/>
      <c r="C378" s="52"/>
      <c r="D378" s="52"/>
      <c r="E378" s="52"/>
      <c r="F378" s="52"/>
      <c r="G378" s="52"/>
      <c r="H378" s="52"/>
      <c r="I378" s="52"/>
      <c r="J378" s="52"/>
      <c r="K378" s="52"/>
    </row>
    <row r="379" spans="2:11" ht="14.25" x14ac:dyDescent="0.2">
      <c r="B379" s="52"/>
      <c r="C379" s="52"/>
      <c r="D379" s="52"/>
      <c r="E379" s="52"/>
      <c r="F379" s="52"/>
      <c r="G379" s="52"/>
      <c r="H379" s="52"/>
      <c r="I379" s="52"/>
      <c r="J379" s="52"/>
      <c r="K379" s="52"/>
    </row>
    <row r="380" spans="2:11" ht="14.25" x14ac:dyDescent="0.2">
      <c r="B380" s="52"/>
      <c r="C380" s="52"/>
      <c r="D380" s="52"/>
      <c r="E380" s="52"/>
      <c r="F380" s="52"/>
      <c r="G380" s="52"/>
      <c r="H380" s="52"/>
      <c r="I380" s="52"/>
      <c r="J380" s="52"/>
      <c r="K380" s="52"/>
    </row>
    <row r="381" spans="2:11" ht="14.25" x14ac:dyDescent="0.2">
      <c r="B381" s="52"/>
      <c r="C381" s="52"/>
      <c r="D381" s="52"/>
      <c r="E381" s="52"/>
      <c r="F381" s="52"/>
      <c r="G381" s="52"/>
      <c r="H381" s="52"/>
      <c r="I381" s="52"/>
      <c r="J381" s="52"/>
      <c r="K381" s="52"/>
    </row>
    <row r="382" spans="2:11" ht="14.25" x14ac:dyDescent="0.2">
      <c r="B382" s="52"/>
      <c r="C382" s="52"/>
      <c r="D382" s="52"/>
      <c r="E382" s="52"/>
      <c r="F382" s="52"/>
      <c r="G382" s="52"/>
      <c r="H382" s="52"/>
      <c r="I382" s="52"/>
      <c r="J382" s="52"/>
      <c r="K382" s="52"/>
    </row>
    <row r="383" spans="2:11" ht="14.25" x14ac:dyDescent="0.2">
      <c r="B383" s="52"/>
      <c r="C383" s="52"/>
      <c r="D383" s="52"/>
      <c r="E383" s="52"/>
      <c r="F383" s="52"/>
      <c r="G383" s="52"/>
      <c r="H383" s="52"/>
      <c r="I383" s="52"/>
      <c r="J383" s="52"/>
      <c r="K383" s="52"/>
    </row>
    <row r="384" spans="2:11" ht="14.25" x14ac:dyDescent="0.2">
      <c r="B384" s="52"/>
      <c r="C384" s="52"/>
      <c r="D384" s="52"/>
      <c r="E384" s="52"/>
      <c r="F384" s="52"/>
      <c r="G384" s="52"/>
      <c r="H384" s="52"/>
      <c r="I384" s="52"/>
      <c r="J384" s="52"/>
      <c r="K384" s="52"/>
    </row>
    <row r="385" spans="2:11" ht="14.25" x14ac:dyDescent="0.2">
      <c r="B385" s="52"/>
      <c r="C385" s="52"/>
      <c r="D385" s="52"/>
      <c r="E385" s="52"/>
      <c r="F385" s="52"/>
      <c r="G385" s="52"/>
      <c r="H385" s="52"/>
      <c r="I385" s="52"/>
      <c r="J385" s="52"/>
      <c r="K385" s="52"/>
    </row>
    <row r="386" spans="2:11" ht="14.25" x14ac:dyDescent="0.2">
      <c r="B386" s="52"/>
      <c r="C386" s="52"/>
      <c r="D386" s="52"/>
      <c r="E386" s="52"/>
      <c r="F386" s="52"/>
      <c r="G386" s="52"/>
      <c r="H386" s="52"/>
      <c r="I386" s="52"/>
      <c r="J386" s="52"/>
      <c r="K386" s="52"/>
    </row>
    <row r="387" spans="2:11" ht="14.25" x14ac:dyDescent="0.2">
      <c r="B387" s="52"/>
      <c r="C387" s="52"/>
      <c r="D387" s="52"/>
      <c r="E387" s="52"/>
      <c r="F387" s="52"/>
      <c r="G387" s="52"/>
      <c r="H387" s="52"/>
      <c r="I387" s="52"/>
      <c r="J387" s="52"/>
      <c r="K387" s="52"/>
    </row>
    <row r="388" spans="2:11" ht="14.25" x14ac:dyDescent="0.2">
      <c r="B388" s="52"/>
      <c r="C388" s="52"/>
      <c r="D388" s="52"/>
      <c r="E388" s="52"/>
      <c r="F388" s="52"/>
      <c r="G388" s="52"/>
      <c r="H388" s="52"/>
      <c r="I388" s="52"/>
      <c r="J388" s="52"/>
      <c r="K388" s="52"/>
    </row>
    <row r="389" spans="2:11" ht="14.25" x14ac:dyDescent="0.2">
      <c r="B389" s="52"/>
      <c r="C389" s="52"/>
      <c r="D389" s="52"/>
      <c r="E389" s="52"/>
      <c r="F389" s="52"/>
      <c r="G389" s="52"/>
      <c r="H389" s="52"/>
      <c r="I389" s="52"/>
      <c r="J389" s="52"/>
      <c r="K389" s="52"/>
    </row>
    <row r="390" spans="2:11" ht="14.25" x14ac:dyDescent="0.2">
      <c r="B390" s="52"/>
      <c r="C390" s="52"/>
      <c r="D390" s="52"/>
      <c r="E390" s="52"/>
      <c r="F390" s="52"/>
      <c r="G390" s="52"/>
      <c r="H390" s="52"/>
      <c r="I390" s="52"/>
      <c r="J390" s="52"/>
      <c r="K390" s="52"/>
    </row>
    <row r="391" spans="2:11" ht="14.25" x14ac:dyDescent="0.2">
      <c r="B391" s="52"/>
      <c r="C391" s="52"/>
      <c r="D391" s="52"/>
      <c r="E391" s="52"/>
      <c r="F391" s="52"/>
      <c r="G391" s="52"/>
      <c r="H391" s="52"/>
      <c r="I391" s="52"/>
      <c r="J391" s="52"/>
      <c r="K391" s="52"/>
    </row>
    <row r="392" spans="2:11" ht="14.25" x14ac:dyDescent="0.2">
      <c r="B392" s="52"/>
      <c r="C392" s="52"/>
      <c r="D392" s="52"/>
      <c r="E392" s="52"/>
      <c r="F392" s="52"/>
      <c r="G392" s="52"/>
      <c r="H392" s="52"/>
      <c r="I392" s="52"/>
      <c r="J392" s="52"/>
      <c r="K392" s="52"/>
    </row>
    <row r="393" spans="2:11" ht="14.25" x14ac:dyDescent="0.2">
      <c r="B393" s="52"/>
      <c r="C393" s="52"/>
      <c r="D393" s="52"/>
      <c r="E393" s="52"/>
      <c r="F393" s="52"/>
      <c r="G393" s="52"/>
      <c r="H393" s="52"/>
      <c r="I393" s="52"/>
      <c r="J393" s="52"/>
      <c r="K393" s="52"/>
    </row>
    <row r="394" spans="2:11" ht="14.25" x14ac:dyDescent="0.2">
      <c r="B394" s="52"/>
      <c r="C394" s="52"/>
      <c r="D394" s="52"/>
      <c r="E394" s="52"/>
      <c r="F394" s="52"/>
      <c r="G394" s="52"/>
      <c r="H394" s="52"/>
      <c r="I394" s="52"/>
      <c r="J394" s="52"/>
      <c r="K394" s="52"/>
    </row>
    <row r="395" spans="2:11" ht="14.25" x14ac:dyDescent="0.2">
      <c r="B395" s="52"/>
      <c r="C395" s="52"/>
      <c r="D395" s="52"/>
      <c r="E395" s="52"/>
      <c r="F395" s="52"/>
      <c r="G395" s="52"/>
      <c r="H395" s="52"/>
      <c r="I395" s="52"/>
      <c r="J395" s="52"/>
      <c r="K395" s="52"/>
    </row>
    <row r="396" spans="2:11" ht="14.25" x14ac:dyDescent="0.2">
      <c r="B396" s="52"/>
      <c r="C396" s="52"/>
      <c r="D396" s="52"/>
      <c r="E396" s="52"/>
      <c r="F396" s="52"/>
      <c r="G396" s="52"/>
      <c r="H396" s="52"/>
      <c r="I396" s="52"/>
      <c r="J396" s="52"/>
      <c r="K396" s="52"/>
    </row>
    <row r="397" spans="2:11" ht="14.25" x14ac:dyDescent="0.2">
      <c r="B397" s="52"/>
      <c r="C397" s="52"/>
      <c r="D397" s="52"/>
      <c r="E397" s="52"/>
      <c r="F397" s="52"/>
      <c r="G397" s="52"/>
      <c r="H397" s="52"/>
      <c r="I397" s="52"/>
      <c r="J397" s="52"/>
      <c r="K397" s="52"/>
    </row>
    <row r="398" spans="2:11" ht="14.25" x14ac:dyDescent="0.2">
      <c r="B398" s="52"/>
      <c r="C398" s="52"/>
      <c r="D398" s="52"/>
      <c r="E398" s="52"/>
      <c r="F398" s="52"/>
      <c r="G398" s="52"/>
      <c r="H398" s="52"/>
      <c r="I398" s="52"/>
      <c r="J398" s="52"/>
      <c r="K398" s="52"/>
    </row>
    <row r="399" spans="2:11" ht="14.25" x14ac:dyDescent="0.2">
      <c r="B399" s="52"/>
      <c r="C399" s="52"/>
      <c r="D399" s="52"/>
      <c r="E399" s="52"/>
      <c r="F399" s="52"/>
      <c r="G399" s="52"/>
      <c r="H399" s="52"/>
      <c r="I399" s="52"/>
      <c r="J399" s="52"/>
      <c r="K399" s="52"/>
    </row>
    <row r="400" spans="2:11" ht="14.25" x14ac:dyDescent="0.2">
      <c r="B400" s="52"/>
      <c r="C400" s="52"/>
      <c r="D400" s="52"/>
      <c r="E400" s="52"/>
      <c r="F400" s="52"/>
      <c r="G400" s="52"/>
      <c r="H400" s="52"/>
      <c r="I400" s="52"/>
      <c r="J400" s="52"/>
      <c r="K400" s="52"/>
    </row>
    <row r="401" spans="2:11" ht="14.25" x14ac:dyDescent="0.2">
      <c r="B401" s="52"/>
      <c r="C401" s="52"/>
      <c r="D401" s="52"/>
      <c r="E401" s="52"/>
      <c r="F401" s="52"/>
      <c r="G401" s="52"/>
      <c r="H401" s="52"/>
      <c r="I401" s="52"/>
      <c r="J401" s="52"/>
      <c r="K401" s="52"/>
    </row>
    <row r="402" spans="2:11" ht="14.25" x14ac:dyDescent="0.2">
      <c r="B402" s="52"/>
      <c r="C402" s="52"/>
      <c r="D402" s="52"/>
      <c r="E402" s="52"/>
      <c r="F402" s="52"/>
      <c r="G402" s="52"/>
      <c r="H402" s="52"/>
      <c r="I402" s="52"/>
      <c r="J402" s="52"/>
      <c r="K402" s="52"/>
    </row>
    <row r="403" spans="2:11" ht="14.25" x14ac:dyDescent="0.2">
      <c r="B403" s="52"/>
      <c r="C403" s="52"/>
      <c r="D403" s="52"/>
      <c r="E403" s="52"/>
      <c r="F403" s="52"/>
      <c r="G403" s="52"/>
      <c r="H403" s="52"/>
      <c r="I403" s="52"/>
      <c r="J403" s="52"/>
      <c r="K403" s="52"/>
    </row>
    <row r="404" spans="2:11" ht="14.25" x14ac:dyDescent="0.2">
      <c r="B404" s="52"/>
      <c r="C404" s="52"/>
      <c r="D404" s="52"/>
      <c r="E404" s="52"/>
      <c r="F404" s="52"/>
      <c r="G404" s="52"/>
      <c r="H404" s="52"/>
      <c r="I404" s="52"/>
      <c r="J404" s="52"/>
      <c r="K404" s="52"/>
    </row>
    <row r="405" spans="2:11" ht="14.25" x14ac:dyDescent="0.2">
      <c r="B405" s="52"/>
      <c r="C405" s="52"/>
      <c r="D405" s="52"/>
      <c r="E405" s="52"/>
      <c r="F405" s="52"/>
      <c r="G405" s="52"/>
      <c r="H405" s="52"/>
      <c r="I405" s="52"/>
      <c r="J405" s="52"/>
      <c r="K405" s="52"/>
    </row>
    <row r="406" spans="2:11" ht="14.25" x14ac:dyDescent="0.2">
      <c r="B406" s="52"/>
      <c r="C406" s="52"/>
      <c r="D406" s="52"/>
      <c r="E406" s="52"/>
      <c r="F406" s="52"/>
      <c r="G406" s="52"/>
      <c r="H406" s="52"/>
      <c r="I406" s="52"/>
      <c r="J406" s="52"/>
      <c r="K406" s="52"/>
    </row>
    <row r="407" spans="2:11" ht="14.25" x14ac:dyDescent="0.2">
      <c r="B407" s="52"/>
      <c r="C407" s="52"/>
      <c r="D407" s="52"/>
      <c r="E407" s="52"/>
      <c r="F407" s="52"/>
      <c r="G407" s="52"/>
      <c r="H407" s="52"/>
      <c r="I407" s="52"/>
      <c r="J407" s="52"/>
      <c r="K407" s="52"/>
    </row>
    <row r="408" spans="2:11" ht="14.25" x14ac:dyDescent="0.2">
      <c r="B408" s="52"/>
      <c r="C408" s="52"/>
      <c r="D408" s="52"/>
      <c r="E408" s="52"/>
      <c r="F408" s="52"/>
      <c r="G408" s="52"/>
      <c r="H408" s="52"/>
      <c r="I408" s="52"/>
      <c r="J408" s="52"/>
      <c r="K408" s="52"/>
    </row>
    <row r="409" spans="2:11" ht="14.25" x14ac:dyDescent="0.2">
      <c r="B409" s="52"/>
      <c r="C409" s="52"/>
      <c r="D409" s="52"/>
      <c r="E409" s="52"/>
      <c r="F409" s="52"/>
      <c r="G409" s="52"/>
      <c r="H409" s="52"/>
      <c r="I409" s="52"/>
      <c r="J409" s="52"/>
      <c r="K409" s="52"/>
    </row>
    <row r="410" spans="2:11" ht="14.25" x14ac:dyDescent="0.2">
      <c r="B410" s="52"/>
      <c r="C410" s="52"/>
      <c r="D410" s="52"/>
      <c r="E410" s="52"/>
      <c r="F410" s="52"/>
      <c r="G410" s="52"/>
      <c r="H410" s="52"/>
      <c r="I410" s="52"/>
      <c r="J410" s="52"/>
      <c r="K410" s="52"/>
    </row>
    <row r="411" spans="2:11" ht="14.25" x14ac:dyDescent="0.2">
      <c r="B411" s="52"/>
      <c r="C411" s="52"/>
      <c r="D411" s="52"/>
      <c r="E411" s="52"/>
      <c r="F411" s="52"/>
      <c r="G411" s="52"/>
      <c r="H411" s="52"/>
      <c r="I411" s="52"/>
      <c r="J411" s="52"/>
      <c r="K411" s="52"/>
    </row>
    <row r="412" spans="2:11" ht="14.25" x14ac:dyDescent="0.2">
      <c r="B412" s="52"/>
      <c r="C412" s="52"/>
      <c r="D412" s="52"/>
      <c r="E412" s="52"/>
      <c r="F412" s="52"/>
      <c r="G412" s="52"/>
      <c r="H412" s="52"/>
      <c r="I412" s="52"/>
      <c r="J412" s="52"/>
      <c r="K412" s="52"/>
    </row>
    <row r="413" spans="2:11" ht="14.25" x14ac:dyDescent="0.2">
      <c r="B413" s="52"/>
      <c r="C413" s="52"/>
      <c r="D413" s="52"/>
      <c r="E413" s="52"/>
      <c r="F413" s="52"/>
      <c r="G413" s="52"/>
      <c r="H413" s="52"/>
      <c r="I413" s="52"/>
      <c r="J413" s="52"/>
      <c r="K413" s="52"/>
    </row>
    <row r="414" spans="2:11" ht="14.25" x14ac:dyDescent="0.2">
      <c r="B414" s="52"/>
      <c r="C414" s="52"/>
      <c r="D414" s="52"/>
      <c r="E414" s="52"/>
      <c r="F414" s="52"/>
      <c r="G414" s="52"/>
      <c r="H414" s="52"/>
      <c r="I414" s="52"/>
      <c r="J414" s="52"/>
      <c r="K414" s="52"/>
    </row>
    <row r="415" spans="2:11" ht="14.25" x14ac:dyDescent="0.2">
      <c r="B415" s="52"/>
      <c r="C415" s="52"/>
      <c r="D415" s="52"/>
      <c r="E415" s="52"/>
      <c r="F415" s="52"/>
      <c r="G415" s="52"/>
      <c r="H415" s="52"/>
      <c r="I415" s="52"/>
      <c r="J415" s="52"/>
      <c r="K415" s="52"/>
    </row>
    <row r="416" spans="2:11" ht="14.25" x14ac:dyDescent="0.2">
      <c r="B416" s="52"/>
      <c r="C416" s="52"/>
      <c r="D416" s="52"/>
      <c r="E416" s="52"/>
      <c r="F416" s="52"/>
      <c r="G416" s="52"/>
      <c r="H416" s="52"/>
      <c r="I416" s="52"/>
      <c r="J416" s="52"/>
      <c r="K416" s="52"/>
    </row>
    <row r="417" spans="2:11" ht="14.25" x14ac:dyDescent="0.2">
      <c r="B417" s="52"/>
      <c r="C417" s="52"/>
      <c r="D417" s="52"/>
      <c r="E417" s="52"/>
      <c r="F417" s="52"/>
      <c r="G417" s="52"/>
      <c r="H417" s="52"/>
      <c r="I417" s="52"/>
      <c r="J417" s="52"/>
      <c r="K417" s="52"/>
    </row>
    <row r="418" spans="2:11" ht="14.25" x14ac:dyDescent="0.2">
      <c r="B418" s="52"/>
      <c r="C418" s="52"/>
      <c r="D418" s="52"/>
      <c r="E418" s="52"/>
      <c r="F418" s="52"/>
      <c r="G418" s="52"/>
      <c r="H418" s="52"/>
      <c r="I418" s="52"/>
      <c r="J418" s="52"/>
      <c r="K418" s="52"/>
    </row>
    <row r="419" spans="2:11" ht="14.25" x14ac:dyDescent="0.2">
      <c r="B419" s="52"/>
      <c r="C419" s="52"/>
      <c r="D419" s="52"/>
      <c r="E419" s="52"/>
      <c r="F419" s="52"/>
      <c r="G419" s="52"/>
      <c r="H419" s="52"/>
      <c r="I419" s="52"/>
      <c r="J419" s="52"/>
      <c r="K419" s="52"/>
    </row>
    <row r="420" spans="2:11" ht="14.25" x14ac:dyDescent="0.2">
      <c r="B420" s="52"/>
      <c r="C420" s="52"/>
      <c r="D420" s="52"/>
      <c r="E420" s="52"/>
      <c r="F420" s="52"/>
      <c r="G420" s="52"/>
      <c r="H420" s="52"/>
      <c r="I420" s="52"/>
      <c r="J420" s="52"/>
      <c r="K420" s="52"/>
    </row>
    <row r="421" spans="2:11" ht="14.25" x14ac:dyDescent="0.2">
      <c r="B421" s="52"/>
      <c r="C421" s="52"/>
      <c r="D421" s="52"/>
      <c r="E421" s="52"/>
      <c r="F421" s="52"/>
      <c r="G421" s="52"/>
      <c r="H421" s="52"/>
      <c r="I421" s="52"/>
      <c r="J421" s="52"/>
      <c r="K421" s="52"/>
    </row>
    <row r="422" spans="2:11" ht="14.25" x14ac:dyDescent="0.2">
      <c r="B422" s="52"/>
      <c r="C422" s="52"/>
      <c r="D422" s="52"/>
      <c r="E422" s="52"/>
      <c r="F422" s="52"/>
      <c r="G422" s="52"/>
      <c r="H422" s="52"/>
      <c r="I422" s="52"/>
      <c r="J422" s="52"/>
      <c r="K422" s="52"/>
    </row>
    <row r="423" spans="2:11" ht="14.25" x14ac:dyDescent="0.2">
      <c r="B423" s="52"/>
      <c r="C423" s="52"/>
      <c r="D423" s="52"/>
      <c r="E423" s="52"/>
      <c r="F423" s="52"/>
      <c r="G423" s="52"/>
      <c r="H423" s="52"/>
      <c r="I423" s="52"/>
      <c r="J423" s="52"/>
      <c r="K423" s="52"/>
    </row>
    <row r="424" spans="2:11" ht="14.25" x14ac:dyDescent="0.2">
      <c r="B424" s="52"/>
      <c r="C424" s="52"/>
      <c r="D424" s="52"/>
      <c r="E424" s="52"/>
      <c r="F424" s="52"/>
      <c r="G424" s="52"/>
      <c r="H424" s="52"/>
      <c r="I424" s="52"/>
      <c r="J424" s="52"/>
      <c r="K424" s="52"/>
    </row>
    <row r="425" spans="2:11" ht="14.25" x14ac:dyDescent="0.2">
      <c r="B425" s="52"/>
      <c r="C425" s="52"/>
      <c r="D425" s="52"/>
      <c r="E425" s="52"/>
      <c r="F425" s="52"/>
      <c r="G425" s="52"/>
      <c r="H425" s="52"/>
      <c r="I425" s="52"/>
      <c r="J425" s="52"/>
      <c r="K425" s="52"/>
    </row>
  </sheetData>
  <mergeCells count="10">
    <mergeCell ref="H5:H6"/>
    <mergeCell ref="I5:I6"/>
    <mergeCell ref="J5:J6"/>
    <mergeCell ref="K5:K6"/>
    <mergeCell ref="B5:B6"/>
    <mergeCell ref="C5:C6"/>
    <mergeCell ref="D5:D6"/>
    <mergeCell ref="E5:E6"/>
    <mergeCell ref="F5:F6"/>
    <mergeCell ref="G5:G6"/>
  </mergeCells>
  <printOptions horizontalCentered="1" gridLines="1"/>
  <pageMargins left="0.78740157480314965" right="0.78740157480314965" top="1.2598425196850394" bottom="0.98425196850393704" header="0" footer="0"/>
  <pageSetup scale="75" orientation="portrait" verticalDpi="144"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L80"/>
  <sheetViews>
    <sheetView workbookViewId="0"/>
  </sheetViews>
  <sheetFormatPr baseColWidth="10" defaultColWidth="20.42578125" defaultRowHeight="15" x14ac:dyDescent="0.2"/>
  <cols>
    <col min="1" max="1" width="1.7109375" style="186" customWidth="1"/>
    <col min="2" max="2" width="8.140625" style="211" customWidth="1"/>
    <col min="3" max="3" width="20.85546875" style="211" customWidth="1"/>
    <col min="4" max="4" width="11" style="211" customWidth="1"/>
    <col min="5" max="5" width="46.7109375" style="186" customWidth="1"/>
    <col min="6" max="6" width="12.28515625" style="186" customWidth="1"/>
    <col min="7" max="7" width="17" style="211" customWidth="1"/>
    <col min="8" max="8" width="20.140625" style="186" bestFit="1" customWidth="1"/>
    <col min="9" max="9" width="25.140625" style="186" customWidth="1"/>
    <col min="10" max="10" width="4.140625" style="186" customWidth="1"/>
    <col min="11" max="11" width="22.85546875" style="291" customWidth="1"/>
    <col min="12" max="12" width="25.42578125" style="186" bestFit="1" customWidth="1"/>
    <col min="13" max="16384" width="20.42578125" style="186"/>
  </cols>
  <sheetData>
    <row r="1" spans="2:12" ht="71.25" customHeight="1" thickBot="1" x14ac:dyDescent="0.25">
      <c r="B1" s="965"/>
      <c r="C1" s="965"/>
      <c r="D1" s="965"/>
      <c r="E1" s="965"/>
      <c r="F1" s="965"/>
      <c r="G1" s="965"/>
      <c r="H1" s="965"/>
      <c r="I1" s="965"/>
    </row>
    <row r="2" spans="2:12" ht="35.25" customHeight="1" x14ac:dyDescent="0.2">
      <c r="B2" s="966" t="s">
        <v>51</v>
      </c>
      <c r="C2" s="967"/>
      <c r="D2" s="967"/>
      <c r="E2" s="968"/>
      <c r="F2" s="968"/>
      <c r="G2" s="968"/>
      <c r="H2" s="968"/>
      <c r="I2" s="969"/>
    </row>
    <row r="3" spans="2:12" ht="35.25" customHeight="1" thickBot="1" x14ac:dyDescent="0.25">
      <c r="B3" s="970" t="s">
        <v>52</v>
      </c>
      <c r="C3" s="971"/>
      <c r="D3" s="971"/>
      <c r="E3" s="972"/>
      <c r="F3" s="972"/>
      <c r="G3" s="972"/>
      <c r="H3" s="972"/>
      <c r="I3" s="973"/>
    </row>
    <row r="4" spans="2:12" ht="35.25" customHeight="1" x14ac:dyDescent="0.2">
      <c r="B4" s="966" t="s">
        <v>53</v>
      </c>
      <c r="C4" s="967"/>
      <c r="D4" s="967"/>
      <c r="E4" s="968"/>
      <c r="F4" s="968"/>
      <c r="G4" s="968"/>
      <c r="H4" s="968"/>
      <c r="I4" s="969"/>
      <c r="K4" s="292"/>
    </row>
    <row r="5" spans="2:12" ht="35.25" customHeight="1" x14ac:dyDescent="0.2">
      <c r="B5" s="974" t="s">
        <v>54</v>
      </c>
      <c r="C5" s="975"/>
      <c r="D5" s="975"/>
      <c r="E5" s="975"/>
      <c r="F5" s="975"/>
      <c r="G5" s="975" t="s">
        <v>55</v>
      </c>
      <c r="H5" s="975"/>
      <c r="I5" s="976"/>
    </row>
    <row r="6" spans="2:12" ht="33" customHeight="1" x14ac:dyDescent="0.2">
      <c r="B6" s="275" t="s">
        <v>56</v>
      </c>
      <c r="C6" s="977" t="s">
        <v>57</v>
      </c>
      <c r="D6" s="978"/>
      <c r="E6" s="276" t="s">
        <v>58</v>
      </c>
      <c r="F6" s="276" t="s">
        <v>59</v>
      </c>
      <c r="G6" s="276" t="s">
        <v>46</v>
      </c>
      <c r="H6" s="276" t="s">
        <v>60</v>
      </c>
      <c r="I6" s="277" t="s">
        <v>61</v>
      </c>
    </row>
    <row r="7" spans="2:12" ht="15.75" x14ac:dyDescent="0.25">
      <c r="B7" s="293"/>
      <c r="C7" s="458"/>
      <c r="D7" s="458"/>
      <c r="E7" s="279" t="s">
        <v>62</v>
      </c>
      <c r="F7" s="279"/>
      <c r="G7" s="294"/>
      <c r="H7" s="295"/>
      <c r="I7" s="296"/>
    </row>
    <row r="8" spans="2:12" ht="30" x14ac:dyDescent="0.2">
      <c r="B8" s="257" t="s">
        <v>63</v>
      </c>
      <c r="C8" s="460" t="s">
        <v>64</v>
      </c>
      <c r="D8" s="460">
        <v>210</v>
      </c>
      <c r="E8" s="556" t="str">
        <f>CANTIDADES!B11</f>
        <v>Excavación sin clasificar de la explanación, canales y prestamos. No incluye botada.</v>
      </c>
      <c r="F8" s="252" t="s">
        <v>65</v>
      </c>
      <c r="G8" s="185">
        <f>CANTIDADES!G11</f>
        <v>1798</v>
      </c>
      <c r="H8" s="784" t="e">
        <f>ROUND(#REF!/(1+#REF!),0)</f>
        <v>#REF!</v>
      </c>
      <c r="I8" s="300" t="e">
        <f>G8*H8</f>
        <v>#REF!</v>
      </c>
      <c r="K8" s="549" t="e">
        <f t="shared" ref="K8:K16" si="0">+I8*$K$63</f>
        <v>#REF!</v>
      </c>
    </row>
    <row r="9" spans="2:12" ht="30" x14ac:dyDescent="0.2">
      <c r="B9" s="297" t="s">
        <v>66</v>
      </c>
      <c r="C9" s="568" t="s">
        <v>67</v>
      </c>
      <c r="D9" s="459" t="s">
        <v>66</v>
      </c>
      <c r="E9" s="298" t="s">
        <v>68</v>
      </c>
      <c r="F9" s="252" t="s">
        <v>65</v>
      </c>
      <c r="G9" s="185">
        <f>+CANTIDADES!G12</f>
        <v>3419</v>
      </c>
      <c r="H9" s="784" t="e">
        <f>ROUND(#REF!/(1+#REF!),0)</f>
        <v>#REF!</v>
      </c>
      <c r="I9" s="300" t="e">
        <f>+H9*G9</f>
        <v>#REF!</v>
      </c>
      <c r="K9" s="549" t="e">
        <f t="shared" si="0"/>
        <v>#REF!</v>
      </c>
    </row>
    <row r="10" spans="2:12" ht="30" x14ac:dyDescent="0.2">
      <c r="B10" s="569" t="s">
        <v>69</v>
      </c>
      <c r="C10" s="570" t="s">
        <v>67</v>
      </c>
      <c r="D10" s="571" t="s">
        <v>69</v>
      </c>
      <c r="E10" s="301" t="s">
        <v>70</v>
      </c>
      <c r="F10" s="252" t="s">
        <v>65</v>
      </c>
      <c r="G10" s="302">
        <f>+CANTIDADES!G14</f>
        <v>816</v>
      </c>
      <c r="H10" s="784" t="e">
        <f>ROUND(#REF!/(1+#REF!),0)</f>
        <v>#REF!</v>
      </c>
      <c r="I10" s="300" t="e">
        <f>+H10*G10</f>
        <v>#REF!</v>
      </c>
      <c r="K10" s="549" t="e">
        <f t="shared" si="0"/>
        <v>#REF!</v>
      </c>
    </row>
    <row r="11" spans="2:12" ht="36.950000000000003" customHeight="1" x14ac:dyDescent="0.2">
      <c r="B11" s="569" t="s">
        <v>71</v>
      </c>
      <c r="C11" s="570" t="s">
        <v>67</v>
      </c>
      <c r="D11" s="571" t="s">
        <v>71</v>
      </c>
      <c r="E11" s="301" t="str">
        <f>CANTIDADES!B23</f>
        <v>Lleno mecánico compactado con material de la excavación</v>
      </c>
      <c r="F11" s="252" t="str">
        <f>F10</f>
        <v>m³</v>
      </c>
      <c r="G11" s="302">
        <f>CANTIDADES!G23</f>
        <v>1798</v>
      </c>
      <c r="H11" s="784" t="e">
        <f>ROUND(#REF!/(1+#REF!),0)</f>
        <v>#REF!</v>
      </c>
      <c r="I11" s="300" t="e">
        <f>+H11*G11</f>
        <v>#REF!</v>
      </c>
      <c r="K11" s="549" t="e">
        <f t="shared" si="0"/>
        <v>#REF!</v>
      </c>
    </row>
    <row r="12" spans="2:12" ht="36" customHeight="1" x14ac:dyDescent="0.2">
      <c r="B12" s="569" t="s">
        <v>72</v>
      </c>
      <c r="C12" s="570" t="s">
        <v>67</v>
      </c>
      <c r="D12" s="571" t="s">
        <v>72</v>
      </c>
      <c r="E12" s="301" t="s">
        <v>73</v>
      </c>
      <c r="F12" s="252" t="s">
        <v>65</v>
      </c>
      <c r="G12" s="302">
        <f>CANTIDADES!G24</f>
        <v>1786</v>
      </c>
      <c r="H12" s="784" t="e">
        <f>ROUND(#REF!/(1+#REF!),0)</f>
        <v>#REF!</v>
      </c>
      <c r="I12" s="300" t="e">
        <f>G12*H12</f>
        <v>#REF!</v>
      </c>
      <c r="K12" s="549" t="e">
        <f t="shared" si="0"/>
        <v>#REF!</v>
      </c>
    </row>
    <row r="13" spans="2:12" ht="30" x14ac:dyDescent="0.2">
      <c r="B13" s="297" t="s">
        <v>74</v>
      </c>
      <c r="C13" s="459" t="s">
        <v>64</v>
      </c>
      <c r="D13" s="459" t="s">
        <v>75</v>
      </c>
      <c r="E13" s="298" t="s">
        <v>76</v>
      </c>
      <c r="F13" s="252" t="s">
        <v>77</v>
      </c>
      <c r="G13" s="185">
        <f>+CANTIDADES!G158</f>
        <v>18</v>
      </c>
      <c r="H13" s="784" t="e">
        <f>ROUND(#REF!/(1+#REF!),0)</f>
        <v>#REF!</v>
      </c>
      <c r="I13" s="300" t="e">
        <f>+H13*G13</f>
        <v>#REF!</v>
      </c>
      <c r="K13" s="549" t="e">
        <f t="shared" si="0"/>
        <v>#REF!</v>
      </c>
    </row>
    <row r="14" spans="2:12" ht="30" x14ac:dyDescent="0.2">
      <c r="B14" s="297" t="s">
        <v>78</v>
      </c>
      <c r="C14" s="459" t="s">
        <v>64</v>
      </c>
      <c r="D14" s="459" t="s">
        <v>79</v>
      </c>
      <c r="E14" s="298" t="s">
        <v>80</v>
      </c>
      <c r="F14" s="252" t="s">
        <v>81</v>
      </c>
      <c r="G14" s="185">
        <f>+CANTIDADES!G26</f>
        <v>25085</v>
      </c>
      <c r="H14" s="784" t="e">
        <f>ROUND(#REF!/(1+#REF!),0)</f>
        <v>#REF!</v>
      </c>
      <c r="I14" s="300" t="e">
        <f>+H14*G14</f>
        <v>#REF!</v>
      </c>
      <c r="K14" s="549" t="e">
        <f t="shared" si="0"/>
        <v>#REF!</v>
      </c>
    </row>
    <row r="15" spans="2:12" ht="30" x14ac:dyDescent="0.2">
      <c r="B15" s="297" t="s">
        <v>82</v>
      </c>
      <c r="C15" s="570" t="s">
        <v>67</v>
      </c>
      <c r="D15" s="459" t="s">
        <v>82</v>
      </c>
      <c r="E15" s="298" t="s">
        <v>83</v>
      </c>
      <c r="F15" s="252" t="s">
        <v>81</v>
      </c>
      <c r="G15" s="185">
        <f>CANTIDADES!G27</f>
        <v>5047</v>
      </c>
      <c r="H15" s="784" t="e">
        <f>ROUND(#REF!/(1+#REF!),0)</f>
        <v>#REF!</v>
      </c>
      <c r="I15" s="300" t="e">
        <f>G15*H15</f>
        <v>#REF!</v>
      </c>
      <c r="K15" s="549" t="e">
        <f t="shared" si="0"/>
        <v>#REF!</v>
      </c>
    </row>
    <row r="16" spans="2:12" s="204" customFormat="1" ht="15.75" x14ac:dyDescent="0.2">
      <c r="B16" s="257"/>
      <c r="C16" s="460"/>
      <c r="D16" s="460"/>
      <c r="E16" s="303" t="s">
        <v>84</v>
      </c>
      <c r="F16" s="189"/>
      <c r="G16" s="187"/>
      <c r="H16" s="304"/>
      <c r="I16" s="176" t="e">
        <f>SUM(I8:I15)</f>
        <v>#REF!</v>
      </c>
      <c r="K16" s="550" t="e">
        <f t="shared" si="0"/>
        <v>#REF!</v>
      </c>
      <c r="L16" s="560" t="e">
        <f>SUM(K8:K15)</f>
        <v>#REF!</v>
      </c>
    </row>
    <row r="17" spans="2:12" ht="15.75" x14ac:dyDescent="0.2">
      <c r="B17" s="305"/>
      <c r="C17" s="461"/>
      <c r="D17" s="461"/>
      <c r="E17" s="280" t="s">
        <v>85</v>
      </c>
      <c r="F17" s="280"/>
      <c r="G17" s="306"/>
      <c r="H17" s="295"/>
      <c r="I17" s="307"/>
      <c r="K17" s="549"/>
    </row>
    <row r="18" spans="2:12" s="308" customFormat="1" ht="51" customHeight="1" x14ac:dyDescent="0.2">
      <c r="B18" s="297" t="s">
        <v>86</v>
      </c>
      <c r="C18" s="459" t="s">
        <v>64</v>
      </c>
      <c r="D18" s="459" t="s">
        <v>87</v>
      </c>
      <c r="E18" s="298" t="str">
        <f>CANTIDADES!B34</f>
        <v>Suministro, colocación, conformación y compactación de material de la zona para afirmado de vías, no incluye transporte.</v>
      </c>
      <c r="F18" s="252" t="s">
        <v>65</v>
      </c>
      <c r="G18" s="185">
        <f>CANTIDADES!G34</f>
        <v>2509</v>
      </c>
      <c r="H18" s="784" t="e">
        <f>ROUND(#REF!/(1+#REF!),0)</f>
        <v>#REF!</v>
      </c>
      <c r="I18" s="300" t="e">
        <f>+H18*G18</f>
        <v>#REF!</v>
      </c>
      <c r="K18" s="549" t="e">
        <f t="shared" ref="K18:K48" si="1">+I18*$K$63</f>
        <v>#REF!</v>
      </c>
    </row>
    <row r="19" spans="2:12" s="308" customFormat="1" ht="51" customHeight="1" x14ac:dyDescent="0.2">
      <c r="B19" s="297" t="s">
        <v>88</v>
      </c>
      <c r="C19" s="459" t="s">
        <v>64</v>
      </c>
      <c r="D19" s="459" t="s">
        <v>89</v>
      </c>
      <c r="E19" s="298" t="s">
        <v>90</v>
      </c>
      <c r="F19" s="252" t="s">
        <v>65</v>
      </c>
      <c r="G19" s="185">
        <f>CANTIDADES!G37</f>
        <v>6171</v>
      </c>
      <c r="H19" s="784" t="e">
        <f>ROUND(#REF!/(1+#REF!),0)</f>
        <v>#REF!</v>
      </c>
      <c r="I19" s="300" t="e">
        <f>+H19*G19</f>
        <v>#REF!</v>
      </c>
      <c r="K19" s="549" t="e">
        <f t="shared" si="1"/>
        <v>#REF!</v>
      </c>
    </row>
    <row r="20" spans="2:12" s="308" customFormat="1" x14ac:dyDescent="0.2">
      <c r="B20" s="297"/>
      <c r="C20" s="459"/>
      <c r="D20" s="459"/>
      <c r="E20" s="298"/>
      <c r="F20" s="252"/>
      <c r="G20" s="185"/>
      <c r="H20" s="299"/>
      <c r="I20" s="300"/>
      <c r="K20" s="549" t="e">
        <f t="shared" si="1"/>
        <v>#REF!</v>
      </c>
    </row>
    <row r="21" spans="2:12" ht="15.75" x14ac:dyDescent="0.2">
      <c r="B21" s="309"/>
      <c r="C21" s="462"/>
      <c r="D21" s="462"/>
      <c r="E21" s="281" t="s">
        <v>91</v>
      </c>
      <c r="F21" s="281"/>
      <c r="G21" s="310"/>
      <c r="H21" s="311"/>
      <c r="I21" s="312" t="e">
        <f>SUM(I18:I19)</f>
        <v>#REF!</v>
      </c>
      <c r="K21" s="550" t="e">
        <f t="shared" si="1"/>
        <v>#REF!</v>
      </c>
      <c r="L21" s="551" t="e">
        <f>SUM(K18:K19)</f>
        <v>#REF!</v>
      </c>
    </row>
    <row r="22" spans="2:12" ht="15.75" x14ac:dyDescent="0.25">
      <c r="B22" s="293"/>
      <c r="C22" s="458"/>
      <c r="D22" s="458"/>
      <c r="E22" s="279" t="s">
        <v>92</v>
      </c>
      <c r="F22" s="279"/>
      <c r="G22" s="295"/>
      <c r="H22" s="295"/>
      <c r="I22" s="313"/>
      <c r="K22" s="549" t="e">
        <f t="shared" si="1"/>
        <v>#REF!</v>
      </c>
    </row>
    <row r="23" spans="2:12" ht="97.5" customHeight="1" x14ac:dyDescent="0.2">
      <c r="B23" s="574" t="s">
        <v>93</v>
      </c>
      <c r="C23" s="463" t="s">
        <v>64</v>
      </c>
      <c r="D23" s="463">
        <v>900</v>
      </c>
      <c r="E23" s="298" t="s">
        <v>94</v>
      </c>
      <c r="F23" s="252" t="s">
        <v>95</v>
      </c>
      <c r="G23" s="185">
        <f>+CANTIDADES!G44</f>
        <v>840961</v>
      </c>
      <c r="H23" s="784" t="e">
        <f>ROUND(#REF!/(1+#REF!),0)</f>
        <v>#REF!</v>
      </c>
      <c r="I23" s="300" t="e">
        <f>+H23*G23</f>
        <v>#REF!</v>
      </c>
      <c r="K23" s="549" t="e">
        <f t="shared" si="1"/>
        <v>#REF!</v>
      </c>
    </row>
    <row r="24" spans="2:12" ht="15.75" x14ac:dyDescent="0.25">
      <c r="B24" s="257"/>
      <c r="C24" s="460"/>
      <c r="D24" s="460"/>
      <c r="E24" s="314" t="s">
        <v>96</v>
      </c>
      <c r="F24" s="282"/>
      <c r="G24" s="185"/>
      <c r="H24" s="315"/>
      <c r="I24" s="176" t="e">
        <f>+SUM(I23:I23)</f>
        <v>#REF!</v>
      </c>
      <c r="K24" s="550" t="e">
        <f t="shared" si="1"/>
        <v>#REF!</v>
      </c>
      <c r="L24" s="551" t="e">
        <f>SUM(K23)</f>
        <v>#REF!</v>
      </c>
    </row>
    <row r="25" spans="2:12" ht="31.5" x14ac:dyDescent="0.2">
      <c r="B25" s="293"/>
      <c r="C25" s="458"/>
      <c r="D25" s="458"/>
      <c r="E25" s="283" t="s">
        <v>97</v>
      </c>
      <c r="F25" s="283"/>
      <c r="G25" s="316"/>
      <c r="H25" s="295"/>
      <c r="I25" s="313"/>
      <c r="K25" s="549" t="e">
        <f t="shared" si="1"/>
        <v>#REF!</v>
      </c>
    </row>
    <row r="26" spans="2:12" ht="42" customHeight="1" x14ac:dyDescent="0.2">
      <c r="B26" s="569" t="s">
        <v>98</v>
      </c>
      <c r="C26" s="464" t="s">
        <v>64</v>
      </c>
      <c r="D26" s="571" t="s">
        <v>99</v>
      </c>
      <c r="E26" s="317" t="s">
        <v>100</v>
      </c>
      <c r="F26" s="284" t="s">
        <v>101</v>
      </c>
      <c r="G26" s="318">
        <f>+CANTIDADES!G48</f>
        <v>32708</v>
      </c>
      <c r="H26" s="319">
        <v>4215</v>
      </c>
      <c r="I26" s="300">
        <f>+H26*G26</f>
        <v>137864220</v>
      </c>
      <c r="K26" s="549" t="e">
        <f t="shared" si="1"/>
        <v>#REF!</v>
      </c>
    </row>
    <row r="27" spans="2:12" ht="15.75" x14ac:dyDescent="0.25">
      <c r="B27" s="257"/>
      <c r="C27" s="460"/>
      <c r="D27" s="460"/>
      <c r="E27" s="314" t="s">
        <v>102</v>
      </c>
      <c r="F27" s="282"/>
      <c r="G27" s="185"/>
      <c r="H27" s="315"/>
      <c r="I27" s="176">
        <f>SUM(I26:I26)</f>
        <v>137864220</v>
      </c>
      <c r="K27" s="550" t="e">
        <f t="shared" si="1"/>
        <v>#REF!</v>
      </c>
      <c r="L27" s="551" t="e">
        <f>SUM(K26)</f>
        <v>#REF!</v>
      </c>
    </row>
    <row r="28" spans="2:12" ht="15.75" x14ac:dyDescent="0.25">
      <c r="B28" s="293"/>
      <c r="C28" s="458"/>
      <c r="D28" s="458"/>
      <c r="E28" s="279" t="s">
        <v>103</v>
      </c>
      <c r="F28" s="279"/>
      <c r="G28" s="295"/>
      <c r="H28" s="295"/>
      <c r="I28" s="313"/>
      <c r="K28" s="549" t="e">
        <f t="shared" si="1"/>
        <v>#REF!</v>
      </c>
    </row>
    <row r="29" spans="2:12" ht="30" x14ac:dyDescent="0.2">
      <c r="B29" s="574" t="s">
        <v>104</v>
      </c>
      <c r="C29" s="463" t="s">
        <v>64</v>
      </c>
      <c r="D29" s="463">
        <v>600</v>
      </c>
      <c r="E29" s="298" t="s">
        <v>105</v>
      </c>
      <c r="F29" s="252" t="s">
        <v>65</v>
      </c>
      <c r="G29" s="185">
        <f>+CANTIDADES!G81</f>
        <v>10</v>
      </c>
      <c r="H29" s="299">
        <v>296866</v>
      </c>
      <c r="I29" s="300">
        <f t="shared" ref="I29:I39" si="2">+H29*G29</f>
        <v>2968660</v>
      </c>
      <c r="K29" s="549" t="e">
        <f t="shared" si="1"/>
        <v>#REF!</v>
      </c>
    </row>
    <row r="30" spans="2:12" ht="45.95" customHeight="1" x14ac:dyDescent="0.2">
      <c r="B30" s="574" t="s">
        <v>106</v>
      </c>
      <c r="C30" s="463" t="s">
        <v>64</v>
      </c>
      <c r="D30" s="463">
        <v>600</v>
      </c>
      <c r="E30" s="298" t="s">
        <v>107</v>
      </c>
      <c r="F30" s="252" t="s">
        <v>65</v>
      </c>
      <c r="G30" s="185">
        <f>+CANTIDADES!G104</f>
        <v>3409</v>
      </c>
      <c r="H30" s="299">
        <v>16311</v>
      </c>
      <c r="I30" s="300">
        <f t="shared" si="2"/>
        <v>55604199</v>
      </c>
      <c r="K30" s="549" t="e">
        <f t="shared" si="1"/>
        <v>#REF!</v>
      </c>
    </row>
    <row r="31" spans="2:12" ht="30" x14ac:dyDescent="0.2">
      <c r="B31" s="574" t="s">
        <v>108</v>
      </c>
      <c r="C31" s="463" t="s">
        <v>64</v>
      </c>
      <c r="D31" s="463">
        <v>630</v>
      </c>
      <c r="E31" s="298" t="s">
        <v>109</v>
      </c>
      <c r="F31" s="252" t="s">
        <v>65</v>
      </c>
      <c r="G31" s="185">
        <f>+CANTIDADES!G111</f>
        <v>293</v>
      </c>
      <c r="H31" s="299">
        <v>651735</v>
      </c>
      <c r="I31" s="300">
        <f t="shared" si="2"/>
        <v>190958355</v>
      </c>
      <c r="K31" s="549" t="e">
        <f t="shared" si="1"/>
        <v>#REF!</v>
      </c>
    </row>
    <row r="32" spans="2:12" x14ac:dyDescent="0.2">
      <c r="B32" s="574" t="s">
        <v>110</v>
      </c>
      <c r="C32" s="463" t="s">
        <v>64</v>
      </c>
      <c r="D32" s="463">
        <v>630</v>
      </c>
      <c r="E32" s="320" t="s">
        <v>111</v>
      </c>
      <c r="F32" s="252" t="s">
        <v>65</v>
      </c>
      <c r="G32" s="185">
        <f>+CANTIDADES!G140</f>
        <v>15</v>
      </c>
      <c r="H32" s="321">
        <v>443035</v>
      </c>
      <c r="I32" s="300">
        <f t="shared" si="2"/>
        <v>6645525</v>
      </c>
      <c r="K32" s="549" t="e">
        <f t="shared" si="1"/>
        <v>#REF!</v>
      </c>
    </row>
    <row r="33" spans="2:12" ht="18" customHeight="1" x14ac:dyDescent="0.2">
      <c r="B33" s="574" t="s">
        <v>112</v>
      </c>
      <c r="C33" s="463" t="s">
        <v>64</v>
      </c>
      <c r="D33" s="463">
        <v>630</v>
      </c>
      <c r="E33" s="506" t="s">
        <v>113</v>
      </c>
      <c r="F33" s="252" t="s">
        <v>65</v>
      </c>
      <c r="G33" s="185">
        <f>CANTIDADES!G146</f>
        <v>6</v>
      </c>
      <c r="H33" s="304">
        <v>604285</v>
      </c>
      <c r="I33" s="300">
        <f t="shared" si="2"/>
        <v>3625710</v>
      </c>
      <c r="K33" s="549" t="e">
        <f t="shared" si="1"/>
        <v>#REF!</v>
      </c>
    </row>
    <row r="34" spans="2:12" ht="45.95" customHeight="1" x14ac:dyDescent="0.2">
      <c r="B34" s="574" t="s">
        <v>114</v>
      </c>
      <c r="C34" s="463" t="s">
        <v>64</v>
      </c>
      <c r="D34" s="463">
        <v>630</v>
      </c>
      <c r="E34" s="506" t="s">
        <v>115</v>
      </c>
      <c r="F34" s="252" t="s">
        <v>65</v>
      </c>
      <c r="G34" s="185">
        <f>CANTIDADES!G150</f>
        <v>14</v>
      </c>
      <c r="H34" s="304">
        <v>647086</v>
      </c>
      <c r="I34" s="300">
        <f t="shared" si="2"/>
        <v>9059204</v>
      </c>
      <c r="K34" s="549" t="e">
        <f t="shared" si="1"/>
        <v>#REF!</v>
      </c>
    </row>
    <row r="35" spans="2:12" ht="87" customHeight="1" x14ac:dyDescent="0.2">
      <c r="B35" s="574" t="s">
        <v>116</v>
      </c>
      <c r="C35" s="471" t="s">
        <v>67</v>
      </c>
      <c r="D35" s="463" t="s">
        <v>116</v>
      </c>
      <c r="E35" s="322" t="s">
        <v>117</v>
      </c>
      <c r="F35" s="284" t="s">
        <v>118</v>
      </c>
      <c r="G35" s="185">
        <f>+CANTIDADES!G160</f>
        <v>32</v>
      </c>
      <c r="H35" s="299">
        <v>64364</v>
      </c>
      <c r="I35" s="300">
        <f t="shared" si="2"/>
        <v>2059648</v>
      </c>
      <c r="K35" s="549" t="e">
        <f t="shared" si="1"/>
        <v>#REF!</v>
      </c>
    </row>
    <row r="36" spans="2:12" ht="30" x14ac:dyDescent="0.2">
      <c r="B36" s="574" t="s">
        <v>119</v>
      </c>
      <c r="C36" s="471" t="s">
        <v>67</v>
      </c>
      <c r="D36" s="463" t="s">
        <v>119</v>
      </c>
      <c r="E36" s="320" t="s">
        <v>120</v>
      </c>
      <c r="F36" s="252" t="s">
        <v>65</v>
      </c>
      <c r="G36" s="323">
        <f>+CANTIDADES!G162</f>
        <v>2154</v>
      </c>
      <c r="H36" s="321">
        <v>91552</v>
      </c>
      <c r="I36" s="300">
        <f>+H36*G36</f>
        <v>197203008</v>
      </c>
      <c r="K36" s="549" t="e">
        <f t="shared" si="1"/>
        <v>#REF!</v>
      </c>
    </row>
    <row r="37" spans="2:12" ht="45" x14ac:dyDescent="0.2">
      <c r="B37" s="574" t="s">
        <v>121</v>
      </c>
      <c r="C37" s="463" t="s">
        <v>64</v>
      </c>
      <c r="D37" s="463">
        <v>201</v>
      </c>
      <c r="E37" s="320" t="s">
        <v>122</v>
      </c>
      <c r="F37" s="252" t="s">
        <v>65</v>
      </c>
      <c r="G37" s="323">
        <f>CANTIDADES!G164</f>
        <v>1057</v>
      </c>
      <c r="H37" s="321">
        <v>105279</v>
      </c>
      <c r="I37" s="300">
        <f>+H37*G37</f>
        <v>111279903</v>
      </c>
      <c r="K37" s="549" t="e">
        <f t="shared" si="1"/>
        <v>#REF!</v>
      </c>
    </row>
    <row r="38" spans="2:12" ht="38.25" customHeight="1" x14ac:dyDescent="0.2">
      <c r="B38" s="572" t="s">
        <v>123</v>
      </c>
      <c r="C38" s="465" t="s">
        <v>64</v>
      </c>
      <c r="D38" s="465">
        <v>663</v>
      </c>
      <c r="E38" s="320" t="s">
        <v>124</v>
      </c>
      <c r="F38" s="285" t="s">
        <v>125</v>
      </c>
      <c r="G38" s="185">
        <f>+CANTIDADES!G180</f>
        <v>179</v>
      </c>
      <c r="H38" s="321">
        <v>1202769</v>
      </c>
      <c r="I38" s="300">
        <f t="shared" si="2"/>
        <v>215295651</v>
      </c>
      <c r="K38" s="549" t="e">
        <f t="shared" si="1"/>
        <v>#REF!</v>
      </c>
    </row>
    <row r="39" spans="2:12" ht="21.75" customHeight="1" x14ac:dyDescent="0.2">
      <c r="B39" s="575" t="s">
        <v>126</v>
      </c>
      <c r="C39" s="466" t="s">
        <v>64</v>
      </c>
      <c r="D39" s="466" t="s">
        <v>127</v>
      </c>
      <c r="E39" s="320" t="s">
        <v>128</v>
      </c>
      <c r="F39" s="252" t="s">
        <v>65</v>
      </c>
      <c r="G39" s="185">
        <f>+CANTIDADES!G182</f>
        <v>1064</v>
      </c>
      <c r="H39" s="321">
        <v>522275</v>
      </c>
      <c r="I39" s="300">
        <f t="shared" si="2"/>
        <v>555700600</v>
      </c>
      <c r="K39" s="549" t="e">
        <f t="shared" si="1"/>
        <v>#REF!</v>
      </c>
    </row>
    <row r="40" spans="2:12" ht="15.75" x14ac:dyDescent="0.2">
      <c r="B40" s="257"/>
      <c r="C40" s="460"/>
      <c r="D40" s="460"/>
      <c r="E40" s="324" t="s">
        <v>129</v>
      </c>
      <c r="F40" s="190"/>
      <c r="G40" s="325"/>
      <c r="H40" s="315"/>
      <c r="I40" s="176">
        <f>SUM(I29:I39)</f>
        <v>1350400463</v>
      </c>
      <c r="K40" s="550" t="e">
        <f t="shared" si="1"/>
        <v>#REF!</v>
      </c>
      <c r="L40" s="551" t="e">
        <f>SUM(K29:K39)</f>
        <v>#REF!</v>
      </c>
    </row>
    <row r="41" spans="2:12" ht="31.5" x14ac:dyDescent="0.2">
      <c r="B41" s="293"/>
      <c r="C41" s="458"/>
      <c r="D41" s="458"/>
      <c r="E41" s="283" t="s">
        <v>130</v>
      </c>
      <c r="F41" s="283"/>
      <c r="G41" s="316"/>
      <c r="H41" s="316"/>
      <c r="I41" s="313"/>
      <c r="K41" s="549" t="e">
        <f t="shared" si="1"/>
        <v>#REF!</v>
      </c>
    </row>
    <row r="42" spans="2:12" s="204" customFormat="1" ht="54.75" customHeight="1" x14ac:dyDescent="0.2">
      <c r="B42" s="572" t="s">
        <v>131</v>
      </c>
      <c r="C42" s="471" t="s">
        <v>67</v>
      </c>
      <c r="D42" s="285" t="s">
        <v>131</v>
      </c>
      <c r="E42" s="218" t="s">
        <v>132</v>
      </c>
      <c r="F42" s="252" t="s">
        <v>125</v>
      </c>
      <c r="G42" s="185">
        <f>CANTIDADES!G185</f>
        <v>5386</v>
      </c>
      <c r="H42" s="321">
        <v>49001</v>
      </c>
      <c r="I42" s="326">
        <f>+H42*G42</f>
        <v>263919386</v>
      </c>
      <c r="K42" s="549" t="e">
        <f t="shared" si="1"/>
        <v>#REF!</v>
      </c>
    </row>
    <row r="43" spans="2:12" ht="30" x14ac:dyDescent="0.2">
      <c r="B43" s="257" t="s">
        <v>133</v>
      </c>
      <c r="C43" s="460" t="s">
        <v>64</v>
      </c>
      <c r="D43" s="460">
        <v>700</v>
      </c>
      <c r="E43" s="327" t="s">
        <v>134</v>
      </c>
      <c r="F43" s="252" t="s">
        <v>125</v>
      </c>
      <c r="G43" s="185">
        <f>+CANTIDADES!G187</f>
        <v>20068</v>
      </c>
      <c r="H43" s="321">
        <v>1941</v>
      </c>
      <c r="I43" s="326">
        <f>+H43*G43</f>
        <v>38951988</v>
      </c>
      <c r="K43" s="549" t="e">
        <f t="shared" si="1"/>
        <v>#REF!</v>
      </c>
    </row>
    <row r="44" spans="2:12" s="204" customFormat="1" ht="60" x14ac:dyDescent="0.2">
      <c r="B44" s="573" t="s">
        <v>135</v>
      </c>
      <c r="C44" s="467" t="s">
        <v>64</v>
      </c>
      <c r="D44" s="467" t="s">
        <v>136</v>
      </c>
      <c r="E44" s="350" t="s">
        <v>137</v>
      </c>
      <c r="F44" s="252" t="s">
        <v>65</v>
      </c>
      <c r="G44" s="274">
        <f>CANTIDADES!G188</f>
        <v>1605</v>
      </c>
      <c r="H44" s="328">
        <v>752773</v>
      </c>
      <c r="I44" s="326">
        <f>G44*H44</f>
        <v>1208200665</v>
      </c>
      <c r="K44" s="549" t="e">
        <f t="shared" si="1"/>
        <v>#REF!</v>
      </c>
    </row>
    <row r="45" spans="2:12" ht="15.75" x14ac:dyDescent="0.2">
      <c r="B45" s="329"/>
      <c r="C45" s="468"/>
      <c r="D45" s="468"/>
      <c r="E45" s="330" t="s">
        <v>138</v>
      </c>
      <c r="F45" s="286"/>
      <c r="G45" s="331"/>
      <c r="H45" s="332"/>
      <c r="I45" s="333">
        <f>SUM(I42:I44)</f>
        <v>1511072039</v>
      </c>
      <c r="K45" s="550" t="e">
        <f t="shared" si="1"/>
        <v>#REF!</v>
      </c>
      <c r="L45" s="551" t="e">
        <f>SUM(K42:K44)</f>
        <v>#REF!</v>
      </c>
    </row>
    <row r="46" spans="2:12" ht="15.75" x14ac:dyDescent="0.2">
      <c r="B46" s="293"/>
      <c r="C46" s="458"/>
      <c r="D46" s="458"/>
      <c r="E46" s="283" t="s">
        <v>139</v>
      </c>
      <c r="F46" s="283"/>
      <c r="G46" s="316"/>
      <c r="H46" s="316"/>
      <c r="I46" s="313"/>
      <c r="K46" s="549" t="e">
        <f t="shared" si="1"/>
        <v>#REF!</v>
      </c>
    </row>
    <row r="47" spans="2:12" ht="102" customHeight="1" x14ac:dyDescent="0.2">
      <c r="B47" s="569" t="s">
        <v>140</v>
      </c>
      <c r="C47" s="464" t="s">
        <v>64</v>
      </c>
      <c r="D47" s="464" t="s">
        <v>141</v>
      </c>
      <c r="E47" s="298" t="s">
        <v>142</v>
      </c>
      <c r="F47" s="284" t="s">
        <v>118</v>
      </c>
      <c r="G47" s="185">
        <f>+CANTIDADES!G197</f>
        <v>64</v>
      </c>
      <c r="H47" s="319">
        <v>258430</v>
      </c>
      <c r="I47" s="300">
        <f>+H47*G47</f>
        <v>16539520</v>
      </c>
      <c r="K47" s="549" t="e">
        <f t="shared" si="1"/>
        <v>#REF!</v>
      </c>
    </row>
    <row r="48" spans="2:12" ht="16.5" thickBot="1" x14ac:dyDescent="0.25">
      <c r="B48" s="329"/>
      <c r="C48" s="468"/>
      <c r="D48" s="468"/>
      <c r="E48" s="330" t="s">
        <v>143</v>
      </c>
      <c r="F48" s="286"/>
      <c r="G48" s="331"/>
      <c r="H48" s="332"/>
      <c r="I48" s="333">
        <f>SUM(I47)</f>
        <v>16539520</v>
      </c>
      <c r="K48" s="550" t="e">
        <f t="shared" si="1"/>
        <v>#REF!</v>
      </c>
      <c r="L48" s="551" t="e">
        <f>SUM(K47)</f>
        <v>#REF!</v>
      </c>
    </row>
    <row r="49" spans="2:12" ht="18.75" customHeight="1" x14ac:dyDescent="0.2">
      <c r="B49" s="979" t="s">
        <v>144</v>
      </c>
      <c r="C49" s="980"/>
      <c r="D49" s="980"/>
      <c r="E49" s="981"/>
      <c r="F49" s="287"/>
      <c r="G49" s="334"/>
      <c r="H49" s="335"/>
      <c r="I49" s="579" t="e">
        <f>ROUND(+I45+I40+I27+I24+I16+I21+I48,0)</f>
        <v>#REF!</v>
      </c>
    </row>
    <row r="50" spans="2:12" ht="18.75" customHeight="1" x14ac:dyDescent="0.25">
      <c r="B50" s="982" t="s">
        <v>145</v>
      </c>
      <c r="C50" s="983"/>
      <c r="D50" s="983"/>
      <c r="E50" s="984"/>
      <c r="F50" s="288" t="e">
        <f>#REF!</f>
        <v>#REF!</v>
      </c>
      <c r="G50" s="336"/>
      <c r="H50" s="337"/>
      <c r="I50" s="580" t="e">
        <f>+I49*F50</f>
        <v>#REF!</v>
      </c>
      <c r="L50" s="552" t="e">
        <f>SUM(L6:L48)</f>
        <v>#REF!</v>
      </c>
    </row>
    <row r="51" spans="2:12" ht="18.75" customHeight="1" x14ac:dyDescent="0.2">
      <c r="B51" s="982" t="s">
        <v>146</v>
      </c>
      <c r="C51" s="983"/>
      <c r="D51" s="983"/>
      <c r="E51" s="984"/>
      <c r="F51" s="288">
        <v>0.03</v>
      </c>
      <c r="G51" s="336"/>
      <c r="H51" s="337"/>
      <c r="I51" s="580" t="e">
        <f>F51*I49</f>
        <v>#REF!</v>
      </c>
    </row>
    <row r="52" spans="2:12" ht="18.75" customHeight="1" x14ac:dyDescent="0.2">
      <c r="B52" s="982" t="s">
        <v>147</v>
      </c>
      <c r="C52" s="983"/>
      <c r="D52" s="983"/>
      <c r="E52" s="984"/>
      <c r="F52" s="288" t="e">
        <f>+#REF!</f>
        <v>#REF!</v>
      </c>
      <c r="G52" s="485"/>
      <c r="H52" s="337"/>
      <c r="I52" s="580" t="e">
        <f>+I49*F52</f>
        <v>#REF!</v>
      </c>
    </row>
    <row r="53" spans="2:12" ht="18.75" customHeight="1" thickBot="1" x14ac:dyDescent="0.25">
      <c r="B53" s="962" t="s">
        <v>148</v>
      </c>
      <c r="C53" s="963"/>
      <c r="D53" s="963"/>
      <c r="E53" s="964"/>
      <c r="F53" s="288" t="e">
        <f>SUM(F50:F52)</f>
        <v>#REF!</v>
      </c>
      <c r="G53" s="338"/>
      <c r="H53" s="339"/>
      <c r="I53" s="797" t="e">
        <f>+I52+I50+I49+I51</f>
        <v>#REF!</v>
      </c>
    </row>
    <row r="54" spans="2:12" ht="18.75" customHeight="1" thickBot="1" x14ac:dyDescent="0.25">
      <c r="B54" s="955" t="s">
        <v>149</v>
      </c>
      <c r="C54" s="956"/>
      <c r="D54" s="956"/>
      <c r="E54" s="956"/>
      <c r="F54" s="956"/>
      <c r="G54" s="956"/>
      <c r="H54" s="956"/>
      <c r="I54" s="562" t="e">
        <f>#REF!</f>
        <v>#REF!</v>
      </c>
      <c r="L54" s="578" t="e">
        <f>+L50+I54+I55+I56+I58</f>
        <v>#REF!</v>
      </c>
    </row>
    <row r="55" spans="2:12" ht="18.75" customHeight="1" thickBot="1" x14ac:dyDescent="0.25">
      <c r="B55" s="955" t="s">
        <v>150</v>
      </c>
      <c r="C55" s="956"/>
      <c r="D55" s="956"/>
      <c r="E55" s="956"/>
      <c r="F55" s="956"/>
      <c r="G55" s="956"/>
      <c r="H55" s="956"/>
      <c r="I55" s="496" t="e">
        <f>#REF!</f>
        <v>#REF!</v>
      </c>
    </row>
    <row r="56" spans="2:12" ht="17.100000000000001" customHeight="1" thickBot="1" x14ac:dyDescent="0.25">
      <c r="B56" s="955" t="s">
        <v>151</v>
      </c>
      <c r="C56" s="956"/>
      <c r="D56" s="956"/>
      <c r="E56" s="956"/>
      <c r="F56" s="957"/>
      <c r="G56" s="800" t="e">
        <f>#REF!</f>
        <v>#REF!</v>
      </c>
      <c r="H56" s="497">
        <v>11.553000000000001</v>
      </c>
      <c r="I56" s="496" t="e">
        <f>G56*H56</f>
        <v>#REF!</v>
      </c>
      <c r="K56" s="291" t="e">
        <f>I56/1.19</f>
        <v>#REF!</v>
      </c>
    </row>
    <row r="57" spans="2:12" ht="18.75" customHeight="1" thickBot="1" x14ac:dyDescent="0.25">
      <c r="B57" s="955" t="s">
        <v>152</v>
      </c>
      <c r="C57" s="956"/>
      <c r="D57" s="956"/>
      <c r="E57" s="956"/>
      <c r="F57" s="956"/>
      <c r="G57" s="956"/>
      <c r="H57" s="958"/>
      <c r="I57" s="581" t="e">
        <f>I53+I54+I55+I56</f>
        <v>#REF!</v>
      </c>
      <c r="K57" s="261" t="e">
        <f>I53+I54+I55+K56</f>
        <v>#REF!</v>
      </c>
    </row>
    <row r="58" spans="2:12" ht="18.75" customHeight="1" thickBot="1" x14ac:dyDescent="0.25">
      <c r="B58" s="955" t="s">
        <v>153</v>
      </c>
      <c r="C58" s="956"/>
      <c r="D58" s="956"/>
      <c r="E58" s="956"/>
      <c r="F58" s="956"/>
      <c r="G58" s="956"/>
      <c r="H58" s="958"/>
      <c r="I58" s="582" t="e">
        <f>#REF!</f>
        <v>#REF!</v>
      </c>
      <c r="K58" s="564" t="e">
        <f>I58/I57</f>
        <v>#REF!</v>
      </c>
      <c r="L58" s="795"/>
    </row>
    <row r="59" spans="2:12" ht="6" customHeight="1" thickBot="1" x14ac:dyDescent="0.25">
      <c r="B59" s="341"/>
      <c r="C59" s="289"/>
      <c r="D59" s="289"/>
      <c r="E59" s="289"/>
      <c r="F59" s="289"/>
      <c r="G59" s="289"/>
      <c r="H59" s="289"/>
      <c r="I59" s="583"/>
      <c r="K59" s="340"/>
    </row>
    <row r="60" spans="2:12" ht="19.5" customHeight="1" thickBot="1" x14ac:dyDescent="0.25">
      <c r="B60" s="959" t="s">
        <v>154</v>
      </c>
      <c r="C60" s="960"/>
      <c r="D60" s="960"/>
      <c r="E60" s="961"/>
      <c r="F60" s="961"/>
      <c r="G60" s="961"/>
      <c r="H60" s="961"/>
      <c r="I60" s="587" t="e">
        <f>I57+I58</f>
        <v>#REF!</v>
      </c>
      <c r="K60" s="340">
        <v>6778974521.1191998</v>
      </c>
      <c r="L60" s="551" t="e">
        <f>I60-K60</f>
        <v>#REF!</v>
      </c>
    </row>
    <row r="61" spans="2:12" ht="7.5" customHeight="1" x14ac:dyDescent="0.2">
      <c r="B61" s="342"/>
      <c r="C61" s="343"/>
      <c r="D61" s="343"/>
      <c r="E61" s="290"/>
      <c r="F61" s="290"/>
      <c r="G61" s="343"/>
      <c r="H61" s="290"/>
      <c r="I61" s="344"/>
      <c r="K61" s="340"/>
    </row>
    <row r="62" spans="2:12" ht="19.5" customHeight="1" x14ac:dyDescent="0.2">
      <c r="B62" s="953" t="s">
        <v>155</v>
      </c>
      <c r="C62" s="954"/>
      <c r="D62" s="954"/>
      <c r="E62" s="954"/>
      <c r="F62" s="92" t="s">
        <v>156</v>
      </c>
      <c r="H62" s="205"/>
      <c r="I62" s="203"/>
      <c r="K62" s="563" t="e">
        <f>+(I50+I51+I52)/I49</f>
        <v>#REF!</v>
      </c>
    </row>
    <row r="63" spans="2:12" x14ac:dyDescent="0.2">
      <c r="B63" s="166"/>
      <c r="C63" s="469"/>
      <c r="D63" s="469"/>
      <c r="E63" s="82"/>
      <c r="F63" s="167"/>
      <c r="H63" s="206"/>
      <c r="I63" s="203"/>
      <c r="K63" s="548" t="e">
        <f>1+K62</f>
        <v>#REF!</v>
      </c>
    </row>
    <row r="64" spans="2:12" x14ac:dyDescent="0.2">
      <c r="B64" s="166"/>
      <c r="C64" s="469"/>
      <c r="D64" s="469"/>
      <c r="E64" s="82"/>
      <c r="F64" s="167"/>
      <c r="H64" s="206"/>
      <c r="I64" s="203"/>
      <c r="K64" s="340"/>
    </row>
    <row r="65" spans="2:11" x14ac:dyDescent="0.2">
      <c r="B65" s="166"/>
      <c r="C65" s="469"/>
      <c r="D65" s="469"/>
      <c r="E65" s="82"/>
      <c r="F65" s="167"/>
      <c r="H65" s="206"/>
      <c r="I65" s="203"/>
      <c r="K65" s="340"/>
    </row>
    <row r="66" spans="2:11" x14ac:dyDescent="0.2">
      <c r="B66" s="166"/>
      <c r="C66" s="469"/>
      <c r="D66" s="469"/>
      <c r="E66" s="82"/>
      <c r="F66" s="167"/>
      <c r="H66" s="206"/>
      <c r="I66" s="203"/>
      <c r="K66" s="340"/>
    </row>
    <row r="67" spans="2:11" ht="15" customHeight="1" x14ac:dyDescent="0.2">
      <c r="B67" s="168"/>
      <c r="C67" s="470"/>
      <c r="D67" s="470"/>
      <c r="E67" s="82"/>
      <c r="F67" s="167"/>
      <c r="H67" s="204"/>
      <c r="I67" s="203"/>
      <c r="K67" s="340"/>
    </row>
    <row r="68" spans="2:11" x14ac:dyDescent="0.2">
      <c r="B68" s="472" t="s">
        <v>157</v>
      </c>
      <c r="C68" s="473"/>
      <c r="D68" s="473"/>
      <c r="E68" s="82"/>
      <c r="F68" s="83" t="s">
        <v>158</v>
      </c>
      <c r="H68" s="204"/>
      <c r="I68" s="203"/>
      <c r="K68" s="340"/>
    </row>
    <row r="69" spans="2:11" x14ac:dyDescent="0.2">
      <c r="B69" s="472" t="s">
        <v>159</v>
      </c>
      <c r="C69" s="473"/>
      <c r="D69" s="473"/>
      <c r="E69" s="82"/>
      <c r="F69" s="83" t="s">
        <v>160</v>
      </c>
      <c r="H69" s="204"/>
      <c r="I69" s="203"/>
    </row>
    <row r="70" spans="2:11" x14ac:dyDescent="0.2">
      <c r="B70" s="202" t="s">
        <v>161</v>
      </c>
      <c r="C70" s="186"/>
      <c r="D70" s="186"/>
      <c r="E70" s="82"/>
      <c r="F70" s="186" t="s">
        <v>162</v>
      </c>
      <c r="H70" s="204"/>
      <c r="I70" s="203"/>
    </row>
    <row r="71" spans="2:11" x14ac:dyDescent="0.2">
      <c r="B71" s="202" t="s">
        <v>163</v>
      </c>
      <c r="C71" s="186"/>
      <c r="D71" s="186"/>
      <c r="E71" s="82"/>
      <c r="H71" s="204"/>
      <c r="I71" s="203"/>
    </row>
    <row r="72" spans="2:11" x14ac:dyDescent="0.2">
      <c r="B72" s="202"/>
      <c r="C72" s="186"/>
      <c r="D72" s="186"/>
      <c r="E72" s="82"/>
      <c r="H72" s="204"/>
      <c r="I72" s="203"/>
      <c r="K72" s="453"/>
    </row>
    <row r="73" spans="2:11" x14ac:dyDescent="0.2">
      <c r="B73" s="953"/>
      <c r="C73" s="954"/>
      <c r="D73" s="954"/>
      <c r="E73" s="954"/>
      <c r="H73" s="204"/>
      <c r="I73" s="203"/>
      <c r="K73" s="452"/>
    </row>
    <row r="74" spans="2:11" ht="15.95" customHeight="1" x14ac:dyDescent="0.2">
      <c r="B74" s="135"/>
      <c r="C74" s="134"/>
      <c r="D74" s="134"/>
      <c r="E74" s="82"/>
      <c r="H74" s="204"/>
      <c r="I74" s="203"/>
    </row>
    <row r="75" spans="2:11" ht="15.75" thickBot="1" x14ac:dyDescent="0.25">
      <c r="B75" s="169"/>
      <c r="C75" s="99"/>
      <c r="D75" s="99"/>
      <c r="E75" s="84"/>
      <c r="F75" s="99"/>
      <c r="G75" s="799"/>
      <c r="H75" s="345"/>
      <c r="I75" s="209"/>
    </row>
    <row r="76" spans="2:11" x14ac:dyDescent="0.2">
      <c r="B76" s="346"/>
      <c r="C76" s="346"/>
      <c r="D76" s="346"/>
      <c r="E76" s="82"/>
      <c r="F76" s="83"/>
      <c r="H76" s="204"/>
    </row>
    <row r="77" spans="2:11" ht="15.75" x14ac:dyDescent="0.2">
      <c r="B77" s="347"/>
      <c r="C77" s="347"/>
      <c r="D77" s="347"/>
      <c r="H77" s="204"/>
    </row>
    <row r="78" spans="2:11" x14ac:dyDescent="0.2">
      <c r="B78" s="348"/>
      <c r="C78" s="348"/>
      <c r="D78" s="348"/>
      <c r="H78" s="204"/>
    </row>
    <row r="79" spans="2:11" x14ac:dyDescent="0.2">
      <c r="B79" s="349"/>
      <c r="C79" s="349"/>
      <c r="D79" s="349"/>
      <c r="H79" s="204"/>
    </row>
    <row r="80" spans="2:11" x14ac:dyDescent="0.2">
      <c r="B80" s="186"/>
      <c r="C80" s="186"/>
      <c r="D80" s="186"/>
      <c r="H80" s="204"/>
    </row>
  </sheetData>
  <mergeCells count="20">
    <mergeCell ref="B53:E53"/>
    <mergeCell ref="B1:I1"/>
    <mergeCell ref="B2:I2"/>
    <mergeCell ref="B3:I3"/>
    <mergeCell ref="B4:I4"/>
    <mergeCell ref="B5:F5"/>
    <mergeCell ref="G5:I5"/>
    <mergeCell ref="C6:D6"/>
    <mergeCell ref="B49:E49"/>
    <mergeCell ref="B50:E50"/>
    <mergeCell ref="B51:E51"/>
    <mergeCell ref="B52:E52"/>
    <mergeCell ref="B62:E62"/>
    <mergeCell ref="B73:E73"/>
    <mergeCell ref="B54:H54"/>
    <mergeCell ref="B55:H55"/>
    <mergeCell ref="B56:F56"/>
    <mergeCell ref="B57:H57"/>
    <mergeCell ref="B58:H58"/>
    <mergeCell ref="B60:H60"/>
  </mergeCells>
  <printOptions horizontalCentered="1" verticalCentered="1"/>
  <pageMargins left="0.23622047244094491" right="0.23622047244094491" top="0.35433070866141736" bottom="0.35433070866141736" header="0.31496062992125984" footer="0.31496062992125984"/>
  <pageSetup scale="64" fitToHeight="0" orientation="portrait" horizontalDpi="4294967295" verticalDpi="4294967295" r:id="rId1"/>
  <rowBreaks count="1" manualBreakCount="1">
    <brk id="35" min="1" max="6"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1:L80"/>
  <sheetViews>
    <sheetView workbookViewId="0"/>
  </sheetViews>
  <sheetFormatPr baseColWidth="10" defaultColWidth="20.42578125" defaultRowHeight="15" x14ac:dyDescent="0.2"/>
  <cols>
    <col min="1" max="1" width="1.7109375" style="186" customWidth="1"/>
    <col min="2" max="2" width="8.140625" style="211" customWidth="1"/>
    <col min="3" max="3" width="20.85546875" style="211" customWidth="1"/>
    <col min="4" max="4" width="11" style="211" customWidth="1"/>
    <col min="5" max="5" width="46.7109375" style="186" customWidth="1"/>
    <col min="6" max="6" width="12.28515625" style="186" customWidth="1"/>
    <col min="7" max="7" width="17" style="211" customWidth="1"/>
    <col min="8" max="8" width="15.140625" style="186" customWidth="1"/>
    <col min="9" max="9" width="25.140625" style="186" customWidth="1"/>
    <col min="10" max="10" width="4.140625" style="186" customWidth="1"/>
    <col min="11" max="11" width="22.85546875" style="291" customWidth="1"/>
    <col min="12" max="12" width="25.42578125" style="186" bestFit="1" customWidth="1"/>
    <col min="13" max="16384" width="20.42578125" style="186"/>
  </cols>
  <sheetData>
    <row r="1" spans="2:12" ht="71.25" customHeight="1" thickBot="1" x14ac:dyDescent="0.25">
      <c r="B1" s="965"/>
      <c r="C1" s="965"/>
      <c r="D1" s="965"/>
      <c r="E1" s="965"/>
      <c r="F1" s="965"/>
      <c r="G1" s="965"/>
      <c r="H1" s="965"/>
      <c r="I1" s="965"/>
    </row>
    <row r="2" spans="2:12" ht="35.25" customHeight="1" x14ac:dyDescent="0.2">
      <c r="B2" s="966" t="s">
        <v>51</v>
      </c>
      <c r="C2" s="967"/>
      <c r="D2" s="967"/>
      <c r="E2" s="968"/>
      <c r="F2" s="968"/>
      <c r="G2" s="968"/>
      <c r="H2" s="968"/>
      <c r="I2" s="969"/>
    </row>
    <row r="3" spans="2:12" ht="35.25" customHeight="1" thickBot="1" x14ac:dyDescent="0.25">
      <c r="B3" s="970" t="s">
        <v>52</v>
      </c>
      <c r="C3" s="971"/>
      <c r="D3" s="971"/>
      <c r="E3" s="972"/>
      <c r="F3" s="972"/>
      <c r="G3" s="972"/>
      <c r="H3" s="972"/>
      <c r="I3" s="973"/>
    </row>
    <row r="4" spans="2:12" ht="35.25" customHeight="1" x14ac:dyDescent="0.2">
      <c r="B4" s="966" t="s">
        <v>53</v>
      </c>
      <c r="C4" s="967"/>
      <c r="D4" s="967"/>
      <c r="E4" s="968"/>
      <c r="F4" s="968"/>
      <c r="G4" s="968"/>
      <c r="H4" s="968"/>
      <c r="I4" s="969"/>
      <c r="K4" s="292"/>
    </row>
    <row r="5" spans="2:12" ht="35.25" customHeight="1" x14ac:dyDescent="0.2">
      <c r="B5" s="974" t="s">
        <v>54</v>
      </c>
      <c r="C5" s="975"/>
      <c r="D5" s="975"/>
      <c r="E5" s="975"/>
      <c r="F5" s="975"/>
      <c r="G5" s="975" t="s">
        <v>55</v>
      </c>
      <c r="H5" s="975"/>
      <c r="I5" s="976"/>
    </row>
    <row r="6" spans="2:12" ht="33" customHeight="1" x14ac:dyDescent="0.2">
      <c r="B6" s="275" t="s">
        <v>56</v>
      </c>
      <c r="C6" s="977" t="s">
        <v>57</v>
      </c>
      <c r="D6" s="978"/>
      <c r="E6" s="276" t="s">
        <v>58</v>
      </c>
      <c r="F6" s="276" t="s">
        <v>59</v>
      </c>
      <c r="G6" s="276" t="s">
        <v>46</v>
      </c>
      <c r="H6" s="276" t="s">
        <v>60</v>
      </c>
      <c r="I6" s="277" t="s">
        <v>61</v>
      </c>
    </row>
    <row r="7" spans="2:12" ht="15.75" x14ac:dyDescent="0.25">
      <c r="B7" s="293"/>
      <c r="C7" s="458"/>
      <c r="D7" s="458"/>
      <c r="E7" s="279" t="s">
        <v>62</v>
      </c>
      <c r="F7" s="279"/>
      <c r="G7" s="294"/>
      <c r="H7" s="295"/>
      <c r="I7" s="296"/>
    </row>
    <row r="8" spans="2:12" ht="30" x14ac:dyDescent="0.2">
      <c r="B8" s="257" t="s">
        <v>63</v>
      </c>
      <c r="C8" s="460" t="s">
        <v>64</v>
      </c>
      <c r="D8" s="460">
        <v>210</v>
      </c>
      <c r="E8" s="556" t="str">
        <f>CANTIDADES!B11</f>
        <v>Excavación sin clasificar de la explanación, canales y prestamos. No incluye botada.</v>
      </c>
      <c r="F8" s="252" t="s">
        <v>65</v>
      </c>
      <c r="G8" s="185">
        <f>CANTIDADES!G11</f>
        <v>1798</v>
      </c>
      <c r="H8" s="784">
        <v>8372</v>
      </c>
      <c r="I8" s="300">
        <f>G8*H8</f>
        <v>15052856</v>
      </c>
      <c r="K8" s="549" t="e">
        <f t="shared" ref="K8:K16" si="0">+I8*$K$63</f>
        <v>#REF!</v>
      </c>
    </row>
    <row r="9" spans="2:12" ht="30" x14ac:dyDescent="0.2">
      <c r="B9" s="297" t="s">
        <v>66</v>
      </c>
      <c r="C9" s="568" t="s">
        <v>67</v>
      </c>
      <c r="D9" s="459" t="s">
        <v>66</v>
      </c>
      <c r="E9" s="298" t="s">
        <v>68</v>
      </c>
      <c r="F9" s="252" t="s">
        <v>65</v>
      </c>
      <c r="G9" s="185">
        <f>+CANTIDADES!G12</f>
        <v>3419</v>
      </c>
      <c r="H9" s="299">
        <v>3250</v>
      </c>
      <c r="I9" s="300">
        <f>+H9*G9</f>
        <v>11111750</v>
      </c>
      <c r="K9" s="549" t="e">
        <f t="shared" si="0"/>
        <v>#REF!</v>
      </c>
    </row>
    <row r="10" spans="2:12" ht="30" x14ac:dyDescent="0.2">
      <c r="B10" s="569" t="s">
        <v>69</v>
      </c>
      <c r="C10" s="570" t="s">
        <v>67</v>
      </c>
      <c r="D10" s="571" t="s">
        <v>69</v>
      </c>
      <c r="E10" s="301" t="s">
        <v>70</v>
      </c>
      <c r="F10" s="252" t="s">
        <v>65</v>
      </c>
      <c r="G10" s="302">
        <f>+CANTIDADES!G14</f>
        <v>816</v>
      </c>
      <c r="H10" s="299">
        <v>15589</v>
      </c>
      <c r="I10" s="300">
        <f>+H10*G10</f>
        <v>12720624</v>
      </c>
      <c r="K10" s="549" t="e">
        <f t="shared" si="0"/>
        <v>#REF!</v>
      </c>
    </row>
    <row r="11" spans="2:12" ht="36.950000000000003" customHeight="1" x14ac:dyDescent="0.2">
      <c r="B11" s="569" t="s">
        <v>71</v>
      </c>
      <c r="C11" s="570" t="s">
        <v>67</v>
      </c>
      <c r="D11" s="571" t="s">
        <v>71</v>
      </c>
      <c r="E11" s="301" t="str">
        <f>CANTIDADES!B23</f>
        <v>Lleno mecánico compactado con material de la excavación</v>
      </c>
      <c r="F11" s="252" t="str">
        <f>F10</f>
        <v>m³</v>
      </c>
      <c r="G11" s="302">
        <f>CANTIDADES!G23</f>
        <v>1798</v>
      </c>
      <c r="H11" s="299">
        <v>12706</v>
      </c>
      <c r="I11" s="300">
        <f>+H11*G11</f>
        <v>22845388</v>
      </c>
      <c r="K11" s="549" t="e">
        <f t="shared" si="0"/>
        <v>#REF!</v>
      </c>
    </row>
    <row r="12" spans="2:12" ht="36" customHeight="1" x14ac:dyDescent="0.2">
      <c r="B12" s="569" t="s">
        <v>72</v>
      </c>
      <c r="C12" s="570" t="s">
        <v>67</v>
      </c>
      <c r="D12" s="571" t="s">
        <v>72</v>
      </c>
      <c r="E12" s="301" t="s">
        <v>73</v>
      </c>
      <c r="F12" s="252" t="s">
        <v>65</v>
      </c>
      <c r="G12" s="302">
        <f>CANTIDADES!G24</f>
        <v>1786</v>
      </c>
      <c r="H12" s="299">
        <v>67530</v>
      </c>
      <c r="I12" s="300">
        <f>G12*H12</f>
        <v>120608580</v>
      </c>
      <c r="K12" s="549" t="e">
        <f t="shared" si="0"/>
        <v>#REF!</v>
      </c>
    </row>
    <row r="13" spans="2:12" ht="30" x14ac:dyDescent="0.2">
      <c r="B13" s="297" t="s">
        <v>74</v>
      </c>
      <c r="C13" s="459" t="s">
        <v>64</v>
      </c>
      <c r="D13" s="459" t="s">
        <v>75</v>
      </c>
      <c r="E13" s="298" t="s">
        <v>76</v>
      </c>
      <c r="F13" s="252" t="s">
        <v>77</v>
      </c>
      <c r="G13" s="185">
        <f>+CANTIDADES!G158</f>
        <v>18</v>
      </c>
      <c r="H13" s="299">
        <v>525988</v>
      </c>
      <c r="I13" s="300">
        <f>+H13*G13</f>
        <v>9467784</v>
      </c>
      <c r="K13" s="549" t="e">
        <f t="shared" si="0"/>
        <v>#REF!</v>
      </c>
    </row>
    <row r="14" spans="2:12" ht="30" x14ac:dyDescent="0.2">
      <c r="B14" s="297" t="s">
        <v>78</v>
      </c>
      <c r="C14" s="459" t="s">
        <v>64</v>
      </c>
      <c r="D14" s="459" t="s">
        <v>79</v>
      </c>
      <c r="E14" s="298" t="s">
        <v>80</v>
      </c>
      <c r="F14" s="252" t="s">
        <v>81</v>
      </c>
      <c r="G14" s="185">
        <f>+CANTIDADES!G26</f>
        <v>25085</v>
      </c>
      <c r="H14" s="299">
        <v>1091</v>
      </c>
      <c r="I14" s="300">
        <f>+H14*G14</f>
        <v>27367735</v>
      </c>
      <c r="K14" s="549" t="e">
        <f t="shared" si="0"/>
        <v>#REF!</v>
      </c>
    </row>
    <row r="15" spans="2:12" ht="30" x14ac:dyDescent="0.2">
      <c r="B15" s="297" t="s">
        <v>82</v>
      </c>
      <c r="C15" s="570" t="s">
        <v>67</v>
      </c>
      <c r="D15" s="459" t="s">
        <v>82</v>
      </c>
      <c r="E15" s="298" t="s">
        <v>83</v>
      </c>
      <c r="F15" s="252" t="s">
        <v>81</v>
      </c>
      <c r="G15" s="185">
        <f>CANTIDADES!G27</f>
        <v>5047</v>
      </c>
      <c r="H15" s="299">
        <v>6170</v>
      </c>
      <c r="I15" s="300">
        <f>G15*H15</f>
        <v>31139990</v>
      </c>
      <c r="K15" s="549" t="e">
        <f t="shared" si="0"/>
        <v>#REF!</v>
      </c>
    </row>
    <row r="16" spans="2:12" s="204" customFormat="1" ht="15.75" x14ac:dyDescent="0.2">
      <c r="B16" s="257"/>
      <c r="C16" s="460"/>
      <c r="D16" s="460"/>
      <c r="E16" s="303" t="s">
        <v>84</v>
      </c>
      <c r="F16" s="189"/>
      <c r="G16" s="187"/>
      <c r="H16" s="304"/>
      <c r="I16" s="176">
        <f>SUM(I8:I15)</f>
        <v>250314707</v>
      </c>
      <c r="K16" s="550" t="e">
        <f t="shared" si="0"/>
        <v>#REF!</v>
      </c>
      <c r="L16" s="560" t="e">
        <f>SUM(K8:K15)</f>
        <v>#REF!</v>
      </c>
    </row>
    <row r="17" spans="2:12" ht="15.75" x14ac:dyDescent="0.2">
      <c r="B17" s="305"/>
      <c r="C17" s="461"/>
      <c r="D17" s="461"/>
      <c r="E17" s="280" t="s">
        <v>85</v>
      </c>
      <c r="F17" s="280"/>
      <c r="G17" s="306"/>
      <c r="H17" s="295"/>
      <c r="I17" s="307"/>
      <c r="K17" s="549"/>
    </row>
    <row r="18" spans="2:12" s="308" customFormat="1" ht="51" customHeight="1" x14ac:dyDescent="0.2">
      <c r="B18" s="297" t="s">
        <v>86</v>
      </c>
      <c r="C18" s="459" t="s">
        <v>64</v>
      </c>
      <c r="D18" s="459" t="s">
        <v>87</v>
      </c>
      <c r="E18" s="298" t="str">
        <f>CANTIDADES!B34</f>
        <v>Suministro, colocación, conformación y compactación de material de la zona para afirmado de vías, no incluye transporte.</v>
      </c>
      <c r="F18" s="252" t="s">
        <v>65</v>
      </c>
      <c r="G18" s="185">
        <f>CANTIDADES!G34</f>
        <v>2509</v>
      </c>
      <c r="H18" s="299">
        <v>46234</v>
      </c>
      <c r="I18" s="300">
        <f>+H18*G18</f>
        <v>116001106</v>
      </c>
      <c r="K18" s="549" t="e">
        <f t="shared" ref="K18:K48" si="1">+I18*$K$63</f>
        <v>#REF!</v>
      </c>
    </row>
    <row r="19" spans="2:12" s="308" customFormat="1" ht="51" customHeight="1" x14ac:dyDescent="0.2">
      <c r="B19" s="297" t="s">
        <v>88</v>
      </c>
      <c r="C19" s="459" t="s">
        <v>64</v>
      </c>
      <c r="D19" s="459" t="s">
        <v>89</v>
      </c>
      <c r="E19" s="298" t="s">
        <v>90</v>
      </c>
      <c r="F19" s="252" t="s">
        <v>65</v>
      </c>
      <c r="G19" s="185">
        <f>CANTIDADES!G37</f>
        <v>6171</v>
      </c>
      <c r="H19" s="801">
        <v>86939</v>
      </c>
      <c r="I19" s="300">
        <f>+H19*G19</f>
        <v>536500569</v>
      </c>
      <c r="K19" s="549" t="e">
        <f t="shared" si="1"/>
        <v>#REF!</v>
      </c>
    </row>
    <row r="20" spans="2:12" s="308" customFormat="1" x14ac:dyDescent="0.2">
      <c r="B20" s="297"/>
      <c r="C20" s="459"/>
      <c r="D20" s="459"/>
      <c r="E20" s="298"/>
      <c r="F20" s="252"/>
      <c r="G20" s="185"/>
      <c r="H20" s="299"/>
      <c r="I20" s="300"/>
      <c r="K20" s="549" t="e">
        <f t="shared" si="1"/>
        <v>#REF!</v>
      </c>
    </row>
    <row r="21" spans="2:12" ht="15.75" x14ac:dyDescent="0.2">
      <c r="B21" s="309"/>
      <c r="C21" s="462"/>
      <c r="D21" s="462"/>
      <c r="E21" s="281" t="s">
        <v>91</v>
      </c>
      <c r="F21" s="281"/>
      <c r="G21" s="310"/>
      <c r="H21" s="311"/>
      <c r="I21" s="312">
        <f>SUM(I18:I19)</f>
        <v>652501675</v>
      </c>
      <c r="K21" s="550" t="e">
        <f t="shared" si="1"/>
        <v>#REF!</v>
      </c>
      <c r="L21" s="551" t="e">
        <f>SUM(K18:K19)</f>
        <v>#REF!</v>
      </c>
    </row>
    <row r="22" spans="2:12" ht="15.75" x14ac:dyDescent="0.25">
      <c r="B22" s="293"/>
      <c r="C22" s="458"/>
      <c r="D22" s="458"/>
      <c r="E22" s="279" t="s">
        <v>92</v>
      </c>
      <c r="F22" s="279"/>
      <c r="G22" s="295"/>
      <c r="H22" s="295"/>
      <c r="I22" s="313"/>
      <c r="K22" s="549" t="e">
        <f t="shared" si="1"/>
        <v>#REF!</v>
      </c>
    </row>
    <row r="23" spans="2:12" ht="97.5" customHeight="1" x14ac:dyDescent="0.2">
      <c r="B23" s="574" t="s">
        <v>93</v>
      </c>
      <c r="C23" s="463" t="s">
        <v>64</v>
      </c>
      <c r="D23" s="463">
        <v>900</v>
      </c>
      <c r="E23" s="298" t="s">
        <v>94</v>
      </c>
      <c r="F23" s="252" t="s">
        <v>95</v>
      </c>
      <c r="G23" s="185">
        <f>+CANTIDADES!G44</f>
        <v>840961</v>
      </c>
      <c r="H23" s="299">
        <v>1222</v>
      </c>
      <c r="I23" s="300">
        <f>+H23*G23</f>
        <v>1027654342</v>
      </c>
      <c r="K23" s="549" t="e">
        <f t="shared" si="1"/>
        <v>#REF!</v>
      </c>
    </row>
    <row r="24" spans="2:12" ht="15.75" x14ac:dyDescent="0.25">
      <c r="B24" s="257"/>
      <c r="C24" s="460"/>
      <c r="D24" s="460"/>
      <c r="E24" s="314" t="s">
        <v>96</v>
      </c>
      <c r="F24" s="282"/>
      <c r="G24" s="185"/>
      <c r="H24" s="315"/>
      <c r="I24" s="176">
        <f>+SUM(I23:I23)</f>
        <v>1027654342</v>
      </c>
      <c r="K24" s="550" t="e">
        <f t="shared" si="1"/>
        <v>#REF!</v>
      </c>
      <c r="L24" s="551" t="e">
        <f>SUM(K23)</f>
        <v>#REF!</v>
      </c>
    </row>
    <row r="25" spans="2:12" ht="31.5" x14ac:dyDescent="0.2">
      <c r="B25" s="293"/>
      <c r="C25" s="458"/>
      <c r="D25" s="458"/>
      <c r="E25" s="283" t="s">
        <v>97</v>
      </c>
      <c r="F25" s="283"/>
      <c r="G25" s="316"/>
      <c r="H25" s="295"/>
      <c r="I25" s="313"/>
      <c r="K25" s="549" t="e">
        <f t="shared" si="1"/>
        <v>#REF!</v>
      </c>
    </row>
    <row r="26" spans="2:12" ht="42" customHeight="1" x14ac:dyDescent="0.2">
      <c r="B26" s="569" t="s">
        <v>98</v>
      </c>
      <c r="C26" s="464" t="s">
        <v>64</v>
      </c>
      <c r="D26" s="571" t="s">
        <v>99</v>
      </c>
      <c r="E26" s="317" t="s">
        <v>100</v>
      </c>
      <c r="F26" s="284" t="s">
        <v>101</v>
      </c>
      <c r="G26" s="318">
        <f>+CANTIDADES!G48</f>
        <v>32708</v>
      </c>
      <c r="H26" s="319">
        <v>4215</v>
      </c>
      <c r="I26" s="300">
        <f>+H26*G26</f>
        <v>137864220</v>
      </c>
      <c r="K26" s="549" t="e">
        <f t="shared" si="1"/>
        <v>#REF!</v>
      </c>
    </row>
    <row r="27" spans="2:12" ht="15.75" x14ac:dyDescent="0.25">
      <c r="B27" s="257"/>
      <c r="C27" s="460"/>
      <c r="D27" s="460"/>
      <c r="E27" s="314" t="s">
        <v>102</v>
      </c>
      <c r="F27" s="282"/>
      <c r="G27" s="185"/>
      <c r="H27" s="315"/>
      <c r="I27" s="176">
        <f>SUM(I26:I26)</f>
        <v>137864220</v>
      </c>
      <c r="K27" s="550" t="e">
        <f t="shared" si="1"/>
        <v>#REF!</v>
      </c>
      <c r="L27" s="551" t="e">
        <f>SUM(K26)</f>
        <v>#REF!</v>
      </c>
    </row>
    <row r="28" spans="2:12" ht="15.75" x14ac:dyDescent="0.25">
      <c r="B28" s="293"/>
      <c r="C28" s="458"/>
      <c r="D28" s="458"/>
      <c r="E28" s="279" t="s">
        <v>103</v>
      </c>
      <c r="F28" s="279"/>
      <c r="G28" s="295"/>
      <c r="H28" s="295"/>
      <c r="I28" s="313"/>
      <c r="K28" s="549" t="e">
        <f t="shared" si="1"/>
        <v>#REF!</v>
      </c>
    </row>
    <row r="29" spans="2:12" ht="30" x14ac:dyDescent="0.2">
      <c r="B29" s="574" t="s">
        <v>104</v>
      </c>
      <c r="C29" s="463" t="s">
        <v>64</v>
      </c>
      <c r="D29" s="463">
        <v>600</v>
      </c>
      <c r="E29" s="298" t="s">
        <v>105</v>
      </c>
      <c r="F29" s="252" t="s">
        <v>65</v>
      </c>
      <c r="G29" s="185">
        <f>+CANTIDADES!G81</f>
        <v>10</v>
      </c>
      <c r="H29" s="299">
        <v>296866</v>
      </c>
      <c r="I29" s="300">
        <f t="shared" ref="I29:I39" si="2">+H29*G29</f>
        <v>2968660</v>
      </c>
      <c r="K29" s="549" t="e">
        <f t="shared" si="1"/>
        <v>#REF!</v>
      </c>
    </row>
    <row r="30" spans="2:12" ht="45.95" customHeight="1" x14ac:dyDescent="0.2">
      <c r="B30" s="574" t="s">
        <v>106</v>
      </c>
      <c r="C30" s="463" t="s">
        <v>64</v>
      </c>
      <c r="D30" s="463">
        <v>600</v>
      </c>
      <c r="E30" s="298" t="s">
        <v>107</v>
      </c>
      <c r="F30" s="252" t="s">
        <v>65</v>
      </c>
      <c r="G30" s="185">
        <f>+CANTIDADES!G104</f>
        <v>3409</v>
      </c>
      <c r="H30" s="299">
        <v>16311</v>
      </c>
      <c r="I30" s="300">
        <f t="shared" si="2"/>
        <v>55604199</v>
      </c>
      <c r="K30" s="549" t="e">
        <f t="shared" si="1"/>
        <v>#REF!</v>
      </c>
    </row>
    <row r="31" spans="2:12" ht="30" x14ac:dyDescent="0.2">
      <c r="B31" s="574" t="s">
        <v>108</v>
      </c>
      <c r="C31" s="463" t="s">
        <v>64</v>
      </c>
      <c r="D31" s="463">
        <v>630</v>
      </c>
      <c r="E31" s="298" t="s">
        <v>109</v>
      </c>
      <c r="F31" s="252" t="s">
        <v>65</v>
      </c>
      <c r="G31" s="185">
        <f>+CANTIDADES!G111</f>
        <v>293</v>
      </c>
      <c r="H31" s="299">
        <v>651735</v>
      </c>
      <c r="I31" s="300">
        <f t="shared" si="2"/>
        <v>190958355</v>
      </c>
      <c r="K31" s="549" t="e">
        <f t="shared" si="1"/>
        <v>#REF!</v>
      </c>
    </row>
    <row r="32" spans="2:12" x14ac:dyDescent="0.2">
      <c r="B32" s="574" t="s">
        <v>110</v>
      </c>
      <c r="C32" s="463" t="s">
        <v>64</v>
      </c>
      <c r="D32" s="463">
        <v>630</v>
      </c>
      <c r="E32" s="320" t="s">
        <v>111</v>
      </c>
      <c r="F32" s="252" t="s">
        <v>65</v>
      </c>
      <c r="G32" s="185">
        <f>+CANTIDADES!G140</f>
        <v>15</v>
      </c>
      <c r="H32" s="321">
        <v>443035</v>
      </c>
      <c r="I32" s="300">
        <f t="shared" si="2"/>
        <v>6645525</v>
      </c>
      <c r="K32" s="549" t="e">
        <f t="shared" si="1"/>
        <v>#REF!</v>
      </c>
    </row>
    <row r="33" spans="2:12" ht="18" customHeight="1" x14ac:dyDescent="0.2">
      <c r="B33" s="574" t="s">
        <v>112</v>
      </c>
      <c r="C33" s="463" t="s">
        <v>64</v>
      </c>
      <c r="D33" s="463">
        <v>630</v>
      </c>
      <c r="E33" s="506" t="s">
        <v>113</v>
      </c>
      <c r="F33" s="252" t="s">
        <v>65</v>
      </c>
      <c r="G33" s="185">
        <f>CANTIDADES!G146</f>
        <v>6</v>
      </c>
      <c r="H33" s="304">
        <v>604285</v>
      </c>
      <c r="I33" s="300">
        <f t="shared" si="2"/>
        <v>3625710</v>
      </c>
      <c r="K33" s="549" t="e">
        <f t="shared" si="1"/>
        <v>#REF!</v>
      </c>
    </row>
    <row r="34" spans="2:12" ht="45.95" customHeight="1" x14ac:dyDescent="0.2">
      <c r="B34" s="574" t="s">
        <v>114</v>
      </c>
      <c r="C34" s="463" t="s">
        <v>64</v>
      </c>
      <c r="D34" s="463">
        <v>630</v>
      </c>
      <c r="E34" s="506" t="s">
        <v>115</v>
      </c>
      <c r="F34" s="252" t="s">
        <v>65</v>
      </c>
      <c r="G34" s="185">
        <f>CANTIDADES!G150</f>
        <v>14</v>
      </c>
      <c r="H34" s="304">
        <v>647086</v>
      </c>
      <c r="I34" s="300">
        <f t="shared" si="2"/>
        <v>9059204</v>
      </c>
      <c r="K34" s="549" t="e">
        <f t="shared" si="1"/>
        <v>#REF!</v>
      </c>
    </row>
    <row r="35" spans="2:12" ht="87" customHeight="1" x14ac:dyDescent="0.2">
      <c r="B35" s="574" t="s">
        <v>116</v>
      </c>
      <c r="C35" s="471" t="s">
        <v>67</v>
      </c>
      <c r="D35" s="463" t="s">
        <v>116</v>
      </c>
      <c r="E35" s="322" t="s">
        <v>117</v>
      </c>
      <c r="F35" s="284" t="s">
        <v>118</v>
      </c>
      <c r="G35" s="185">
        <f>+CANTIDADES!G160</f>
        <v>32</v>
      </c>
      <c r="H35" s="299">
        <v>64364</v>
      </c>
      <c r="I35" s="300">
        <f t="shared" si="2"/>
        <v>2059648</v>
      </c>
      <c r="K35" s="549" t="e">
        <f t="shared" si="1"/>
        <v>#REF!</v>
      </c>
    </row>
    <row r="36" spans="2:12" ht="30" x14ac:dyDescent="0.2">
      <c r="B36" s="574" t="s">
        <v>119</v>
      </c>
      <c r="C36" s="471" t="s">
        <v>67</v>
      </c>
      <c r="D36" s="463" t="s">
        <v>119</v>
      </c>
      <c r="E36" s="320" t="s">
        <v>120</v>
      </c>
      <c r="F36" s="252" t="s">
        <v>65</v>
      </c>
      <c r="G36" s="323">
        <f>+CANTIDADES!G162</f>
        <v>2154</v>
      </c>
      <c r="H36" s="321">
        <v>91552</v>
      </c>
      <c r="I36" s="300">
        <f>+H36*G36</f>
        <v>197203008</v>
      </c>
      <c r="K36" s="549" t="e">
        <f t="shared" si="1"/>
        <v>#REF!</v>
      </c>
    </row>
    <row r="37" spans="2:12" ht="45" x14ac:dyDescent="0.2">
      <c r="B37" s="574" t="s">
        <v>121</v>
      </c>
      <c r="C37" s="463" t="s">
        <v>64</v>
      </c>
      <c r="D37" s="463">
        <v>201</v>
      </c>
      <c r="E37" s="320" t="s">
        <v>122</v>
      </c>
      <c r="F37" s="252" t="s">
        <v>65</v>
      </c>
      <c r="G37" s="323">
        <f>CANTIDADES!G164</f>
        <v>1057</v>
      </c>
      <c r="H37" s="321">
        <v>105279</v>
      </c>
      <c r="I37" s="300">
        <f>+H37*G37</f>
        <v>111279903</v>
      </c>
      <c r="K37" s="549" t="e">
        <f t="shared" si="1"/>
        <v>#REF!</v>
      </c>
    </row>
    <row r="38" spans="2:12" ht="38.25" customHeight="1" x14ac:dyDescent="0.2">
      <c r="B38" s="572" t="s">
        <v>123</v>
      </c>
      <c r="C38" s="465" t="s">
        <v>64</v>
      </c>
      <c r="D38" s="465">
        <v>663</v>
      </c>
      <c r="E38" s="320" t="s">
        <v>124</v>
      </c>
      <c r="F38" s="285" t="s">
        <v>125</v>
      </c>
      <c r="G38" s="185">
        <f>+CANTIDADES!G180</f>
        <v>179</v>
      </c>
      <c r="H38" s="321">
        <v>1202769</v>
      </c>
      <c r="I38" s="300">
        <f t="shared" si="2"/>
        <v>215295651</v>
      </c>
      <c r="K38" s="549" t="e">
        <f t="shared" si="1"/>
        <v>#REF!</v>
      </c>
    </row>
    <row r="39" spans="2:12" ht="21.75" customHeight="1" x14ac:dyDescent="0.2">
      <c r="B39" s="575" t="s">
        <v>126</v>
      </c>
      <c r="C39" s="466" t="s">
        <v>64</v>
      </c>
      <c r="D39" s="466" t="s">
        <v>127</v>
      </c>
      <c r="E39" s="320" t="s">
        <v>128</v>
      </c>
      <c r="F39" s="252" t="s">
        <v>65</v>
      </c>
      <c r="G39" s="185">
        <f>+CANTIDADES!G182</f>
        <v>1064</v>
      </c>
      <c r="H39" s="321">
        <v>522275</v>
      </c>
      <c r="I39" s="300">
        <f t="shared" si="2"/>
        <v>555700600</v>
      </c>
      <c r="K39" s="549" t="e">
        <f t="shared" si="1"/>
        <v>#REF!</v>
      </c>
    </row>
    <row r="40" spans="2:12" ht="15.75" x14ac:dyDescent="0.2">
      <c r="B40" s="257"/>
      <c r="C40" s="460"/>
      <c r="D40" s="460"/>
      <c r="E40" s="324" t="s">
        <v>129</v>
      </c>
      <c r="F40" s="190"/>
      <c r="G40" s="325"/>
      <c r="H40" s="315"/>
      <c r="I40" s="176">
        <f>SUM(I29:I39)</f>
        <v>1350400463</v>
      </c>
      <c r="K40" s="550" t="e">
        <f t="shared" si="1"/>
        <v>#REF!</v>
      </c>
      <c r="L40" s="551" t="e">
        <f>SUM(K29:K39)</f>
        <v>#REF!</v>
      </c>
    </row>
    <row r="41" spans="2:12" ht="31.5" x14ac:dyDescent="0.2">
      <c r="B41" s="293"/>
      <c r="C41" s="458"/>
      <c r="D41" s="458"/>
      <c r="E41" s="283" t="s">
        <v>130</v>
      </c>
      <c r="F41" s="283"/>
      <c r="G41" s="316"/>
      <c r="H41" s="316"/>
      <c r="I41" s="313"/>
      <c r="K41" s="549" t="e">
        <f t="shared" si="1"/>
        <v>#REF!</v>
      </c>
    </row>
    <row r="42" spans="2:12" s="204" customFormat="1" ht="54.75" customHeight="1" x14ac:dyDescent="0.2">
      <c r="B42" s="572" t="s">
        <v>131</v>
      </c>
      <c r="C42" s="471" t="s">
        <v>67</v>
      </c>
      <c r="D42" s="285" t="s">
        <v>131</v>
      </c>
      <c r="E42" s="218" t="s">
        <v>132</v>
      </c>
      <c r="F42" s="252" t="s">
        <v>125</v>
      </c>
      <c r="G42" s="185">
        <f>CANTIDADES!G185</f>
        <v>5386</v>
      </c>
      <c r="H42" s="321">
        <v>49001</v>
      </c>
      <c r="I42" s="326">
        <f>+H42*G42</f>
        <v>263919386</v>
      </c>
      <c r="K42" s="549" t="e">
        <f t="shared" si="1"/>
        <v>#REF!</v>
      </c>
    </row>
    <row r="43" spans="2:12" ht="30" x14ac:dyDescent="0.2">
      <c r="B43" s="257" t="s">
        <v>133</v>
      </c>
      <c r="C43" s="460" t="s">
        <v>64</v>
      </c>
      <c r="D43" s="460">
        <v>700</v>
      </c>
      <c r="E43" s="327" t="s">
        <v>134</v>
      </c>
      <c r="F43" s="252" t="s">
        <v>125</v>
      </c>
      <c r="G43" s="185">
        <f>+CANTIDADES!G187</f>
        <v>20068</v>
      </c>
      <c r="H43" s="321">
        <v>1941</v>
      </c>
      <c r="I43" s="326">
        <f>+H43*G43</f>
        <v>38951988</v>
      </c>
      <c r="K43" s="549" t="e">
        <f t="shared" si="1"/>
        <v>#REF!</v>
      </c>
    </row>
    <row r="44" spans="2:12" s="204" customFormat="1" ht="60" x14ac:dyDescent="0.2">
      <c r="B44" s="573" t="s">
        <v>135</v>
      </c>
      <c r="C44" s="467" t="s">
        <v>64</v>
      </c>
      <c r="D44" s="467" t="s">
        <v>136</v>
      </c>
      <c r="E44" s="350" t="s">
        <v>137</v>
      </c>
      <c r="F44" s="252" t="s">
        <v>65</v>
      </c>
      <c r="G44" s="274">
        <f>CANTIDADES!G188</f>
        <v>1605</v>
      </c>
      <c r="H44" s="328">
        <v>752773</v>
      </c>
      <c r="I44" s="326">
        <f>G44*H44</f>
        <v>1208200665</v>
      </c>
      <c r="K44" s="549" t="e">
        <f t="shared" si="1"/>
        <v>#REF!</v>
      </c>
    </row>
    <row r="45" spans="2:12" ht="15.75" x14ac:dyDescent="0.2">
      <c r="B45" s="329"/>
      <c r="C45" s="468"/>
      <c r="D45" s="468"/>
      <c r="E45" s="330" t="s">
        <v>138</v>
      </c>
      <c r="F45" s="286"/>
      <c r="G45" s="331"/>
      <c r="H45" s="332"/>
      <c r="I45" s="333">
        <f>SUM(I42:I44)</f>
        <v>1511072039</v>
      </c>
      <c r="K45" s="550" t="e">
        <f t="shared" si="1"/>
        <v>#REF!</v>
      </c>
      <c r="L45" s="551" t="e">
        <f>SUM(K42:K44)</f>
        <v>#REF!</v>
      </c>
    </row>
    <row r="46" spans="2:12" ht="15.75" x14ac:dyDescent="0.2">
      <c r="B46" s="293"/>
      <c r="C46" s="458"/>
      <c r="D46" s="458"/>
      <c r="E46" s="283" t="s">
        <v>139</v>
      </c>
      <c r="F46" s="283"/>
      <c r="G46" s="316"/>
      <c r="H46" s="316"/>
      <c r="I46" s="313"/>
      <c r="K46" s="549" t="e">
        <f t="shared" si="1"/>
        <v>#REF!</v>
      </c>
    </row>
    <row r="47" spans="2:12" ht="102" customHeight="1" x14ac:dyDescent="0.2">
      <c r="B47" s="569" t="s">
        <v>140</v>
      </c>
      <c r="C47" s="464" t="s">
        <v>64</v>
      </c>
      <c r="D47" s="464" t="s">
        <v>141</v>
      </c>
      <c r="E47" s="298" t="s">
        <v>142</v>
      </c>
      <c r="F47" s="284" t="s">
        <v>118</v>
      </c>
      <c r="G47" s="185">
        <f>+CANTIDADES!G197</f>
        <v>64</v>
      </c>
      <c r="H47" s="319">
        <v>258430</v>
      </c>
      <c r="I47" s="300">
        <f>+H47*G47</f>
        <v>16539520</v>
      </c>
      <c r="K47" s="549" t="e">
        <f t="shared" si="1"/>
        <v>#REF!</v>
      </c>
    </row>
    <row r="48" spans="2:12" ht="16.5" thickBot="1" x14ac:dyDescent="0.25">
      <c r="B48" s="329"/>
      <c r="C48" s="468"/>
      <c r="D48" s="468"/>
      <c r="E48" s="330" t="s">
        <v>143</v>
      </c>
      <c r="F48" s="286"/>
      <c r="G48" s="331"/>
      <c r="H48" s="332"/>
      <c r="I48" s="333">
        <f>SUM(I47)</f>
        <v>16539520</v>
      </c>
      <c r="K48" s="550" t="e">
        <f t="shared" si="1"/>
        <v>#REF!</v>
      </c>
      <c r="L48" s="551" t="e">
        <f>SUM(K47)</f>
        <v>#REF!</v>
      </c>
    </row>
    <row r="49" spans="2:12" ht="18.75" customHeight="1" x14ac:dyDescent="0.2">
      <c r="B49" s="979" t="s">
        <v>144</v>
      </c>
      <c r="C49" s="980"/>
      <c r="D49" s="980"/>
      <c r="E49" s="981"/>
      <c r="F49" s="287"/>
      <c r="G49" s="334"/>
      <c r="H49" s="335"/>
      <c r="I49" s="579">
        <f>ROUND(+I45+I40+I27+I24+I16+I21+I48,0)</f>
        <v>4946346966</v>
      </c>
    </row>
    <row r="50" spans="2:12" ht="18.75" customHeight="1" x14ac:dyDescent="0.25">
      <c r="B50" s="982" t="s">
        <v>145</v>
      </c>
      <c r="C50" s="983"/>
      <c r="D50" s="983"/>
      <c r="E50" s="984"/>
      <c r="F50" s="288" t="e">
        <f>#REF!</f>
        <v>#REF!</v>
      </c>
      <c r="G50" s="336"/>
      <c r="H50" s="337"/>
      <c r="I50" s="580" t="e">
        <f>+I49*F50</f>
        <v>#REF!</v>
      </c>
      <c r="L50" s="552" t="e">
        <f>SUM(L6:L48)</f>
        <v>#REF!</v>
      </c>
    </row>
    <row r="51" spans="2:12" ht="18.75" customHeight="1" x14ac:dyDescent="0.2">
      <c r="B51" s="982" t="s">
        <v>146</v>
      </c>
      <c r="C51" s="983"/>
      <c r="D51" s="983"/>
      <c r="E51" s="984"/>
      <c r="F51" s="288">
        <v>0.03</v>
      </c>
      <c r="G51" s="336"/>
      <c r="H51" s="337"/>
      <c r="I51" s="580">
        <f>F51*I49</f>
        <v>148390408.97999999</v>
      </c>
    </row>
    <row r="52" spans="2:12" ht="18.75" customHeight="1" x14ac:dyDescent="0.2">
      <c r="B52" s="982" t="s">
        <v>147</v>
      </c>
      <c r="C52" s="983"/>
      <c r="D52" s="983"/>
      <c r="E52" s="984"/>
      <c r="F52" s="288" t="e">
        <f>+#REF!</f>
        <v>#REF!</v>
      </c>
      <c r="G52" s="485"/>
      <c r="H52" s="337"/>
      <c r="I52" s="580" t="e">
        <f>+I49*F52</f>
        <v>#REF!</v>
      </c>
    </row>
    <row r="53" spans="2:12" ht="18.75" customHeight="1" thickBot="1" x14ac:dyDescent="0.25">
      <c r="B53" s="962" t="s">
        <v>148</v>
      </c>
      <c r="C53" s="963"/>
      <c r="D53" s="963"/>
      <c r="E53" s="964"/>
      <c r="F53" s="288" t="e">
        <f>SUM(F50:F52)</f>
        <v>#REF!</v>
      </c>
      <c r="G53" s="338"/>
      <c r="H53" s="339"/>
      <c r="I53" s="797" t="e">
        <f>+I52+I50+I49+I51</f>
        <v>#REF!</v>
      </c>
    </row>
    <row r="54" spans="2:12" ht="18.75" customHeight="1" thickBot="1" x14ac:dyDescent="0.25">
      <c r="B54" s="955" t="s">
        <v>149</v>
      </c>
      <c r="C54" s="956"/>
      <c r="D54" s="956"/>
      <c r="E54" s="956"/>
      <c r="F54" s="956"/>
      <c r="G54" s="956"/>
      <c r="H54" s="956"/>
      <c r="I54" s="562" t="e">
        <f>#REF!</f>
        <v>#REF!</v>
      </c>
      <c r="L54" s="578" t="e">
        <f>+L50+I54+I55+I56+I58</f>
        <v>#REF!</v>
      </c>
    </row>
    <row r="55" spans="2:12" ht="18.75" customHeight="1" thickBot="1" x14ac:dyDescent="0.25">
      <c r="B55" s="955" t="s">
        <v>150</v>
      </c>
      <c r="C55" s="956"/>
      <c r="D55" s="956"/>
      <c r="E55" s="956"/>
      <c r="F55" s="956"/>
      <c r="G55" s="956"/>
      <c r="H55" s="956"/>
      <c r="I55" s="496" t="e">
        <f>#REF!</f>
        <v>#REF!</v>
      </c>
    </row>
    <row r="56" spans="2:12" ht="17.100000000000001" customHeight="1" thickBot="1" x14ac:dyDescent="0.25">
      <c r="B56" s="955" t="s">
        <v>151</v>
      </c>
      <c r="C56" s="956"/>
      <c r="D56" s="956"/>
      <c r="E56" s="956"/>
      <c r="F56" s="957"/>
      <c r="G56" s="800" t="e">
        <f>#REF!</f>
        <v>#REF!</v>
      </c>
      <c r="H56" s="497">
        <v>11.553000000000001</v>
      </c>
      <c r="I56" s="496" t="e">
        <f>G56*H56</f>
        <v>#REF!</v>
      </c>
      <c r="K56" s="291" t="e">
        <f>I56/1.19</f>
        <v>#REF!</v>
      </c>
    </row>
    <row r="57" spans="2:12" ht="18.75" customHeight="1" thickBot="1" x14ac:dyDescent="0.25">
      <c r="B57" s="955" t="s">
        <v>152</v>
      </c>
      <c r="C57" s="956"/>
      <c r="D57" s="956"/>
      <c r="E57" s="956"/>
      <c r="F57" s="956"/>
      <c r="G57" s="956"/>
      <c r="H57" s="958"/>
      <c r="I57" s="581" t="e">
        <f>I53+I54+I55+I56</f>
        <v>#REF!</v>
      </c>
      <c r="K57" s="261" t="e">
        <f>I53+I54+I55+K56</f>
        <v>#REF!</v>
      </c>
    </row>
    <row r="58" spans="2:12" ht="18.75" customHeight="1" thickBot="1" x14ac:dyDescent="0.25">
      <c r="B58" s="955" t="s">
        <v>153</v>
      </c>
      <c r="C58" s="956"/>
      <c r="D58" s="956"/>
      <c r="E58" s="956"/>
      <c r="F58" s="956"/>
      <c r="G58" s="956"/>
      <c r="H58" s="958"/>
      <c r="I58" s="582" t="e">
        <f>#REF!</f>
        <v>#REF!</v>
      </c>
      <c r="K58" s="564" t="e">
        <f>I58/I57</f>
        <v>#REF!</v>
      </c>
      <c r="L58" s="795"/>
    </row>
    <row r="59" spans="2:12" ht="6" customHeight="1" thickBot="1" x14ac:dyDescent="0.25">
      <c r="B59" s="341"/>
      <c r="C59" s="289"/>
      <c r="D59" s="289"/>
      <c r="E59" s="289"/>
      <c r="F59" s="289"/>
      <c r="G59" s="289"/>
      <c r="H59" s="289"/>
      <c r="I59" s="583"/>
      <c r="K59" s="340"/>
    </row>
    <row r="60" spans="2:12" ht="19.5" customHeight="1" thickBot="1" x14ac:dyDescent="0.25">
      <c r="B60" s="959" t="s">
        <v>154</v>
      </c>
      <c r="C60" s="960"/>
      <c r="D60" s="960"/>
      <c r="E60" s="961"/>
      <c r="F60" s="961"/>
      <c r="G60" s="961"/>
      <c r="H60" s="961"/>
      <c r="I60" s="587" t="e">
        <f>I57+I58</f>
        <v>#REF!</v>
      </c>
      <c r="K60" s="340">
        <v>6778974521.1191998</v>
      </c>
      <c r="L60" s="551" t="e">
        <f>I60-K60</f>
        <v>#REF!</v>
      </c>
    </row>
    <row r="61" spans="2:12" ht="7.5" customHeight="1" x14ac:dyDescent="0.2">
      <c r="B61" s="342"/>
      <c r="C61" s="343"/>
      <c r="D61" s="343"/>
      <c r="E61" s="290"/>
      <c r="F61" s="290"/>
      <c r="G61" s="343"/>
      <c r="H61" s="290"/>
      <c r="I61" s="344"/>
      <c r="K61" s="340"/>
    </row>
    <row r="62" spans="2:12" ht="19.5" customHeight="1" x14ac:dyDescent="0.2">
      <c r="B62" s="953" t="s">
        <v>155</v>
      </c>
      <c r="C62" s="954"/>
      <c r="D62" s="954"/>
      <c r="E62" s="954"/>
      <c r="F62" s="92" t="s">
        <v>156</v>
      </c>
      <c r="H62" s="205"/>
      <c r="I62" s="203"/>
      <c r="K62" s="563" t="e">
        <f>+(I50+I51+I52)/I49</f>
        <v>#REF!</v>
      </c>
    </row>
    <row r="63" spans="2:12" x14ac:dyDescent="0.2">
      <c r="B63" s="166"/>
      <c r="C63" s="469"/>
      <c r="D63" s="469"/>
      <c r="E63" s="82"/>
      <c r="F63" s="167"/>
      <c r="H63" s="206"/>
      <c r="I63" s="203"/>
      <c r="K63" s="548" t="e">
        <f>1+K62</f>
        <v>#REF!</v>
      </c>
    </row>
    <row r="64" spans="2:12" x14ac:dyDescent="0.2">
      <c r="B64" s="166"/>
      <c r="C64" s="469"/>
      <c r="D64" s="469"/>
      <c r="E64" s="82"/>
      <c r="F64" s="167"/>
      <c r="H64" s="206"/>
      <c r="I64" s="203"/>
      <c r="K64" s="340"/>
    </row>
    <row r="65" spans="2:11" x14ac:dyDescent="0.2">
      <c r="B65" s="166"/>
      <c r="C65" s="469"/>
      <c r="D65" s="469"/>
      <c r="E65" s="82"/>
      <c r="F65" s="167"/>
      <c r="H65" s="206"/>
      <c r="I65" s="203"/>
      <c r="K65" s="340"/>
    </row>
    <row r="66" spans="2:11" x14ac:dyDescent="0.2">
      <c r="B66" s="166"/>
      <c r="C66" s="469"/>
      <c r="D66" s="469"/>
      <c r="E66" s="82"/>
      <c r="F66" s="167"/>
      <c r="H66" s="206"/>
      <c r="I66" s="203"/>
      <c r="K66" s="340"/>
    </row>
    <row r="67" spans="2:11" ht="15" customHeight="1" x14ac:dyDescent="0.2">
      <c r="B67" s="168"/>
      <c r="C67" s="470"/>
      <c r="D67" s="470"/>
      <c r="E67" s="82"/>
      <c r="F67" s="167"/>
      <c r="H67" s="204"/>
      <c r="I67" s="203"/>
      <c r="K67" s="340"/>
    </row>
    <row r="68" spans="2:11" x14ac:dyDescent="0.2">
      <c r="B68" s="472" t="s">
        <v>157</v>
      </c>
      <c r="C68" s="473"/>
      <c r="D68" s="473"/>
      <c r="E68" s="82"/>
      <c r="F68" s="83" t="s">
        <v>158</v>
      </c>
      <c r="H68" s="204"/>
      <c r="I68" s="203"/>
      <c r="K68" s="340"/>
    </row>
    <row r="69" spans="2:11" x14ac:dyDescent="0.2">
      <c r="B69" s="472" t="s">
        <v>159</v>
      </c>
      <c r="C69" s="473"/>
      <c r="D69" s="473"/>
      <c r="E69" s="82"/>
      <c r="F69" s="83" t="s">
        <v>160</v>
      </c>
      <c r="H69" s="204"/>
      <c r="I69" s="203"/>
    </row>
    <row r="70" spans="2:11" x14ac:dyDescent="0.2">
      <c r="B70" s="202" t="s">
        <v>161</v>
      </c>
      <c r="C70" s="186"/>
      <c r="D70" s="186"/>
      <c r="E70" s="82"/>
      <c r="F70" s="186" t="s">
        <v>162</v>
      </c>
      <c r="H70" s="204"/>
      <c r="I70" s="203"/>
    </row>
    <row r="71" spans="2:11" x14ac:dyDescent="0.2">
      <c r="B71" s="202" t="s">
        <v>163</v>
      </c>
      <c r="C71" s="186"/>
      <c r="D71" s="186"/>
      <c r="E71" s="82"/>
      <c r="H71" s="204"/>
      <c r="I71" s="203"/>
    </row>
    <row r="72" spans="2:11" x14ac:dyDescent="0.2">
      <c r="B72" s="202"/>
      <c r="C72" s="186"/>
      <c r="D72" s="186"/>
      <c r="E72" s="82"/>
      <c r="H72" s="204"/>
      <c r="I72" s="203"/>
      <c r="K72" s="453"/>
    </row>
    <row r="73" spans="2:11" x14ac:dyDescent="0.2">
      <c r="B73" s="953"/>
      <c r="C73" s="954"/>
      <c r="D73" s="954"/>
      <c r="E73" s="954"/>
      <c r="H73" s="204"/>
      <c r="I73" s="203"/>
      <c r="K73" s="452"/>
    </row>
    <row r="74" spans="2:11" ht="15.95" customHeight="1" x14ac:dyDescent="0.2">
      <c r="B74" s="135"/>
      <c r="C74" s="134"/>
      <c r="D74" s="134"/>
      <c r="E74" s="82"/>
      <c r="H74" s="204"/>
      <c r="I74" s="203"/>
    </row>
    <row r="75" spans="2:11" ht="15.75" thickBot="1" x14ac:dyDescent="0.25">
      <c r="B75" s="169"/>
      <c r="C75" s="99"/>
      <c r="D75" s="99"/>
      <c r="E75" s="84"/>
      <c r="F75" s="99"/>
      <c r="G75" s="799"/>
      <c r="H75" s="345"/>
      <c r="I75" s="209"/>
    </row>
    <row r="76" spans="2:11" x14ac:dyDescent="0.2">
      <c r="B76" s="346"/>
      <c r="C76" s="346"/>
      <c r="D76" s="346"/>
      <c r="E76" s="82"/>
      <c r="F76" s="83"/>
      <c r="H76" s="204"/>
    </row>
    <row r="77" spans="2:11" ht="15.75" x14ac:dyDescent="0.2">
      <c r="B77" s="347"/>
      <c r="C77" s="347"/>
      <c r="D77" s="347"/>
      <c r="H77" s="204"/>
    </row>
    <row r="78" spans="2:11" x14ac:dyDescent="0.2">
      <c r="B78" s="348"/>
      <c r="C78" s="348"/>
      <c r="D78" s="348"/>
      <c r="H78" s="204"/>
    </row>
    <row r="79" spans="2:11" x14ac:dyDescent="0.2">
      <c r="B79" s="349"/>
      <c r="C79" s="349"/>
      <c r="D79" s="349"/>
      <c r="H79" s="204"/>
    </row>
    <row r="80" spans="2:11" x14ac:dyDescent="0.2">
      <c r="B80" s="186"/>
      <c r="C80" s="186"/>
      <c r="D80" s="186"/>
      <c r="H80" s="204"/>
    </row>
  </sheetData>
  <mergeCells count="20">
    <mergeCell ref="B62:E62"/>
    <mergeCell ref="B73:E73"/>
    <mergeCell ref="B54:H54"/>
    <mergeCell ref="B55:H55"/>
    <mergeCell ref="B56:F56"/>
    <mergeCell ref="B57:H57"/>
    <mergeCell ref="B58:H58"/>
    <mergeCell ref="B60:H60"/>
    <mergeCell ref="B53:E53"/>
    <mergeCell ref="B1:I1"/>
    <mergeCell ref="B2:I2"/>
    <mergeCell ref="B3:I3"/>
    <mergeCell ref="B4:I4"/>
    <mergeCell ref="B5:F5"/>
    <mergeCell ref="G5:I5"/>
    <mergeCell ref="C6:D6"/>
    <mergeCell ref="B49:E49"/>
    <mergeCell ref="B50:E50"/>
    <mergeCell ref="B51:E51"/>
    <mergeCell ref="B52:E52"/>
  </mergeCells>
  <printOptions horizontalCentered="1" verticalCentered="1"/>
  <pageMargins left="0.23622047244094491" right="0.23622047244094491" top="0.35433070866141736" bottom="0.35433070866141736" header="0.31496062992125984" footer="0.31496062992125984"/>
  <pageSetup scale="64" fitToHeight="0" orientation="portrait" horizontalDpi="4294967295" verticalDpi="4294967295" r:id="rId1"/>
  <rowBreaks count="1" manualBreakCount="1">
    <brk id="35" min="1" max="6"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T73"/>
  <sheetViews>
    <sheetView workbookViewId="0"/>
  </sheetViews>
  <sheetFormatPr baseColWidth="10" defaultColWidth="11.42578125" defaultRowHeight="16.5" x14ac:dyDescent="0.3"/>
  <cols>
    <col min="1" max="2" width="3.42578125" style="592" customWidth="1"/>
    <col min="3" max="3" width="5.140625" style="592" customWidth="1"/>
    <col min="4" max="4" width="11.28515625" style="592" customWidth="1"/>
    <col min="5" max="5" width="19.42578125" style="675" customWidth="1"/>
    <col min="6" max="6" width="17.42578125" style="592" customWidth="1"/>
    <col min="7" max="7" width="73.28515625" style="592" customWidth="1"/>
    <col min="8" max="8" width="8.7109375" style="592" customWidth="1"/>
    <col min="9" max="9" width="18.85546875" style="592" customWidth="1"/>
    <col min="10" max="10" width="23.85546875" style="592" customWidth="1"/>
    <col min="11" max="11" width="30" style="592" customWidth="1"/>
    <col min="12" max="12" width="3.28515625" style="592" customWidth="1"/>
    <col min="13" max="13" width="2.7109375" style="592" customWidth="1"/>
    <col min="14" max="14" width="25.42578125" style="592" hidden="1" customWidth="1"/>
    <col min="15" max="15" width="14.85546875" style="592" hidden="1" customWidth="1"/>
    <col min="16" max="16" width="17.42578125" style="592" bestFit="1" customWidth="1"/>
    <col min="17" max="17" width="21" style="592" customWidth="1"/>
    <col min="18" max="18" width="31" style="592" customWidth="1"/>
    <col min="19" max="19" width="13.42578125" style="592" bestFit="1" customWidth="1"/>
    <col min="20" max="20" width="16" style="592" bestFit="1" customWidth="1"/>
    <col min="21" max="16384" width="11.42578125" style="592"/>
  </cols>
  <sheetData>
    <row r="1" spans="1:18" ht="17.25" thickBot="1" x14ac:dyDescent="0.35">
      <c r="A1" s="590"/>
      <c r="B1" s="590"/>
      <c r="C1" s="590"/>
      <c r="D1" s="590"/>
      <c r="E1" s="591"/>
      <c r="F1" s="590"/>
      <c r="G1" s="590"/>
      <c r="H1" s="590"/>
      <c r="I1" s="590"/>
      <c r="J1" s="590"/>
      <c r="K1" s="590"/>
      <c r="L1" s="590"/>
      <c r="M1" s="590"/>
    </row>
    <row r="2" spans="1:18" ht="17.25" thickTop="1" x14ac:dyDescent="0.3">
      <c r="A2" s="590"/>
      <c r="B2" s="593"/>
      <c r="C2" s="594"/>
      <c r="D2" s="594"/>
      <c r="E2" s="595"/>
      <c r="F2" s="594"/>
      <c r="G2" s="594"/>
      <c r="H2" s="594"/>
      <c r="I2" s="594"/>
      <c r="J2" s="594"/>
      <c r="K2" s="594"/>
      <c r="L2" s="596"/>
      <c r="M2" s="590"/>
    </row>
    <row r="3" spans="1:18" x14ac:dyDescent="0.3">
      <c r="A3" s="590"/>
      <c r="B3" s="597"/>
      <c r="C3" s="991" t="s">
        <v>164</v>
      </c>
      <c r="D3" s="992"/>
      <c r="E3" s="992"/>
      <c r="F3" s="992"/>
      <c r="G3" s="992"/>
      <c r="H3" s="992"/>
      <c r="I3" s="992"/>
      <c r="J3" s="992"/>
      <c r="K3" s="993"/>
      <c r="L3" s="598"/>
      <c r="M3" s="590"/>
    </row>
    <row r="4" spans="1:18" x14ac:dyDescent="0.3">
      <c r="A4" s="590"/>
      <c r="B4" s="597"/>
      <c r="C4" s="991" t="s">
        <v>165</v>
      </c>
      <c r="D4" s="992"/>
      <c r="E4" s="992"/>
      <c r="F4" s="992"/>
      <c r="G4" s="992"/>
      <c r="H4" s="992"/>
      <c r="I4" s="992"/>
      <c r="J4" s="992"/>
      <c r="K4" s="993"/>
      <c r="L4" s="598"/>
      <c r="M4" s="590"/>
    </row>
    <row r="5" spans="1:18" s="602" customFormat="1" x14ac:dyDescent="0.3">
      <c r="A5" s="599"/>
      <c r="B5" s="600"/>
      <c r="C5" s="994" t="s">
        <v>166</v>
      </c>
      <c r="D5" s="994"/>
      <c r="E5" s="994"/>
      <c r="F5" s="994"/>
      <c r="G5" s="994"/>
      <c r="H5" s="994"/>
      <c r="I5" s="994"/>
      <c r="J5" s="994"/>
      <c r="K5" s="994"/>
      <c r="L5" s="601"/>
      <c r="M5" s="599"/>
    </row>
    <row r="6" spans="1:18" ht="17.25" thickBot="1" x14ac:dyDescent="0.35">
      <c r="A6" s="590"/>
      <c r="B6" s="597"/>
      <c r="C6" s="995"/>
      <c r="D6" s="995"/>
      <c r="E6" s="995"/>
      <c r="F6" s="995"/>
      <c r="G6" s="995"/>
      <c r="H6" s="995"/>
      <c r="I6" s="995"/>
      <c r="J6" s="995"/>
      <c r="K6" s="995"/>
      <c r="L6" s="598"/>
      <c r="M6" s="590"/>
    </row>
    <row r="7" spans="1:18" ht="17.25" thickBot="1" x14ac:dyDescent="0.35">
      <c r="A7" s="590"/>
      <c r="B7" s="597"/>
      <c r="C7" s="996"/>
      <c r="D7" s="997"/>
      <c r="E7" s="997"/>
      <c r="F7" s="997"/>
      <c r="G7" s="997"/>
      <c r="H7" s="997"/>
      <c r="I7" s="997"/>
      <c r="J7" s="997"/>
      <c r="K7" s="998"/>
      <c r="L7" s="598"/>
      <c r="M7" s="590"/>
    </row>
    <row r="8" spans="1:18" x14ac:dyDescent="0.3">
      <c r="A8" s="590"/>
      <c r="B8" s="597"/>
      <c r="C8" s="999" t="s">
        <v>167</v>
      </c>
      <c r="D8" s="1001" t="s">
        <v>168</v>
      </c>
      <c r="E8" s="1003" t="s">
        <v>169</v>
      </c>
      <c r="F8" s="1003"/>
      <c r="G8" s="999" t="s">
        <v>170</v>
      </c>
      <c r="H8" s="1001" t="s">
        <v>59</v>
      </c>
      <c r="I8" s="1001" t="s">
        <v>171</v>
      </c>
      <c r="J8" s="1004" t="s">
        <v>60</v>
      </c>
      <c r="K8" s="1006" t="s">
        <v>172</v>
      </c>
      <c r="L8" s="598"/>
      <c r="M8" s="590"/>
    </row>
    <row r="9" spans="1:18" ht="17.25" thickBot="1" x14ac:dyDescent="0.35">
      <c r="A9" s="590"/>
      <c r="B9" s="597"/>
      <c r="C9" s="1000"/>
      <c r="D9" s="1002"/>
      <c r="E9" s="603" t="s">
        <v>173</v>
      </c>
      <c r="F9" s="603" t="s">
        <v>174</v>
      </c>
      <c r="G9" s="1000"/>
      <c r="H9" s="1002"/>
      <c r="I9" s="1002"/>
      <c r="J9" s="1005"/>
      <c r="K9" s="1007"/>
      <c r="L9" s="598"/>
      <c r="M9" s="590"/>
      <c r="P9" s="726"/>
    </row>
    <row r="10" spans="1:18" ht="17.25" thickBot="1" x14ac:dyDescent="0.35">
      <c r="A10" s="590"/>
      <c r="B10" s="597"/>
      <c r="C10" s="604"/>
      <c r="D10" s="605"/>
      <c r="E10" s="605"/>
      <c r="F10" s="605"/>
      <c r="G10" s="605" t="s">
        <v>62</v>
      </c>
      <c r="H10" s="605"/>
      <c r="I10" s="605"/>
      <c r="J10" s="605"/>
      <c r="K10" s="606"/>
      <c r="L10" s="598"/>
      <c r="M10" s="590"/>
    </row>
    <row r="11" spans="1:18" x14ac:dyDescent="0.3">
      <c r="A11" s="590"/>
      <c r="B11" s="597"/>
      <c r="C11" s="608"/>
      <c r="D11" s="608" t="s">
        <v>63</v>
      </c>
      <c r="E11" s="608" t="s">
        <v>64</v>
      </c>
      <c r="F11" s="616">
        <v>210</v>
      </c>
      <c r="G11" s="742" t="e">
        <f>+#REF!</f>
        <v>#REF!</v>
      </c>
      <c r="H11" s="609" t="e">
        <f>+#REF!</f>
        <v>#REF!</v>
      </c>
      <c r="I11" s="727" t="e">
        <f>+#REF!</f>
        <v>#REF!</v>
      </c>
      <c r="J11" s="730" t="e">
        <f>ROUND(#REF!*(1+$K$70),0)</f>
        <v>#REF!</v>
      </c>
      <c r="K11" s="729" t="e">
        <f>+J11*I11</f>
        <v>#REF!</v>
      </c>
      <c r="L11" s="598"/>
      <c r="M11" s="590"/>
      <c r="N11" s="778" t="e">
        <f>(ROUND(J11,0))*I11</f>
        <v>#REF!</v>
      </c>
      <c r="O11" s="778" t="e">
        <f>+K11-N11</f>
        <v>#REF!</v>
      </c>
      <c r="Q11" s="780" t="e">
        <f>+ROUND(J11,0)</f>
        <v>#REF!</v>
      </c>
      <c r="R11" s="778" t="e">
        <f>+Q11*I11</f>
        <v>#REF!</v>
      </c>
    </row>
    <row r="12" spans="1:18" x14ac:dyDescent="0.3">
      <c r="A12" s="590"/>
      <c r="B12" s="597"/>
      <c r="C12" s="614"/>
      <c r="D12" s="614" t="s">
        <v>66</v>
      </c>
      <c r="E12" s="614" t="s">
        <v>67</v>
      </c>
      <c r="F12" s="616" t="s">
        <v>66</v>
      </c>
      <c r="G12" s="298" t="e">
        <f>+#REF!</f>
        <v>#REF!</v>
      </c>
      <c r="H12" s="609" t="e">
        <f>+#REF!</f>
        <v>#REF!</v>
      </c>
      <c r="I12" s="727" t="e">
        <f>+#REF!</f>
        <v>#REF!</v>
      </c>
      <c r="J12" s="790" t="e">
        <f>ROUNDUP(#REF!*(1+$K$70),0)+1</f>
        <v>#REF!</v>
      </c>
      <c r="K12" s="729" t="e">
        <f t="shared" ref="K12:K18" si="0">+J12*I12</f>
        <v>#REF!</v>
      </c>
      <c r="L12" s="598"/>
      <c r="M12" s="590"/>
      <c r="N12" s="778" t="e">
        <f t="shared" ref="N12:N18" si="1">(ROUND(J12,0))*I12</f>
        <v>#REF!</v>
      </c>
      <c r="O12" s="778" t="e">
        <f t="shared" ref="O12:O51" si="2">+K12-N12</f>
        <v>#REF!</v>
      </c>
      <c r="P12" s="725"/>
      <c r="Q12" s="780" t="e">
        <f t="shared" ref="Q12:Q22" si="3">+ROUND(J12,0)</f>
        <v>#REF!</v>
      </c>
      <c r="R12" s="778" t="e">
        <f t="shared" ref="R12:R18" si="4">+Q12*I12</f>
        <v>#REF!</v>
      </c>
    </row>
    <row r="13" spans="1:18" x14ac:dyDescent="0.3">
      <c r="A13" s="590"/>
      <c r="B13" s="597"/>
      <c r="C13" s="613"/>
      <c r="D13" s="613" t="s">
        <v>69</v>
      </c>
      <c r="E13" s="613" t="s">
        <v>67</v>
      </c>
      <c r="F13" s="731" t="s">
        <v>69</v>
      </c>
      <c r="G13" s="298" t="e">
        <f>+#REF!</f>
        <v>#REF!</v>
      </c>
      <c r="H13" s="609" t="e">
        <f>+#REF!</f>
        <v>#REF!</v>
      </c>
      <c r="I13" s="727" t="e">
        <f>+#REF!</f>
        <v>#REF!</v>
      </c>
      <c r="J13" s="730" t="e">
        <f>ROUND(#REF!*(1+$K$70),0)</f>
        <v>#REF!</v>
      </c>
      <c r="K13" s="729" t="e">
        <f t="shared" si="0"/>
        <v>#REF!</v>
      </c>
      <c r="L13" s="598"/>
      <c r="M13" s="590"/>
      <c r="N13" s="778" t="e">
        <f t="shared" si="1"/>
        <v>#REF!</v>
      </c>
      <c r="O13" s="778" t="e">
        <f t="shared" si="2"/>
        <v>#REF!</v>
      </c>
      <c r="Q13" s="780" t="e">
        <f t="shared" si="3"/>
        <v>#REF!</v>
      </c>
      <c r="R13" s="778" t="e">
        <f t="shared" si="4"/>
        <v>#REF!</v>
      </c>
    </row>
    <row r="14" spans="1:18" x14ac:dyDescent="0.3">
      <c r="A14" s="590"/>
      <c r="B14" s="597"/>
      <c r="C14" s="614"/>
      <c r="D14" s="614" t="s">
        <v>71</v>
      </c>
      <c r="E14" s="614" t="s">
        <v>67</v>
      </c>
      <c r="F14" s="616" t="s">
        <v>71</v>
      </c>
      <c r="G14" s="298" t="e">
        <f>+#REF!</f>
        <v>#REF!</v>
      </c>
      <c r="H14" s="609" t="e">
        <f>+#REF!</f>
        <v>#REF!</v>
      </c>
      <c r="I14" s="728" t="e">
        <f>+#REF!</f>
        <v>#REF!</v>
      </c>
      <c r="J14" s="730" t="e">
        <f>ROUND(#REF!*(1+$K$70),0)</f>
        <v>#REF!</v>
      </c>
      <c r="K14" s="729" t="e">
        <f t="shared" si="0"/>
        <v>#REF!</v>
      </c>
      <c r="L14" s="598"/>
      <c r="M14" s="590"/>
      <c r="N14" s="778" t="e">
        <f t="shared" si="1"/>
        <v>#REF!</v>
      </c>
      <c r="O14" s="778" t="e">
        <f t="shared" si="2"/>
        <v>#REF!</v>
      </c>
      <c r="Q14" s="780" t="e">
        <f t="shared" si="3"/>
        <v>#REF!</v>
      </c>
      <c r="R14" s="778" t="e">
        <f t="shared" si="4"/>
        <v>#REF!</v>
      </c>
    </row>
    <row r="15" spans="1:18" x14ac:dyDescent="0.3">
      <c r="A15" s="590"/>
      <c r="B15" s="597"/>
      <c r="C15" s="613"/>
      <c r="D15" s="613" t="s">
        <v>72</v>
      </c>
      <c r="E15" s="613" t="s">
        <v>67</v>
      </c>
      <c r="F15" s="731" t="s">
        <v>72</v>
      </c>
      <c r="G15" s="298" t="e">
        <f>+#REF!</f>
        <v>#REF!</v>
      </c>
      <c r="H15" s="609" t="e">
        <f>+#REF!</f>
        <v>#REF!</v>
      </c>
      <c r="I15" s="728" t="e">
        <f>+#REF!</f>
        <v>#REF!</v>
      </c>
      <c r="J15" s="790" t="e">
        <f>ROUNDUP(#REF!*(1+$K$70),0)</f>
        <v>#REF!</v>
      </c>
      <c r="K15" s="729" t="e">
        <f t="shared" si="0"/>
        <v>#REF!</v>
      </c>
      <c r="L15" s="598"/>
      <c r="M15" s="590"/>
      <c r="N15" s="778" t="e">
        <f t="shared" si="1"/>
        <v>#REF!</v>
      </c>
      <c r="O15" s="778" t="e">
        <f t="shared" si="2"/>
        <v>#REF!</v>
      </c>
      <c r="Q15" s="780" t="e">
        <f t="shared" si="3"/>
        <v>#REF!</v>
      </c>
      <c r="R15" s="778" t="e">
        <f t="shared" si="4"/>
        <v>#REF!</v>
      </c>
    </row>
    <row r="16" spans="1:18" x14ac:dyDescent="0.3">
      <c r="A16" s="590"/>
      <c r="B16" s="597"/>
      <c r="C16" s="614"/>
      <c r="D16" s="608" t="s">
        <v>74</v>
      </c>
      <c r="E16" s="614" t="s">
        <v>64</v>
      </c>
      <c r="F16" s="616" t="s">
        <v>75</v>
      </c>
      <c r="G16" s="298" t="e">
        <f>+#REF!</f>
        <v>#REF!</v>
      </c>
      <c r="H16" s="609" t="e">
        <f>+#REF!</f>
        <v>#REF!</v>
      </c>
      <c r="I16" s="727" t="e">
        <f>+#REF!</f>
        <v>#REF!</v>
      </c>
      <c r="J16" s="790" t="e">
        <f>ROUNDDOWN(#REF!*(1+$K$70),0)</f>
        <v>#REF!</v>
      </c>
      <c r="K16" s="729" t="e">
        <f t="shared" si="0"/>
        <v>#REF!</v>
      </c>
      <c r="L16" s="598"/>
      <c r="M16" s="590"/>
      <c r="N16" s="778" t="e">
        <f t="shared" si="1"/>
        <v>#REF!</v>
      </c>
      <c r="O16" s="778" t="e">
        <f t="shared" si="2"/>
        <v>#REF!</v>
      </c>
      <c r="Q16" s="780" t="e">
        <f t="shared" si="3"/>
        <v>#REF!</v>
      </c>
      <c r="R16" s="778" t="e">
        <f t="shared" si="4"/>
        <v>#REF!</v>
      </c>
    </row>
    <row r="17" spans="1:18" x14ac:dyDescent="0.3">
      <c r="A17" s="590"/>
      <c r="B17" s="597"/>
      <c r="C17" s="614"/>
      <c r="D17" s="614" t="s">
        <v>78</v>
      </c>
      <c r="E17" s="614" t="s">
        <v>64</v>
      </c>
      <c r="F17" s="616" t="s">
        <v>79</v>
      </c>
      <c r="G17" s="298" t="e">
        <f>+#REF!</f>
        <v>#REF!</v>
      </c>
      <c r="H17" s="609" t="e">
        <f>+#REF!</f>
        <v>#REF!</v>
      </c>
      <c r="I17" s="727" t="e">
        <f>+#REF!</f>
        <v>#REF!</v>
      </c>
      <c r="J17" s="790" t="e">
        <f>ROUNDUP(#REF!*(1+$K$70),0)</f>
        <v>#REF!</v>
      </c>
      <c r="K17" s="729" t="e">
        <f t="shared" si="0"/>
        <v>#REF!</v>
      </c>
      <c r="L17" s="598"/>
      <c r="M17" s="590"/>
      <c r="N17" s="778" t="e">
        <f t="shared" si="1"/>
        <v>#REF!</v>
      </c>
      <c r="O17" s="778" t="e">
        <f t="shared" si="2"/>
        <v>#REF!</v>
      </c>
      <c r="Q17" s="780" t="e">
        <f t="shared" si="3"/>
        <v>#REF!</v>
      </c>
      <c r="R17" s="778" t="e">
        <f t="shared" si="4"/>
        <v>#REF!</v>
      </c>
    </row>
    <row r="18" spans="1:18" x14ac:dyDescent="0.3">
      <c r="A18" s="590"/>
      <c r="B18" s="597"/>
      <c r="C18" s="608"/>
      <c r="D18" s="608" t="s">
        <v>82</v>
      </c>
      <c r="E18" s="608" t="s">
        <v>67</v>
      </c>
      <c r="F18" s="616" t="s">
        <v>82</v>
      </c>
      <c r="G18" s="298" t="e">
        <f>+#REF!</f>
        <v>#REF!</v>
      </c>
      <c r="H18" s="609" t="e">
        <f>+#REF!</f>
        <v>#REF!</v>
      </c>
      <c r="I18" s="727" t="e">
        <f>+#REF!</f>
        <v>#REF!</v>
      </c>
      <c r="J18" s="730" t="e">
        <f>ROUND(#REF!*(1+$K$70),0)</f>
        <v>#REF!</v>
      </c>
      <c r="K18" s="729" t="e">
        <f t="shared" si="0"/>
        <v>#REF!</v>
      </c>
      <c r="L18" s="598"/>
      <c r="M18" s="590"/>
      <c r="N18" s="778" t="e">
        <f t="shared" si="1"/>
        <v>#REF!</v>
      </c>
      <c r="O18" s="778" t="e">
        <f t="shared" si="2"/>
        <v>#REF!</v>
      </c>
      <c r="Q18" s="780" t="e">
        <f t="shared" si="3"/>
        <v>#REF!</v>
      </c>
      <c r="R18" s="778" t="e">
        <f t="shared" si="4"/>
        <v>#REF!</v>
      </c>
    </row>
    <row r="19" spans="1:18" ht="17.25" thickBot="1" x14ac:dyDescent="0.35">
      <c r="A19" s="590"/>
      <c r="B19" s="597"/>
      <c r="C19" s="614" t="s">
        <v>175</v>
      </c>
      <c r="D19" s="614"/>
      <c r="E19" s="614"/>
      <c r="F19" s="615"/>
      <c r="G19" s="614"/>
      <c r="H19" s="609"/>
      <c r="I19" s="610"/>
      <c r="J19" s="614"/>
      <c r="K19" s="735" t="e">
        <f>SUM(K11:K18)</f>
        <v>#REF!</v>
      </c>
      <c r="L19" s="598"/>
      <c r="M19" s="590"/>
      <c r="N19" s="735" t="e">
        <f>SUM(N11:N18)</f>
        <v>#REF!</v>
      </c>
      <c r="O19" s="778" t="e">
        <f t="shared" si="2"/>
        <v>#REF!</v>
      </c>
      <c r="P19" s="768"/>
      <c r="Q19" s="781" t="e">
        <f>SUM(Q11:Q18)</f>
        <v>#REF!</v>
      </c>
      <c r="R19" s="781" t="e">
        <f>SUM(R11:R18)</f>
        <v>#REF!</v>
      </c>
    </row>
    <row r="20" spans="1:18" ht="17.25" thickBot="1" x14ac:dyDescent="0.35">
      <c r="A20" s="590"/>
      <c r="B20" s="597"/>
      <c r="C20" s="736"/>
      <c r="D20" s="737"/>
      <c r="E20" s="737"/>
      <c r="F20" s="737"/>
      <c r="G20" s="737" t="s">
        <v>85</v>
      </c>
      <c r="H20" s="737"/>
      <c r="I20" s="737"/>
      <c r="J20" s="737"/>
      <c r="K20" s="738"/>
      <c r="L20" s="598"/>
      <c r="M20" s="590"/>
      <c r="O20" s="778">
        <f t="shared" si="2"/>
        <v>0</v>
      </c>
    </row>
    <row r="21" spans="1:18" x14ac:dyDescent="0.3">
      <c r="A21" s="590"/>
      <c r="B21" s="597"/>
      <c r="C21" s="740"/>
      <c r="D21" s="741" t="s">
        <v>86</v>
      </c>
      <c r="E21" s="741" t="s">
        <v>64</v>
      </c>
      <c r="F21" s="741" t="s">
        <v>87</v>
      </c>
      <c r="G21" s="742" t="e">
        <f>+#REF!</f>
        <v>#REF!</v>
      </c>
      <c r="H21" s="743" t="e">
        <f>+#REF!</f>
        <v>#REF!</v>
      </c>
      <c r="I21" s="744" t="e">
        <f>+#REF!</f>
        <v>#REF!</v>
      </c>
      <c r="J21" s="730" t="e">
        <f>ROUND(#REF!*(1+$K$70),0)</f>
        <v>#REF!</v>
      </c>
      <c r="K21" s="769" t="e">
        <f>+J21*I21</f>
        <v>#REF!</v>
      </c>
      <c r="L21" s="598"/>
      <c r="M21" s="590"/>
      <c r="N21" s="778" t="e">
        <f>(ROUND(J21,0))*I21</f>
        <v>#REF!</v>
      </c>
      <c r="O21" s="778" t="e">
        <f t="shared" si="2"/>
        <v>#REF!</v>
      </c>
      <c r="Q21" s="780" t="e">
        <f t="shared" si="3"/>
        <v>#REF!</v>
      </c>
      <c r="R21" s="778" t="e">
        <f>+Q21*I21</f>
        <v>#REF!</v>
      </c>
    </row>
    <row r="22" spans="1:18" x14ac:dyDescent="0.3">
      <c r="A22" s="590"/>
      <c r="B22" s="597"/>
      <c r="C22" s="621"/>
      <c r="D22" s="739" t="s">
        <v>88</v>
      </c>
      <c r="E22" s="739" t="s">
        <v>64</v>
      </c>
      <c r="F22" s="739" t="s">
        <v>89</v>
      </c>
      <c r="G22" s="298" t="e">
        <f>+#REF!</f>
        <v>#REF!</v>
      </c>
      <c r="H22" s="732" t="e">
        <f>+#REF!</f>
        <v>#REF!</v>
      </c>
      <c r="I22" s="609" t="e">
        <f>+#REF!</f>
        <v>#REF!</v>
      </c>
      <c r="J22" s="790">
        <f>ROUND('PRESUPUESTO TOTAL (2)'!H19*(1+$K$70),0)</f>
        <v>114446</v>
      </c>
      <c r="K22" s="770" t="e">
        <f>+J22*I22</f>
        <v>#REF!</v>
      </c>
      <c r="L22" s="598"/>
      <c r="M22" s="590"/>
      <c r="N22" s="778" t="e">
        <f>(ROUND(J22,0))*I22</f>
        <v>#REF!</v>
      </c>
      <c r="O22" s="778" t="e">
        <f t="shared" si="2"/>
        <v>#REF!</v>
      </c>
      <c r="Q22" s="780">
        <f t="shared" si="3"/>
        <v>114446</v>
      </c>
      <c r="R22" s="778" t="e">
        <f>+Q22*I22</f>
        <v>#REF!</v>
      </c>
    </row>
    <row r="23" spans="1:18" ht="17.25" thickBot="1" x14ac:dyDescent="0.35">
      <c r="A23" s="590"/>
      <c r="B23" s="597"/>
      <c r="C23" s="746" t="s">
        <v>175</v>
      </c>
      <c r="D23" s="747"/>
      <c r="E23" s="747"/>
      <c r="F23" s="747"/>
      <c r="G23" s="748"/>
      <c r="H23" s="747"/>
      <c r="I23" s="749"/>
      <c r="J23" s="750"/>
      <c r="K23" s="771" t="e">
        <f>SUM(K21:K22)</f>
        <v>#REF!</v>
      </c>
      <c r="L23" s="598"/>
      <c r="M23" s="590"/>
      <c r="N23" s="771" t="e">
        <f>SUM(N21:N22)</f>
        <v>#REF!</v>
      </c>
      <c r="O23" s="778" t="e">
        <f t="shared" si="2"/>
        <v>#REF!</v>
      </c>
      <c r="Q23" s="781" t="e">
        <f>SUM(Q21:Q22)</f>
        <v>#REF!</v>
      </c>
      <c r="R23" s="781" t="e">
        <f>SUM(R21:R22)</f>
        <v>#REF!</v>
      </c>
    </row>
    <row r="24" spans="1:18" ht="17.25" thickBot="1" x14ac:dyDescent="0.35">
      <c r="A24" s="590"/>
      <c r="B24" s="597"/>
      <c r="C24" s="721"/>
      <c r="D24" s="722"/>
      <c r="E24" s="722"/>
      <c r="F24" s="722"/>
      <c r="G24" s="722" t="s">
        <v>92</v>
      </c>
      <c r="H24" s="722"/>
      <c r="I24" s="722"/>
      <c r="J24" s="722"/>
      <c r="K24" s="723"/>
      <c r="L24" s="598"/>
      <c r="M24" s="590"/>
      <c r="O24" s="778">
        <f t="shared" si="2"/>
        <v>0</v>
      </c>
    </row>
    <row r="25" spans="1:18" ht="17.25" thickBot="1" x14ac:dyDescent="0.35">
      <c r="A25" s="590"/>
      <c r="B25" s="597"/>
      <c r="C25" s="753"/>
      <c r="D25" s="754" t="s">
        <v>93</v>
      </c>
      <c r="E25" s="754" t="s">
        <v>64</v>
      </c>
      <c r="F25" s="754">
        <v>900</v>
      </c>
      <c r="G25" s="755" t="e">
        <f>+#REF!</f>
        <v>#REF!</v>
      </c>
      <c r="H25" s="756" t="e">
        <f>+#REF!</f>
        <v>#REF!</v>
      </c>
      <c r="I25" s="757" t="e">
        <f>+#REF!</f>
        <v>#REF!</v>
      </c>
      <c r="J25" s="791" t="e">
        <f>ROUND(#REF!*(1+$K$70),0)-1</f>
        <v>#REF!</v>
      </c>
      <c r="K25" s="772" t="e">
        <f>+J25*I25</f>
        <v>#REF!</v>
      </c>
      <c r="L25" s="598"/>
      <c r="M25" s="590"/>
      <c r="N25" s="778" t="e">
        <f>(ROUND(J25,0))*I25</f>
        <v>#REF!</v>
      </c>
      <c r="O25" s="778" t="e">
        <f t="shared" si="2"/>
        <v>#REF!</v>
      </c>
      <c r="Q25" s="780" t="e">
        <f>+ROUND(J25,0)</f>
        <v>#REF!</v>
      </c>
      <c r="R25" s="778" t="e">
        <f>+Q25*I25</f>
        <v>#REF!</v>
      </c>
    </row>
    <row r="26" spans="1:18" ht="17.25" thickBot="1" x14ac:dyDescent="0.35">
      <c r="A26" s="590"/>
      <c r="B26" s="597"/>
      <c r="C26" s="617" t="s">
        <v>175</v>
      </c>
      <c r="D26" s="618"/>
      <c r="E26" s="618"/>
      <c r="F26" s="618"/>
      <c r="G26" s="619"/>
      <c r="H26" s="618"/>
      <c r="I26" s="752"/>
      <c r="J26" s="620"/>
      <c r="K26" s="773" t="e">
        <f>+K25</f>
        <v>#REF!</v>
      </c>
      <c r="L26" s="598"/>
      <c r="M26" s="590"/>
      <c r="N26" s="773" t="e">
        <f>+N25</f>
        <v>#REF!</v>
      </c>
      <c r="O26" s="778" t="e">
        <f t="shared" si="2"/>
        <v>#REF!</v>
      </c>
      <c r="Q26" s="781" t="e">
        <f>SUM(Q25)</f>
        <v>#REF!</v>
      </c>
      <c r="R26" s="781" t="e">
        <f>SUM(R25)</f>
        <v>#REF!</v>
      </c>
    </row>
    <row r="27" spans="1:18" ht="17.25" thickBot="1" x14ac:dyDescent="0.35">
      <c r="A27" s="590"/>
      <c r="B27" s="597"/>
      <c r="C27" s="736"/>
      <c r="D27" s="737"/>
      <c r="E27" s="737"/>
      <c r="F27" s="737"/>
      <c r="G27" s="283" t="s">
        <v>97</v>
      </c>
      <c r="H27" s="737"/>
      <c r="I27" s="737"/>
      <c r="J27" s="737"/>
      <c r="K27" s="738"/>
      <c r="L27" s="598"/>
      <c r="M27" s="590"/>
      <c r="O27" s="778">
        <f t="shared" si="2"/>
        <v>0</v>
      </c>
    </row>
    <row r="28" spans="1:18" ht="30.75" thickBot="1" x14ac:dyDescent="0.35">
      <c r="A28" s="590"/>
      <c r="B28" s="597"/>
      <c r="C28" s="740"/>
      <c r="D28" s="569" t="s">
        <v>98</v>
      </c>
      <c r="E28" s="464" t="s">
        <v>64</v>
      </c>
      <c r="F28" s="571" t="s">
        <v>99</v>
      </c>
      <c r="G28" s="317" t="s">
        <v>100</v>
      </c>
      <c r="H28" s="284" t="s">
        <v>101</v>
      </c>
      <c r="I28" s="757" t="e">
        <f>+#REF!</f>
        <v>#REF!</v>
      </c>
      <c r="J28" s="745" t="e">
        <f>ROUND(#REF!*(1+$K$70),0)</f>
        <v>#REF!</v>
      </c>
      <c r="K28" s="769" t="e">
        <f>+J28*I28</f>
        <v>#REF!</v>
      </c>
      <c r="L28" s="598"/>
      <c r="M28" s="590"/>
      <c r="N28" s="778" t="e">
        <f>(ROUND(J28,0))*I28</f>
        <v>#REF!</v>
      </c>
      <c r="O28" s="778" t="e">
        <f t="shared" si="2"/>
        <v>#REF!</v>
      </c>
      <c r="Q28" s="780" t="e">
        <f>+ROUND(J28,0)</f>
        <v>#REF!</v>
      </c>
      <c r="R28" s="778" t="e">
        <f>+Q28*I28</f>
        <v>#REF!</v>
      </c>
    </row>
    <row r="29" spans="1:18" ht="17.25" thickBot="1" x14ac:dyDescent="0.35">
      <c r="A29" s="590"/>
      <c r="B29" s="597"/>
      <c r="C29" s="617"/>
      <c r="D29" s="618"/>
      <c r="E29" s="618"/>
      <c r="F29" s="618"/>
      <c r="G29" s="619"/>
      <c r="H29" s="618"/>
      <c r="I29" s="752"/>
      <c r="J29" s="620"/>
      <c r="K29" s="773" t="e">
        <f>+K28</f>
        <v>#REF!</v>
      </c>
      <c r="L29" s="598"/>
      <c r="M29" s="590"/>
      <c r="N29" s="773" t="e">
        <f>+N28</f>
        <v>#REF!</v>
      </c>
      <c r="O29" s="778" t="e">
        <f t="shared" si="2"/>
        <v>#REF!</v>
      </c>
      <c r="Q29" s="781" t="e">
        <f>SUM(Q28)</f>
        <v>#REF!</v>
      </c>
      <c r="R29" s="781" t="e">
        <f>SUM(R28)</f>
        <v>#REF!</v>
      </c>
    </row>
    <row r="30" spans="1:18" ht="17.25" thickBot="1" x14ac:dyDescent="0.35">
      <c r="A30" s="590"/>
      <c r="B30" s="597"/>
      <c r="C30" s="736"/>
      <c r="D30" s="737"/>
      <c r="E30" s="737"/>
      <c r="F30" s="737"/>
      <c r="G30" s="737" t="s">
        <v>103</v>
      </c>
      <c r="H30" s="737"/>
      <c r="I30" s="737"/>
      <c r="J30" s="737"/>
      <c r="K30" s="738"/>
      <c r="L30" s="598"/>
      <c r="M30" s="590"/>
      <c r="O30" s="778">
        <f t="shared" si="2"/>
        <v>0</v>
      </c>
    </row>
    <row r="31" spans="1:18" x14ac:dyDescent="0.3">
      <c r="A31" s="590"/>
      <c r="B31" s="597"/>
      <c r="C31" s="740"/>
      <c r="D31" s="759" t="s">
        <v>104</v>
      </c>
      <c r="E31" s="759" t="s">
        <v>64</v>
      </c>
      <c r="F31" s="759">
        <v>600</v>
      </c>
      <c r="G31" s="760" t="e">
        <f>+#REF!</f>
        <v>#REF!</v>
      </c>
      <c r="H31" s="761" t="e">
        <f>+#REF!</f>
        <v>#REF!</v>
      </c>
      <c r="I31" s="744" t="e">
        <f>+#REF!</f>
        <v>#REF!</v>
      </c>
      <c r="J31" s="745" t="e">
        <f>ROUND(#REF!*(1+$K$70),0)</f>
        <v>#REF!</v>
      </c>
      <c r="K31" s="769" t="e">
        <f>+J31*I31</f>
        <v>#REF!</v>
      </c>
      <c r="L31" s="598"/>
      <c r="M31" s="590"/>
      <c r="N31" s="778" t="e">
        <f t="shared" ref="N31:N41" si="5">(ROUND(J31,0))*I31</f>
        <v>#REF!</v>
      </c>
      <c r="O31" s="778" t="e">
        <f t="shared" si="2"/>
        <v>#REF!</v>
      </c>
      <c r="Q31" s="780" t="e">
        <f t="shared" ref="Q31:Q41" si="6">+ROUND(J31,0)</f>
        <v>#REF!</v>
      </c>
      <c r="R31" s="778" t="e">
        <f t="shared" ref="R31:R41" si="7">+Q31*I31</f>
        <v>#REF!</v>
      </c>
    </row>
    <row r="32" spans="1:18" x14ac:dyDescent="0.3">
      <c r="A32" s="590"/>
      <c r="B32" s="597"/>
      <c r="C32" s="621"/>
      <c r="D32" s="751" t="s">
        <v>106</v>
      </c>
      <c r="E32" s="751" t="s">
        <v>64</v>
      </c>
      <c r="F32" s="751">
        <v>600</v>
      </c>
      <c r="G32" s="733" t="e">
        <f>+#REF!</f>
        <v>#REF!</v>
      </c>
      <c r="H32" s="734" t="e">
        <f>+#REF!</f>
        <v>#REF!</v>
      </c>
      <c r="I32" s="609" t="e">
        <f>+#REF!</f>
        <v>#REF!</v>
      </c>
      <c r="J32" s="792" t="e">
        <f>ROUNDUP(#REF!*(1+$K$70),0)</f>
        <v>#REF!</v>
      </c>
      <c r="K32" s="770" t="e">
        <f t="shared" ref="K32:K41" si="8">+J32*I32</f>
        <v>#REF!</v>
      </c>
      <c r="L32" s="598"/>
      <c r="M32" s="590"/>
      <c r="N32" s="778" t="e">
        <f t="shared" si="5"/>
        <v>#REF!</v>
      </c>
      <c r="O32" s="778" t="e">
        <f t="shared" si="2"/>
        <v>#REF!</v>
      </c>
      <c r="Q32" s="780" t="e">
        <f t="shared" si="6"/>
        <v>#REF!</v>
      </c>
      <c r="R32" s="778" t="e">
        <f t="shared" si="7"/>
        <v>#REF!</v>
      </c>
    </row>
    <row r="33" spans="1:18" x14ac:dyDescent="0.3">
      <c r="A33" s="590"/>
      <c r="B33" s="597"/>
      <c r="C33" s="621"/>
      <c r="D33" s="751" t="s">
        <v>108</v>
      </c>
      <c r="E33" s="751" t="s">
        <v>64</v>
      </c>
      <c r="F33" s="751">
        <v>630</v>
      </c>
      <c r="G33" s="733" t="e">
        <f>+#REF!</f>
        <v>#REF!</v>
      </c>
      <c r="H33" s="734" t="e">
        <f>+#REF!</f>
        <v>#REF!</v>
      </c>
      <c r="I33" s="609" t="e">
        <f>+#REF!</f>
        <v>#REF!</v>
      </c>
      <c r="J33" s="610" t="e">
        <f>ROUND(#REF!*(1+$K$70),0)</f>
        <v>#REF!</v>
      </c>
      <c r="K33" s="770" t="e">
        <f t="shared" si="8"/>
        <v>#REF!</v>
      </c>
      <c r="L33" s="598"/>
      <c r="M33" s="590"/>
      <c r="N33" s="778" t="e">
        <f t="shared" si="5"/>
        <v>#REF!</v>
      </c>
      <c r="O33" s="778" t="e">
        <f t="shared" si="2"/>
        <v>#REF!</v>
      </c>
      <c r="Q33" s="780" t="e">
        <f t="shared" si="6"/>
        <v>#REF!</v>
      </c>
      <c r="R33" s="778" t="e">
        <f t="shared" si="7"/>
        <v>#REF!</v>
      </c>
    </row>
    <row r="34" spans="1:18" x14ac:dyDescent="0.3">
      <c r="A34" s="590"/>
      <c r="B34" s="597"/>
      <c r="C34" s="621"/>
      <c r="D34" s="751" t="s">
        <v>110</v>
      </c>
      <c r="E34" s="751" t="s">
        <v>64</v>
      </c>
      <c r="F34" s="751">
        <v>630</v>
      </c>
      <c r="G34" s="733" t="e">
        <f>+#REF!</f>
        <v>#REF!</v>
      </c>
      <c r="H34" s="734" t="e">
        <f>+#REF!</f>
        <v>#REF!</v>
      </c>
      <c r="I34" s="609" t="e">
        <f>+#REF!</f>
        <v>#REF!</v>
      </c>
      <c r="J34" s="792" t="e">
        <f>ROUNDUP(#REF!*(1+$K$70),0)+2</f>
        <v>#REF!</v>
      </c>
      <c r="K34" s="770" t="e">
        <f t="shared" si="8"/>
        <v>#REF!</v>
      </c>
      <c r="L34" s="598"/>
      <c r="M34" s="590"/>
      <c r="N34" s="778" t="e">
        <f t="shared" si="5"/>
        <v>#REF!</v>
      </c>
      <c r="O34" s="778" t="e">
        <f t="shared" si="2"/>
        <v>#REF!</v>
      </c>
      <c r="Q34" s="780" t="e">
        <f t="shared" si="6"/>
        <v>#REF!</v>
      </c>
      <c r="R34" s="778" t="e">
        <f t="shared" si="7"/>
        <v>#REF!</v>
      </c>
    </row>
    <row r="35" spans="1:18" x14ac:dyDescent="0.3">
      <c r="A35" s="590"/>
      <c r="B35" s="597"/>
      <c r="C35" s="621"/>
      <c r="D35" s="751" t="s">
        <v>112</v>
      </c>
      <c r="E35" s="751" t="s">
        <v>64</v>
      </c>
      <c r="F35" s="751">
        <v>630</v>
      </c>
      <c r="G35" s="733" t="e">
        <f>+#REF!</f>
        <v>#REF!</v>
      </c>
      <c r="H35" s="734" t="e">
        <f>+#REF!</f>
        <v>#REF!</v>
      </c>
      <c r="I35" s="609" t="e">
        <f>+#REF!</f>
        <v>#REF!</v>
      </c>
      <c r="J35" s="792" t="e">
        <f>ROUNDDOWN(#REF!*(1+$K$70),0)</f>
        <v>#REF!</v>
      </c>
      <c r="K35" s="770" t="e">
        <f t="shared" si="8"/>
        <v>#REF!</v>
      </c>
      <c r="L35" s="598"/>
      <c r="M35" s="590"/>
      <c r="N35" s="778" t="e">
        <f t="shared" si="5"/>
        <v>#REF!</v>
      </c>
      <c r="O35" s="778" t="e">
        <f t="shared" si="2"/>
        <v>#REF!</v>
      </c>
      <c r="Q35" s="780" t="e">
        <f t="shared" si="6"/>
        <v>#REF!</v>
      </c>
      <c r="R35" s="778" t="e">
        <f t="shared" si="7"/>
        <v>#REF!</v>
      </c>
    </row>
    <row r="36" spans="1:18" x14ac:dyDescent="0.3">
      <c r="A36" s="590"/>
      <c r="B36" s="597"/>
      <c r="C36" s="621"/>
      <c r="D36" s="751" t="s">
        <v>114</v>
      </c>
      <c r="E36" s="751" t="s">
        <v>64</v>
      </c>
      <c r="F36" s="751">
        <v>630</v>
      </c>
      <c r="G36" s="733" t="e">
        <f>+#REF!</f>
        <v>#REF!</v>
      </c>
      <c r="H36" s="734" t="e">
        <f>+#REF!</f>
        <v>#REF!</v>
      </c>
      <c r="I36" s="609" t="e">
        <f>+#REF!</f>
        <v>#REF!</v>
      </c>
      <c r="J36" s="610" t="e">
        <f>ROUND(#REF!*(1+$K$70),0)</f>
        <v>#REF!</v>
      </c>
      <c r="K36" s="770" t="e">
        <f t="shared" si="8"/>
        <v>#REF!</v>
      </c>
      <c r="L36" s="598"/>
      <c r="M36" s="590"/>
      <c r="N36" s="778" t="e">
        <f t="shared" si="5"/>
        <v>#REF!</v>
      </c>
      <c r="O36" s="778" t="e">
        <f t="shared" si="2"/>
        <v>#REF!</v>
      </c>
      <c r="Q36" s="780" t="e">
        <f t="shared" si="6"/>
        <v>#REF!</v>
      </c>
      <c r="R36" s="778" t="e">
        <f t="shared" si="7"/>
        <v>#REF!</v>
      </c>
    </row>
    <row r="37" spans="1:18" ht="45" x14ac:dyDescent="0.3">
      <c r="A37" s="590"/>
      <c r="B37" s="597"/>
      <c r="C37" s="621"/>
      <c r="D37" s="751" t="s">
        <v>116</v>
      </c>
      <c r="E37" s="758" t="s">
        <v>67</v>
      </c>
      <c r="F37" s="751" t="s">
        <v>116</v>
      </c>
      <c r="G37" s="733" t="e">
        <f>+#REF!</f>
        <v>#REF!</v>
      </c>
      <c r="H37" s="734" t="e">
        <f>+#REF!</f>
        <v>#REF!</v>
      </c>
      <c r="I37" s="609" t="e">
        <f>+#REF!</f>
        <v>#REF!</v>
      </c>
      <c r="J37" s="792" t="e">
        <f>ROUND(#REF!*(1+$K$70),0)+2</f>
        <v>#REF!</v>
      </c>
      <c r="K37" s="770" t="e">
        <f t="shared" si="8"/>
        <v>#REF!</v>
      </c>
      <c r="L37" s="598"/>
      <c r="M37" s="590"/>
      <c r="N37" s="778" t="e">
        <f t="shared" si="5"/>
        <v>#REF!</v>
      </c>
      <c r="O37" s="778" t="e">
        <f t="shared" si="2"/>
        <v>#REF!</v>
      </c>
      <c r="Q37" s="780" t="e">
        <f t="shared" si="6"/>
        <v>#REF!</v>
      </c>
      <c r="R37" s="778" t="e">
        <f t="shared" si="7"/>
        <v>#REF!</v>
      </c>
    </row>
    <row r="38" spans="1:18" ht="45" x14ac:dyDescent="0.3">
      <c r="A38" s="590"/>
      <c r="B38" s="597"/>
      <c r="C38" s="621"/>
      <c r="D38" s="751" t="s">
        <v>119</v>
      </c>
      <c r="E38" s="758" t="s">
        <v>67</v>
      </c>
      <c r="F38" s="751" t="s">
        <v>119</v>
      </c>
      <c r="G38" s="733" t="e">
        <f>+#REF!</f>
        <v>#REF!</v>
      </c>
      <c r="H38" s="734" t="e">
        <f>+#REF!</f>
        <v>#REF!</v>
      </c>
      <c r="I38" s="609" t="e">
        <f>+#REF!</f>
        <v>#REF!</v>
      </c>
      <c r="J38" s="792" t="e">
        <f>ROUNDUP(#REF!*(1+$K$70),0)+1</f>
        <v>#REF!</v>
      </c>
      <c r="K38" s="770" t="e">
        <f t="shared" si="8"/>
        <v>#REF!</v>
      </c>
      <c r="L38" s="598"/>
      <c r="M38" s="590"/>
      <c r="N38" s="778" t="e">
        <f t="shared" si="5"/>
        <v>#REF!</v>
      </c>
      <c r="O38" s="778" t="e">
        <f t="shared" si="2"/>
        <v>#REF!</v>
      </c>
      <c r="Q38" s="780" t="e">
        <f t="shared" si="6"/>
        <v>#REF!</v>
      </c>
      <c r="R38" s="778" t="e">
        <f t="shared" si="7"/>
        <v>#REF!</v>
      </c>
    </row>
    <row r="39" spans="1:18" s="590" customFormat="1" x14ac:dyDescent="0.3">
      <c r="B39" s="597"/>
      <c r="C39" s="621"/>
      <c r="D39" s="751" t="s">
        <v>121</v>
      </c>
      <c r="E39" s="751" t="s">
        <v>64</v>
      </c>
      <c r="F39" s="751">
        <v>201</v>
      </c>
      <c r="G39" s="733" t="e">
        <f>+#REF!</f>
        <v>#REF!</v>
      </c>
      <c r="H39" s="734" t="e">
        <f>+#REF!</f>
        <v>#REF!</v>
      </c>
      <c r="I39" s="609" t="e">
        <f>+#REF!</f>
        <v>#REF!</v>
      </c>
      <c r="J39" s="610" t="e">
        <f>ROUND(#REF!*(1+$K$70),0)</f>
        <v>#REF!</v>
      </c>
      <c r="K39" s="770" t="e">
        <f t="shared" si="8"/>
        <v>#REF!</v>
      </c>
      <c r="L39" s="598"/>
      <c r="N39" s="778" t="e">
        <f t="shared" si="5"/>
        <v>#REF!</v>
      </c>
      <c r="O39" s="778" t="e">
        <f t="shared" si="2"/>
        <v>#REF!</v>
      </c>
      <c r="Q39" s="780" t="e">
        <f t="shared" si="6"/>
        <v>#REF!</v>
      </c>
      <c r="R39" s="778" t="e">
        <f t="shared" si="7"/>
        <v>#REF!</v>
      </c>
    </row>
    <row r="40" spans="1:18" x14ac:dyDescent="0.3">
      <c r="A40" s="590"/>
      <c r="B40" s="597"/>
      <c r="C40" s="621"/>
      <c r="D40" s="285" t="s">
        <v>123</v>
      </c>
      <c r="E40" s="285" t="s">
        <v>64</v>
      </c>
      <c r="F40" s="285">
        <v>663</v>
      </c>
      <c r="G40" s="733" t="e">
        <f>+#REF!</f>
        <v>#REF!</v>
      </c>
      <c r="H40" s="734" t="e">
        <f>+#REF!</f>
        <v>#REF!</v>
      </c>
      <c r="I40" s="609" t="e">
        <f>+#REF!</f>
        <v>#REF!</v>
      </c>
      <c r="J40" s="610" t="e">
        <f>ROUND(#REF!*(1+$K$70),0)</f>
        <v>#REF!</v>
      </c>
      <c r="K40" s="770" t="e">
        <f t="shared" si="8"/>
        <v>#REF!</v>
      </c>
      <c r="L40" s="598"/>
      <c r="M40" s="590"/>
      <c r="N40" s="778" t="e">
        <f t="shared" si="5"/>
        <v>#REF!</v>
      </c>
      <c r="O40" s="778" t="e">
        <f t="shared" si="2"/>
        <v>#REF!</v>
      </c>
      <c r="Q40" s="780" t="e">
        <f t="shared" si="6"/>
        <v>#REF!</v>
      </c>
      <c r="R40" s="778" t="e">
        <f t="shared" si="7"/>
        <v>#REF!</v>
      </c>
    </row>
    <row r="41" spans="1:18" s="590" customFormat="1" ht="17.25" thickBot="1" x14ac:dyDescent="0.35">
      <c r="B41" s="597"/>
      <c r="C41" s="762"/>
      <c r="D41" s="763" t="s">
        <v>126</v>
      </c>
      <c r="E41" s="763" t="s">
        <v>64</v>
      </c>
      <c r="F41" s="763" t="s">
        <v>127</v>
      </c>
      <c r="G41" s="764" t="e">
        <f>+#REF!</f>
        <v>#REF!</v>
      </c>
      <c r="H41" s="765" t="e">
        <f>+#REF!</f>
        <v>#REF!</v>
      </c>
      <c r="I41" s="749" t="e">
        <f>+#REF!</f>
        <v>#REF!</v>
      </c>
      <c r="J41" s="793" t="e">
        <f>ROUND(#REF!*(1+$K$70),0)+4</f>
        <v>#REF!</v>
      </c>
      <c r="K41" s="774" t="e">
        <f t="shared" si="8"/>
        <v>#REF!</v>
      </c>
      <c r="L41" s="598"/>
      <c r="N41" s="778" t="e">
        <f t="shared" si="5"/>
        <v>#REF!</v>
      </c>
      <c r="O41" s="778" t="e">
        <f t="shared" si="2"/>
        <v>#REF!</v>
      </c>
      <c r="Q41" s="780" t="e">
        <f t="shared" si="6"/>
        <v>#REF!</v>
      </c>
      <c r="R41" s="778" t="e">
        <f t="shared" si="7"/>
        <v>#REF!</v>
      </c>
    </row>
    <row r="42" spans="1:18" ht="17.25" thickBot="1" x14ac:dyDescent="0.35">
      <c r="A42" s="590"/>
      <c r="B42" s="597"/>
      <c r="C42" s="617" t="s">
        <v>175</v>
      </c>
      <c r="D42" s="618"/>
      <c r="E42" s="618"/>
      <c r="F42" s="618"/>
      <c r="G42" s="619"/>
      <c r="H42" s="618"/>
      <c r="I42" s="752"/>
      <c r="J42" s="620"/>
      <c r="K42" s="773" t="e">
        <f>SUM(K31:K41)</f>
        <v>#REF!</v>
      </c>
      <c r="L42" s="598"/>
      <c r="M42" s="590"/>
      <c r="N42" s="773" t="e">
        <f>SUM(N31:N41)</f>
        <v>#REF!</v>
      </c>
      <c r="O42" s="778" t="e">
        <f t="shared" si="2"/>
        <v>#REF!</v>
      </c>
      <c r="Q42" s="781" t="e">
        <f>SUM(Q31:Q41)</f>
        <v>#REF!</v>
      </c>
      <c r="R42" s="781" t="e">
        <f>SUM(R31:R41)</f>
        <v>#REF!</v>
      </c>
    </row>
    <row r="43" spans="1:18" x14ac:dyDescent="0.3">
      <c r="A43" s="590"/>
      <c r="B43" s="597"/>
      <c r="C43" s="736"/>
      <c r="D43" s="737"/>
      <c r="E43" s="737"/>
      <c r="F43" s="737"/>
      <c r="G43" s="737" t="s">
        <v>130</v>
      </c>
      <c r="H43" s="737"/>
      <c r="I43" s="737"/>
      <c r="J43" s="737"/>
      <c r="K43" s="738"/>
      <c r="L43" s="598"/>
      <c r="M43" s="590"/>
      <c r="O43" s="778">
        <f t="shared" si="2"/>
        <v>0</v>
      </c>
    </row>
    <row r="44" spans="1:18" ht="45" x14ac:dyDescent="0.3">
      <c r="A44" s="590"/>
      <c r="B44" s="597"/>
      <c r="C44" s="614"/>
      <c r="D44" s="285" t="s">
        <v>131</v>
      </c>
      <c r="E44" s="758" t="s">
        <v>67</v>
      </c>
      <c r="F44" s="285" t="s">
        <v>131</v>
      </c>
      <c r="G44" s="766" t="s">
        <v>132</v>
      </c>
      <c r="H44" s="252" t="s">
        <v>125</v>
      </c>
      <c r="I44" s="609" t="e">
        <f>+#REF!</f>
        <v>#REF!</v>
      </c>
      <c r="J44" s="792" t="e">
        <f>ROUNDDOWN(#REF!*(1+$K$70),0)</f>
        <v>#REF!</v>
      </c>
      <c r="K44" s="775" t="e">
        <f>+J44*I44</f>
        <v>#REF!</v>
      </c>
      <c r="L44" s="598"/>
      <c r="M44" s="590"/>
      <c r="N44" s="778" t="e">
        <f>(ROUND(J44,0))*I44</f>
        <v>#REF!</v>
      </c>
      <c r="O44" s="778" t="e">
        <f t="shared" si="2"/>
        <v>#REF!</v>
      </c>
      <c r="Q44" s="780" t="e">
        <f>+ROUND(J44,0)</f>
        <v>#REF!</v>
      </c>
      <c r="R44" s="778" t="e">
        <f>+Q44*I44</f>
        <v>#REF!</v>
      </c>
    </row>
    <row r="45" spans="1:18" x14ac:dyDescent="0.3">
      <c r="A45" s="590"/>
      <c r="B45" s="597"/>
      <c r="C45" s="614"/>
      <c r="D45" s="455" t="s">
        <v>133</v>
      </c>
      <c r="E45" s="455" t="s">
        <v>64</v>
      </c>
      <c r="F45" s="455">
        <v>700</v>
      </c>
      <c r="G45" s="327" t="s">
        <v>134</v>
      </c>
      <c r="H45" s="252" t="s">
        <v>125</v>
      </c>
      <c r="I45" s="609" t="e">
        <f>+#REF!</f>
        <v>#REF!</v>
      </c>
      <c r="J45" s="792" t="e">
        <f>ROUNDDOWN(#REF!*(1+$K$70),0)</f>
        <v>#REF!</v>
      </c>
      <c r="K45" s="775" t="e">
        <f>+J45*I45</f>
        <v>#REF!</v>
      </c>
      <c r="L45" s="598"/>
      <c r="M45" s="590"/>
      <c r="N45" s="778" t="e">
        <f>(ROUND(J45,0))*I45</f>
        <v>#REF!</v>
      </c>
      <c r="O45" s="778" t="e">
        <f t="shared" si="2"/>
        <v>#REF!</v>
      </c>
      <c r="Q45" s="780" t="e">
        <f>+ROUND(J45,0)</f>
        <v>#REF!</v>
      </c>
      <c r="R45" s="778" t="e">
        <f>+Q45*I45</f>
        <v>#REF!</v>
      </c>
    </row>
    <row r="46" spans="1:18" ht="30" x14ac:dyDescent="0.3">
      <c r="A46" s="590"/>
      <c r="B46" s="597"/>
      <c r="C46" s="614"/>
      <c r="D46" s="455" t="s">
        <v>135</v>
      </c>
      <c r="E46" s="455" t="s">
        <v>64</v>
      </c>
      <c r="F46" s="455" t="s">
        <v>136</v>
      </c>
      <c r="G46" s="767" t="s">
        <v>137</v>
      </c>
      <c r="H46" s="252" t="s">
        <v>65</v>
      </c>
      <c r="I46" s="609" t="e">
        <f>+#REF!</f>
        <v>#REF!</v>
      </c>
      <c r="J46" s="792" t="e">
        <f>ROUNDUP(#REF!*(1+$K$70),0)</f>
        <v>#REF!</v>
      </c>
      <c r="K46" s="775" t="e">
        <f>+J46*I46</f>
        <v>#REF!</v>
      </c>
      <c r="L46" s="598"/>
      <c r="M46" s="590"/>
      <c r="N46" s="778" t="e">
        <f>(ROUND(J46,0))*I46</f>
        <v>#REF!</v>
      </c>
      <c r="O46" s="778" t="e">
        <f t="shared" si="2"/>
        <v>#REF!</v>
      </c>
      <c r="Q46" s="780" t="e">
        <f>+ROUND(J46,0)</f>
        <v>#REF!</v>
      </c>
      <c r="R46" s="778" t="e">
        <f>+Q46*I46</f>
        <v>#REF!</v>
      </c>
    </row>
    <row r="47" spans="1:18" ht="17.25" thickBot="1" x14ac:dyDescent="0.35">
      <c r="A47" s="590"/>
      <c r="B47" s="597"/>
      <c r="C47" s="617" t="s">
        <v>175</v>
      </c>
      <c r="D47" s="618"/>
      <c r="E47" s="618"/>
      <c r="F47" s="618"/>
      <c r="G47" s="619"/>
      <c r="H47" s="618"/>
      <c r="I47" s="609"/>
      <c r="J47" s="620"/>
      <c r="K47" s="773" t="e">
        <f>SUM(K44:K46)</f>
        <v>#REF!</v>
      </c>
      <c r="L47" s="598"/>
      <c r="M47" s="590"/>
      <c r="N47" s="773" t="e">
        <f>SUM(N44:N46)</f>
        <v>#REF!</v>
      </c>
      <c r="O47" s="778" t="e">
        <f t="shared" si="2"/>
        <v>#REF!</v>
      </c>
      <c r="Q47" s="781" t="e">
        <f>SUM(Q44:Q46)</f>
        <v>#REF!</v>
      </c>
      <c r="R47" s="781" t="e">
        <f>SUM(R44:R46)</f>
        <v>#REF!</v>
      </c>
    </row>
    <row r="48" spans="1:18" ht="17.25" thickBot="1" x14ac:dyDescent="0.35">
      <c r="A48" s="590"/>
      <c r="B48" s="597"/>
      <c r="C48" s="604"/>
      <c r="D48" s="605"/>
      <c r="E48" s="605"/>
      <c r="F48" s="605"/>
      <c r="G48" s="737" t="s">
        <v>139</v>
      </c>
      <c r="H48" s="605"/>
      <c r="I48" s="605"/>
      <c r="J48" s="605"/>
      <c r="K48" s="606"/>
      <c r="L48" s="598"/>
      <c r="M48" s="590"/>
      <c r="O48" s="778">
        <f t="shared" si="2"/>
        <v>0</v>
      </c>
    </row>
    <row r="49" spans="1:20" ht="60" x14ac:dyDescent="0.3">
      <c r="A49" s="590"/>
      <c r="B49" s="597"/>
      <c r="C49" s="607"/>
      <c r="D49" s="569" t="s">
        <v>140</v>
      </c>
      <c r="E49" s="464" t="s">
        <v>64</v>
      </c>
      <c r="F49" s="464" t="s">
        <v>141</v>
      </c>
      <c r="G49" s="298" t="s">
        <v>142</v>
      </c>
      <c r="H49" s="284" t="s">
        <v>118</v>
      </c>
      <c r="I49" s="609">
        <v>64</v>
      </c>
      <c r="J49" s="792" t="e">
        <f>ROUNDUP(#REF!*(1+$K$70),0)+1</f>
        <v>#REF!</v>
      </c>
      <c r="K49" s="770" t="e">
        <f>+J49*I49</f>
        <v>#REF!</v>
      </c>
      <c r="L49" s="598"/>
      <c r="M49" s="590"/>
      <c r="N49" s="778" t="e">
        <f>(ROUND(J49,0))*I49</f>
        <v>#REF!</v>
      </c>
      <c r="O49" s="778" t="e">
        <f t="shared" si="2"/>
        <v>#REF!</v>
      </c>
      <c r="Q49" s="780" t="e">
        <f>+ROUND(J49,0)</f>
        <v>#REF!</v>
      </c>
      <c r="R49" s="778" t="e">
        <f>+Q49*I49</f>
        <v>#REF!</v>
      </c>
      <c r="T49" s="725"/>
    </row>
    <row r="50" spans="1:20" ht="17.25" thickBot="1" x14ac:dyDescent="0.35">
      <c r="A50" s="590"/>
      <c r="B50" s="597"/>
      <c r="C50" s="611" t="s">
        <v>175</v>
      </c>
      <c r="D50" s="622"/>
      <c r="E50" s="622"/>
      <c r="F50" s="622"/>
      <c r="G50" s="623"/>
      <c r="H50" s="624"/>
      <c r="I50" s="609"/>
      <c r="J50" s="612"/>
      <c r="K50" s="776" t="e">
        <f>+K49</f>
        <v>#REF!</v>
      </c>
      <c r="L50" s="598"/>
      <c r="M50" s="590"/>
      <c r="N50" s="776" t="e">
        <f>+N49</f>
        <v>#REF!</v>
      </c>
      <c r="O50" s="778" t="e">
        <f t="shared" si="2"/>
        <v>#REF!</v>
      </c>
      <c r="Q50" s="776" t="e">
        <f>+Q49</f>
        <v>#REF!</v>
      </c>
      <c r="R50" s="776" t="e">
        <f>+R49</f>
        <v>#REF!</v>
      </c>
    </row>
    <row r="51" spans="1:20" s="629" customFormat="1" ht="17.25" thickBot="1" x14ac:dyDescent="0.35">
      <c r="A51" s="625"/>
      <c r="B51" s="626"/>
      <c r="C51" s="985" t="s">
        <v>176</v>
      </c>
      <c r="D51" s="986"/>
      <c r="E51" s="986"/>
      <c r="F51" s="986"/>
      <c r="G51" s="986"/>
      <c r="H51" s="986"/>
      <c r="I51" s="986"/>
      <c r="J51" s="987"/>
      <c r="K51" s="798" t="e">
        <f>+K50+K47+K42+K29+K26+K23+K19</f>
        <v>#REF!</v>
      </c>
      <c r="L51" s="628"/>
      <c r="M51" s="625"/>
      <c r="N51" s="777" t="e">
        <f>+N50+N47+N42+N29+N26+N23+N19</f>
        <v>#REF!</v>
      </c>
      <c r="O51" s="778" t="e">
        <f t="shared" si="2"/>
        <v>#REF!</v>
      </c>
      <c r="P51" s="796" t="e">
        <f>+K51-#REF!</f>
        <v>#REF!</v>
      </c>
      <c r="Q51" s="777" t="e">
        <f>+Q50+Q47+Q42+Q29+Q26+Q23+Q19</f>
        <v>#REF!</v>
      </c>
      <c r="R51" s="779" t="e">
        <f>+R50+R47+R42+R29+R26+R23+R19</f>
        <v>#REF!</v>
      </c>
    </row>
    <row r="52" spans="1:20" s="629" customFormat="1" thickBot="1" x14ac:dyDescent="0.3">
      <c r="A52" s="625"/>
      <c r="B52" s="626"/>
      <c r="C52" s="630"/>
      <c r="D52" s="630"/>
      <c r="E52" s="630"/>
      <c r="F52" s="630"/>
      <c r="G52" s="630"/>
      <c r="H52" s="630"/>
      <c r="I52" s="630"/>
      <c r="J52" s="630"/>
      <c r="K52" s="631"/>
      <c r="L52" s="628"/>
      <c r="M52" s="625"/>
      <c r="P52" s="802" t="e">
        <f>+K51-#REF!</f>
        <v>#REF!</v>
      </c>
      <c r="Q52" s="629" t="s">
        <v>177</v>
      </c>
    </row>
    <row r="53" spans="1:20" s="629" customFormat="1" ht="15.75" x14ac:dyDescent="0.25">
      <c r="A53" s="625"/>
      <c r="B53" s="626"/>
      <c r="C53" s="632"/>
      <c r="D53" s="633"/>
      <c r="E53" s="632"/>
      <c r="F53" s="632"/>
      <c r="G53" s="988" t="s">
        <v>178</v>
      </c>
      <c r="H53" s="989"/>
      <c r="I53" s="990"/>
      <c r="J53" s="634"/>
      <c r="K53" s="635"/>
      <c r="L53" s="628"/>
      <c r="M53" s="625"/>
      <c r="Q53" s="789"/>
      <c r="R53" s="783" t="e">
        <f>+R51-K51</f>
        <v>#REF!</v>
      </c>
      <c r="S53" s="785" t="e">
        <f>+R53/R51</f>
        <v>#REF!</v>
      </c>
    </row>
    <row r="54" spans="1:20" s="629" customFormat="1" ht="15.75" x14ac:dyDescent="0.25">
      <c r="A54" s="625"/>
      <c r="B54" s="626"/>
      <c r="C54" s="632"/>
      <c r="D54" s="633"/>
      <c r="E54" s="632"/>
      <c r="F54" s="632"/>
      <c r="G54" s="636"/>
      <c r="H54" s="637"/>
      <c r="I54" s="638"/>
      <c r="J54" s="639"/>
      <c r="K54" s="640"/>
      <c r="L54" s="628"/>
      <c r="M54" s="625"/>
    </row>
    <row r="55" spans="1:20" s="629" customFormat="1" ht="15.75" x14ac:dyDescent="0.25">
      <c r="A55" s="625"/>
      <c r="B55" s="626"/>
      <c r="C55" s="632"/>
      <c r="D55" s="641"/>
      <c r="E55" s="641"/>
      <c r="F55" s="641"/>
      <c r="G55" s="636"/>
      <c r="H55" s="642"/>
      <c r="I55" s="643"/>
      <c r="J55" s="644"/>
      <c r="K55" s="640"/>
      <c r="L55" s="628"/>
      <c r="M55" s="625"/>
    </row>
    <row r="56" spans="1:20" s="629" customFormat="1" ht="15.75" x14ac:dyDescent="0.25">
      <c r="A56" s="625"/>
      <c r="B56" s="626"/>
      <c r="C56" s="632"/>
      <c r="D56" s="641"/>
      <c r="E56" s="641"/>
      <c r="F56" s="641"/>
      <c r="G56" s="645" t="s">
        <v>179</v>
      </c>
      <c r="H56" s="642"/>
      <c r="I56" s="643"/>
      <c r="J56" s="644"/>
      <c r="K56" s="646" t="e">
        <f>+K51</f>
        <v>#REF!</v>
      </c>
      <c r="L56" s="628"/>
      <c r="M56" s="625"/>
      <c r="R56" s="646" t="e">
        <f>+R51</f>
        <v>#REF!</v>
      </c>
    </row>
    <row r="57" spans="1:20" s="629" customFormat="1" ht="15.75" x14ac:dyDescent="0.25">
      <c r="A57" s="625"/>
      <c r="B57" s="626"/>
      <c r="C57" s="632"/>
      <c r="D57" s="641"/>
      <c r="E57" s="641"/>
      <c r="F57" s="641"/>
      <c r="G57" s="645" t="s">
        <v>149</v>
      </c>
      <c r="H57" s="642"/>
      <c r="I57" s="643"/>
      <c r="J57" s="644"/>
      <c r="K57" s="646">
        <v>7491688</v>
      </c>
      <c r="L57" s="628"/>
      <c r="M57" s="625"/>
      <c r="R57" s="646">
        <v>7491688</v>
      </c>
    </row>
    <row r="58" spans="1:20" s="629" customFormat="1" ht="15.75" x14ac:dyDescent="0.25">
      <c r="A58" s="625"/>
      <c r="B58" s="626"/>
      <c r="C58" s="632"/>
      <c r="D58" s="641"/>
      <c r="E58" s="641"/>
      <c r="F58" s="641"/>
      <c r="G58" s="645" t="s">
        <v>150</v>
      </c>
      <c r="H58" s="642"/>
      <c r="I58" s="643"/>
      <c r="J58" s="644"/>
      <c r="K58" s="646">
        <v>39968328</v>
      </c>
      <c r="L58" s="628"/>
      <c r="M58" s="625"/>
      <c r="R58" s="646">
        <v>39968328</v>
      </c>
    </row>
    <row r="59" spans="1:20" s="629" customFormat="1" ht="15.75" x14ac:dyDescent="0.25">
      <c r="A59" s="625"/>
      <c r="B59" s="626"/>
      <c r="C59" s="632"/>
      <c r="D59" s="641"/>
      <c r="E59" s="641"/>
      <c r="F59" s="641"/>
      <c r="G59" s="645" t="s">
        <v>151</v>
      </c>
      <c r="H59" s="642" t="s">
        <v>180</v>
      </c>
      <c r="I59" s="782">
        <v>777221</v>
      </c>
      <c r="J59" s="644" t="e">
        <f>+#REF!</f>
        <v>#REF!</v>
      </c>
      <c r="K59" s="646" t="e">
        <f>ROUND(J59*I59,0)</f>
        <v>#REF!</v>
      </c>
      <c r="L59" s="628"/>
      <c r="M59" s="625"/>
      <c r="R59" s="646" t="e">
        <f>ROUND(J59*I59,0)</f>
        <v>#REF!</v>
      </c>
    </row>
    <row r="60" spans="1:20" s="629" customFormat="1" ht="15.75" x14ac:dyDescent="0.25">
      <c r="A60" s="625"/>
      <c r="B60" s="626"/>
      <c r="C60" s="632"/>
      <c r="D60" s="633"/>
      <c r="E60" s="632"/>
      <c r="F60" s="632"/>
      <c r="G60" s="647"/>
      <c r="H60" s="648"/>
      <c r="I60" s="649"/>
      <c r="J60" s="650"/>
      <c r="K60" s="640"/>
      <c r="L60" s="628"/>
      <c r="M60" s="625"/>
    </row>
    <row r="61" spans="1:20" s="629" customFormat="1" ht="15.75" x14ac:dyDescent="0.25">
      <c r="A61" s="625"/>
      <c r="B61" s="626"/>
      <c r="C61" s="632"/>
      <c r="D61" s="633"/>
      <c r="E61" s="632"/>
      <c r="F61" s="632"/>
      <c r="G61" s="651"/>
      <c r="H61" s="642"/>
      <c r="I61" s="643"/>
      <c r="J61" s="652"/>
      <c r="K61" s="640"/>
      <c r="L61" s="628"/>
      <c r="M61" s="625"/>
    </row>
    <row r="62" spans="1:20" s="629" customFormat="1" thickBot="1" x14ac:dyDescent="0.3">
      <c r="A62" s="625"/>
      <c r="B62" s="626"/>
      <c r="C62" s="632"/>
      <c r="D62" s="633"/>
      <c r="E62" s="632"/>
      <c r="F62" s="653"/>
      <c r="G62" s="654"/>
      <c r="H62" s="642"/>
      <c r="I62" s="643"/>
      <c r="J62" s="652"/>
      <c r="K62" s="646"/>
      <c r="L62" s="628"/>
      <c r="M62" s="625"/>
    </row>
    <row r="63" spans="1:20" s="629" customFormat="1" thickBot="1" x14ac:dyDescent="0.3">
      <c r="A63" s="625"/>
      <c r="B63" s="626"/>
      <c r="C63" s="632"/>
      <c r="D63" s="633"/>
      <c r="E63" s="632"/>
      <c r="F63" s="632"/>
      <c r="G63" s="655" t="s">
        <v>181</v>
      </c>
      <c r="H63" s="656"/>
      <c r="I63" s="657"/>
      <c r="J63" s="658"/>
      <c r="K63" s="627" t="e">
        <f>+K59+K58+K57+K56</f>
        <v>#REF!</v>
      </c>
      <c r="L63" s="628"/>
      <c r="M63" s="625"/>
      <c r="P63" s="796" t="e">
        <f>+K63-#REF!</f>
        <v>#REF!</v>
      </c>
      <c r="Q63" s="794" t="e">
        <f>+K63-#REF!</f>
        <v>#REF!</v>
      </c>
      <c r="R63" s="787">
        <v>6567604946</v>
      </c>
      <c r="S63" s="788"/>
    </row>
    <row r="64" spans="1:20" s="629" customFormat="1" thickBot="1" x14ac:dyDescent="0.3">
      <c r="A64" s="625"/>
      <c r="B64" s="626"/>
      <c r="C64" s="632"/>
      <c r="D64" s="633"/>
      <c r="E64" s="633"/>
      <c r="F64" s="633"/>
      <c r="G64" s="632"/>
      <c r="H64" s="632"/>
      <c r="I64" s="659"/>
      <c r="J64" s="660"/>
      <c r="K64" s="661"/>
      <c r="L64" s="628"/>
      <c r="M64" s="625"/>
      <c r="P64" s="789" t="e">
        <f>+#REF!-'Ppto TIPO (2)'!K51</f>
        <v>#REF!</v>
      </c>
      <c r="R64" s="786" t="e">
        <f>+K63-R63</f>
        <v>#REF!</v>
      </c>
    </row>
    <row r="65" spans="1:13" s="629" customFormat="1" ht="15.75" x14ac:dyDescent="0.25">
      <c r="A65" s="625"/>
      <c r="B65" s="626"/>
      <c r="C65" s="662" t="s">
        <v>182</v>
      </c>
      <c r="D65" s="663"/>
      <c r="E65" s="664"/>
      <c r="F65" s="1008"/>
      <c r="G65" s="1008"/>
      <c r="H65" s="1008"/>
      <c r="I65" s="1008"/>
      <c r="J65" s="1008"/>
      <c r="K65" s="1009"/>
      <c r="L65" s="665"/>
      <c r="M65" s="625"/>
    </row>
    <row r="66" spans="1:13" s="629" customFormat="1" ht="15.75" x14ac:dyDescent="0.25">
      <c r="A66" s="625"/>
      <c r="B66" s="626"/>
      <c r="C66" s="1016" t="s">
        <v>183</v>
      </c>
      <c r="D66" s="1017"/>
      <c r="E66" s="1017"/>
      <c r="F66" s="1017"/>
      <c r="G66" s="1017"/>
      <c r="H66" s="1023" t="s">
        <v>170</v>
      </c>
      <c r="I66" s="1023"/>
      <c r="J66" s="1023"/>
      <c r="K66" s="666" t="s">
        <v>184</v>
      </c>
      <c r="L66" s="667"/>
      <c r="M66" s="625"/>
    </row>
    <row r="67" spans="1:13" s="629" customFormat="1" ht="36" customHeight="1" x14ac:dyDescent="0.25">
      <c r="A67" s="625"/>
      <c r="B67" s="626"/>
      <c r="C67" s="1016" t="s">
        <v>185</v>
      </c>
      <c r="D67" s="1017"/>
      <c r="E67" s="1017"/>
      <c r="F67" s="1017"/>
      <c r="G67" s="1017"/>
      <c r="H67" s="1012" t="s">
        <v>145</v>
      </c>
      <c r="I67" s="1012"/>
      <c r="J67" s="668" t="s">
        <v>186</v>
      </c>
      <c r="K67" s="724">
        <v>0.25190000000000001</v>
      </c>
      <c r="L67" s="667"/>
      <c r="M67" s="625"/>
    </row>
    <row r="68" spans="1:13" s="629" customFormat="1" ht="59.25" customHeight="1" x14ac:dyDescent="0.25">
      <c r="A68" s="625"/>
      <c r="B68" s="626"/>
      <c r="C68" s="1010" t="s">
        <v>187</v>
      </c>
      <c r="D68" s="1011"/>
      <c r="E68" s="1011"/>
      <c r="F68" s="1011"/>
      <c r="G68" s="1011"/>
      <c r="H68" s="1018" t="s">
        <v>188</v>
      </c>
      <c r="I68" s="1019"/>
      <c r="J68" s="668" t="s">
        <v>189</v>
      </c>
      <c r="K68" s="803">
        <v>1.4500000000000001E-2</v>
      </c>
      <c r="L68" s="667"/>
      <c r="M68" s="625"/>
    </row>
    <row r="69" spans="1:13" s="669" customFormat="1" ht="37.5" customHeight="1" x14ac:dyDescent="0.25">
      <c r="A69" s="625"/>
      <c r="B69" s="626"/>
      <c r="C69" s="1020" t="s">
        <v>190</v>
      </c>
      <c r="D69" s="1021"/>
      <c r="E69" s="1021"/>
      <c r="F69" s="1021"/>
      <c r="G69" s="1021"/>
      <c r="H69" s="1022" t="s">
        <v>191</v>
      </c>
      <c r="I69" s="1012"/>
      <c r="J69" s="668" t="s">
        <v>192</v>
      </c>
      <c r="K69" s="724">
        <v>0.05</v>
      </c>
      <c r="L69" s="628"/>
      <c r="M69" s="625"/>
    </row>
    <row r="70" spans="1:13" ht="43.5" customHeight="1" x14ac:dyDescent="0.3">
      <c r="A70" s="590"/>
      <c r="B70" s="597"/>
      <c r="C70" s="1010" t="s">
        <v>193</v>
      </c>
      <c r="D70" s="1011"/>
      <c r="E70" s="1011"/>
      <c r="F70" s="1011"/>
      <c r="G70" s="1011"/>
      <c r="H70" s="1012" t="s">
        <v>194</v>
      </c>
      <c r="I70" s="1012"/>
      <c r="J70" s="668" t="s">
        <v>195</v>
      </c>
      <c r="K70" s="724">
        <f>SUM(K67:K69)</f>
        <v>0.31640000000000001</v>
      </c>
      <c r="L70" s="598"/>
      <c r="M70" s="590"/>
    </row>
    <row r="71" spans="1:13" x14ac:dyDescent="0.3">
      <c r="A71" s="590"/>
      <c r="B71" s="597"/>
      <c r="C71" s="1013" t="s">
        <v>196</v>
      </c>
      <c r="D71" s="1011"/>
      <c r="E71" s="1011"/>
      <c r="F71" s="1011"/>
      <c r="G71" s="1011"/>
      <c r="H71" s="1014"/>
      <c r="I71" s="1014"/>
      <c r="J71" s="1014"/>
      <c r="K71" s="1015"/>
      <c r="L71" s="598"/>
      <c r="M71" s="590"/>
    </row>
    <row r="72" spans="1:13" ht="17.25" thickBot="1" x14ac:dyDescent="0.35">
      <c r="A72" s="590"/>
      <c r="B72" s="670"/>
      <c r="C72" s="671"/>
      <c r="D72" s="671"/>
      <c r="E72" s="672"/>
      <c r="F72" s="671"/>
      <c r="G72" s="673"/>
      <c r="H72" s="671"/>
      <c r="I72" s="671"/>
      <c r="J72" s="671"/>
      <c r="K72" s="671"/>
      <c r="L72" s="674"/>
      <c r="M72" s="590"/>
    </row>
    <row r="73" spans="1:13" ht="17.25" thickTop="1" x14ac:dyDescent="0.3">
      <c r="A73" s="590"/>
      <c r="B73" s="590"/>
      <c r="C73" s="590"/>
      <c r="D73" s="590"/>
      <c r="E73" s="591"/>
      <c r="F73" s="590"/>
      <c r="G73" s="590"/>
      <c r="H73" s="590"/>
      <c r="I73" s="590"/>
      <c r="J73" s="590"/>
      <c r="K73" s="590"/>
      <c r="L73" s="590"/>
      <c r="M73" s="590"/>
    </row>
  </sheetData>
  <mergeCells count="27">
    <mergeCell ref="F65:K65"/>
    <mergeCell ref="C70:G70"/>
    <mergeCell ref="H70:I70"/>
    <mergeCell ref="C71:G71"/>
    <mergeCell ref="H71:K71"/>
    <mergeCell ref="C67:G67"/>
    <mergeCell ref="H67:I67"/>
    <mergeCell ref="C68:G68"/>
    <mergeCell ref="H68:I68"/>
    <mergeCell ref="C69:G69"/>
    <mergeCell ref="H69:I69"/>
    <mergeCell ref="C66:G66"/>
    <mergeCell ref="H66:J66"/>
    <mergeCell ref="C51:J51"/>
    <mergeCell ref="G53:I53"/>
    <mergeCell ref="C3:K3"/>
    <mergeCell ref="C4:K4"/>
    <mergeCell ref="C5:K6"/>
    <mergeCell ref="C7:K7"/>
    <mergeCell ref="C8:C9"/>
    <mergeCell ref="D8:D9"/>
    <mergeCell ref="E8:F8"/>
    <mergeCell ref="G8:G9"/>
    <mergeCell ref="H8:H9"/>
    <mergeCell ref="I8:I9"/>
    <mergeCell ref="J8:J9"/>
    <mergeCell ref="K8:K9"/>
  </mergeCells>
  <pageMargins left="0.7" right="0.7" top="0.75" bottom="0.75" header="0.3" footer="0.3"/>
  <pageSetup orientation="portrait" horizontalDpi="4294967295" verticalDpi="4294967295"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2:Q26"/>
  <sheetViews>
    <sheetView workbookViewId="0"/>
  </sheetViews>
  <sheetFormatPr baseColWidth="10" defaultColWidth="11.42578125" defaultRowHeight="15" x14ac:dyDescent="0.25"/>
  <cols>
    <col min="1" max="1" width="10.7109375" style="227" customWidth="1"/>
    <col min="2" max="2" width="42.7109375" style="227" customWidth="1"/>
    <col min="3" max="3" width="18" style="227" customWidth="1"/>
    <col min="4" max="4" width="19.28515625" style="227" customWidth="1"/>
    <col min="5" max="5" width="5.85546875" style="227" customWidth="1"/>
    <col min="6" max="6" width="14.7109375" style="227" customWidth="1"/>
    <col min="7" max="7" width="5.85546875" style="227" customWidth="1"/>
    <col min="8" max="8" width="14.85546875" style="227" customWidth="1"/>
    <col min="9" max="9" width="5.85546875" style="227" customWidth="1"/>
    <col min="10" max="10" width="14.7109375" style="227" customWidth="1"/>
    <col min="11" max="11" width="5.85546875" style="227" customWidth="1"/>
    <col min="12" max="12" width="13.42578125" style="227" customWidth="1"/>
    <col min="13" max="13" width="5.85546875" style="227" customWidth="1"/>
    <col min="14" max="14" width="14.85546875" style="227" customWidth="1"/>
    <col min="15" max="15" width="11.42578125" style="227" hidden="1" customWidth="1"/>
    <col min="16" max="16" width="21" style="227" customWidth="1"/>
    <col min="17" max="17" width="20.28515625" style="227" bestFit="1" customWidth="1"/>
    <col min="18" max="16384" width="11.42578125" style="227"/>
  </cols>
  <sheetData>
    <row r="2" spans="1:17" ht="42" customHeight="1" x14ac:dyDescent="0.3">
      <c r="B2" s="1025" t="s">
        <v>197</v>
      </c>
      <c r="C2" s="1026"/>
      <c r="D2" s="1026"/>
      <c r="E2" s="1026"/>
      <c r="F2" s="1026"/>
      <c r="G2" s="1026"/>
      <c r="H2" s="1026"/>
    </row>
    <row r="4" spans="1:17" ht="57" customHeight="1" x14ac:dyDescent="0.25">
      <c r="A4" s="237" t="s">
        <v>198</v>
      </c>
      <c r="B4" s="222" t="s">
        <v>170</v>
      </c>
      <c r="C4" s="238" t="s">
        <v>199</v>
      </c>
      <c r="D4" s="238" t="s">
        <v>200</v>
      </c>
      <c r="E4" s="1024" t="s">
        <v>201</v>
      </c>
      <c r="F4" s="1024"/>
      <c r="G4" s="1024" t="s">
        <v>202</v>
      </c>
      <c r="H4" s="1024"/>
      <c r="I4" s="1024" t="s">
        <v>203</v>
      </c>
      <c r="J4" s="1024"/>
      <c r="K4" s="1024" t="s">
        <v>204</v>
      </c>
      <c r="L4" s="1024"/>
      <c r="M4" s="1024" t="s">
        <v>205</v>
      </c>
      <c r="N4" s="1024"/>
      <c r="P4" s="584" t="s">
        <v>206</v>
      </c>
    </row>
    <row r="5" spans="1:17" x14ac:dyDescent="0.25">
      <c r="A5" s="180">
        <v>1</v>
      </c>
      <c r="B5" s="179" t="s">
        <v>207</v>
      </c>
      <c r="C5" s="219" t="e">
        <f>+#REF!</f>
        <v>#REF!</v>
      </c>
      <c r="D5" s="219" t="e">
        <f>C5*(1+#REF!)</f>
        <v>#REF!</v>
      </c>
      <c r="E5" s="230">
        <v>0.03</v>
      </c>
      <c r="F5" s="219" t="e">
        <f>+ROUND($D5*E5,0)</f>
        <v>#REF!</v>
      </c>
      <c r="G5" s="230">
        <v>7.0000000000000007E-2</v>
      </c>
      <c r="H5" s="219" t="e">
        <f>+ROUND($D5*G5,0)-1</f>
        <v>#REF!</v>
      </c>
      <c r="I5" s="180"/>
      <c r="J5" s="219" t="e">
        <f>+ROUND($D5*I5,0)</f>
        <v>#REF!</v>
      </c>
      <c r="K5" s="180"/>
      <c r="L5" s="219" t="e">
        <f t="shared" ref="L5:L11" si="0">+ROUND($D5*K5,0)</f>
        <v>#REF!</v>
      </c>
      <c r="M5" s="230">
        <v>0.9</v>
      </c>
      <c r="N5" s="219" t="e">
        <f t="shared" ref="N5:N10" si="1">+ROUND($D5*M5,0)</f>
        <v>#REF!</v>
      </c>
      <c r="P5" s="585" t="e">
        <f>+F5+H5+J5+L5+N5</f>
        <v>#REF!</v>
      </c>
      <c r="Q5" s="229" t="e">
        <f>+D5-P5</f>
        <v>#REF!</v>
      </c>
    </row>
    <row r="6" spans="1:17" ht="25.5" x14ac:dyDescent="0.25">
      <c r="A6" s="180">
        <v>2</v>
      </c>
      <c r="B6" s="179" t="s">
        <v>208</v>
      </c>
      <c r="C6" s="219" t="e">
        <f>+#REF!</f>
        <v>#REF!</v>
      </c>
      <c r="D6" s="219" t="e">
        <f>C6*(1+#REF!)</f>
        <v>#REF!</v>
      </c>
      <c r="E6" s="230">
        <v>0.03</v>
      </c>
      <c r="F6" s="219" t="e">
        <f t="shared" ref="F6:F16" si="2">+ROUND($D6*E6,0)</f>
        <v>#REF!</v>
      </c>
      <c r="G6" s="230">
        <v>0.12</v>
      </c>
      <c r="H6" s="219" t="e">
        <f>+ROUND($D6*G6,0)-1</f>
        <v>#REF!</v>
      </c>
      <c r="I6" s="230">
        <v>0.05</v>
      </c>
      <c r="J6" s="219" t="e">
        <f t="shared" ref="J6:J11" si="3">+ROUND($D6*I6,0)</f>
        <v>#REF!</v>
      </c>
      <c r="K6" s="230">
        <v>0.7</v>
      </c>
      <c r="L6" s="219" t="e">
        <f t="shared" si="0"/>
        <v>#REF!</v>
      </c>
      <c r="M6" s="230">
        <v>0.1</v>
      </c>
      <c r="N6" s="219" t="e">
        <f t="shared" si="1"/>
        <v>#REF!</v>
      </c>
      <c r="P6" s="585" t="e">
        <f>+F6+H6+J6+L6+N6</f>
        <v>#REF!</v>
      </c>
      <c r="Q6" s="229" t="e">
        <f t="shared" ref="Q6:Q17" si="4">+D6-P6</f>
        <v>#REF!</v>
      </c>
    </row>
    <row r="7" spans="1:17" ht="25.5" x14ac:dyDescent="0.25">
      <c r="A7" s="180">
        <v>3</v>
      </c>
      <c r="B7" s="179" t="s">
        <v>209</v>
      </c>
      <c r="C7" s="219" t="e">
        <f>+#REF!</f>
        <v>#REF!</v>
      </c>
      <c r="D7" s="219" t="e">
        <f>C7*(1+#REF!)</f>
        <v>#REF!</v>
      </c>
      <c r="E7" s="230">
        <v>0.03</v>
      </c>
      <c r="F7" s="219" t="e">
        <f t="shared" si="2"/>
        <v>#REF!</v>
      </c>
      <c r="G7" s="230">
        <v>0.05</v>
      </c>
      <c r="H7" s="219" t="e">
        <f>+ROUND($D7*G7,0)</f>
        <v>#REF!</v>
      </c>
      <c r="I7" s="230">
        <v>0.3</v>
      </c>
      <c r="J7" s="219" t="e">
        <f t="shared" si="3"/>
        <v>#REF!</v>
      </c>
      <c r="K7" s="230">
        <v>0.5</v>
      </c>
      <c r="L7" s="219" t="e">
        <f t="shared" si="0"/>
        <v>#REF!</v>
      </c>
      <c r="M7" s="230">
        <v>0.12</v>
      </c>
      <c r="N7" s="219" t="e">
        <f t="shared" si="1"/>
        <v>#REF!</v>
      </c>
      <c r="P7" s="585" t="e">
        <f>+F7+H7+J7+L7+N7</f>
        <v>#REF!</v>
      </c>
      <c r="Q7" s="229" t="e">
        <f t="shared" si="4"/>
        <v>#REF!</v>
      </c>
    </row>
    <row r="8" spans="1:17" ht="25.5" x14ac:dyDescent="0.25">
      <c r="A8" s="180">
        <v>4</v>
      </c>
      <c r="B8" s="179" t="s">
        <v>210</v>
      </c>
      <c r="C8" s="219" t="e">
        <f>+#REF!</f>
        <v>#REF!</v>
      </c>
      <c r="D8" s="219" t="e">
        <f>C8*(1+#REF!)</f>
        <v>#REF!</v>
      </c>
      <c r="E8" s="230">
        <v>0.03</v>
      </c>
      <c r="F8" s="219" t="e">
        <f t="shared" si="2"/>
        <v>#REF!</v>
      </c>
      <c r="G8" s="230">
        <v>0.12</v>
      </c>
      <c r="H8" s="219" t="e">
        <f>+ROUND($D8*G8,0)</f>
        <v>#REF!</v>
      </c>
      <c r="I8" s="230">
        <v>0.05</v>
      </c>
      <c r="J8" s="219" t="e">
        <f t="shared" si="3"/>
        <v>#REF!</v>
      </c>
      <c r="K8" s="230">
        <v>0.7</v>
      </c>
      <c r="L8" s="219" t="e">
        <f t="shared" si="0"/>
        <v>#REF!</v>
      </c>
      <c r="M8" s="230">
        <v>0.1</v>
      </c>
      <c r="N8" s="219" t="e">
        <f t="shared" si="1"/>
        <v>#REF!</v>
      </c>
      <c r="P8" s="585" t="e">
        <f t="shared" ref="P8:P15" si="5">+F8+H8+J8+L8+N8</f>
        <v>#REF!</v>
      </c>
      <c r="Q8" s="229" t="e">
        <f t="shared" si="4"/>
        <v>#REF!</v>
      </c>
    </row>
    <row r="9" spans="1:17" ht="25.5" x14ac:dyDescent="0.25">
      <c r="A9" s="180">
        <v>6</v>
      </c>
      <c r="B9" s="179" t="s">
        <v>211</v>
      </c>
      <c r="C9" s="219" t="e">
        <f>+#REF!</f>
        <v>#REF!</v>
      </c>
      <c r="D9" s="219" t="e">
        <f>C9*(1+#REF!)</f>
        <v>#REF!</v>
      </c>
      <c r="E9" s="230">
        <v>0.03</v>
      </c>
      <c r="F9" s="219" t="e">
        <f t="shared" si="2"/>
        <v>#REF!</v>
      </c>
      <c r="G9" s="230">
        <v>0.12</v>
      </c>
      <c r="H9" s="219" t="e">
        <f>+ROUND($D9*G9,0)</f>
        <v>#REF!</v>
      </c>
      <c r="I9" s="230">
        <v>0.05</v>
      </c>
      <c r="J9" s="219" t="e">
        <f t="shared" si="3"/>
        <v>#REF!</v>
      </c>
      <c r="K9" s="230">
        <v>0.7</v>
      </c>
      <c r="L9" s="219" t="e">
        <f t="shared" si="0"/>
        <v>#REF!</v>
      </c>
      <c r="M9" s="230">
        <v>0.1</v>
      </c>
      <c r="N9" s="219" t="e">
        <f t="shared" si="1"/>
        <v>#REF!</v>
      </c>
      <c r="P9" s="585" t="e">
        <f t="shared" si="5"/>
        <v>#REF!</v>
      </c>
      <c r="Q9" s="229" t="e">
        <f t="shared" si="4"/>
        <v>#REF!</v>
      </c>
    </row>
    <row r="10" spans="1:17" ht="24.75" customHeight="1" x14ac:dyDescent="0.25">
      <c r="A10" s="180">
        <v>8</v>
      </c>
      <c r="B10" s="179" t="s">
        <v>212</v>
      </c>
      <c r="C10" s="219" t="e">
        <f>+#REF!</f>
        <v>#REF!</v>
      </c>
      <c r="D10" s="219" t="e">
        <f>C10*(1+#REF!)</f>
        <v>#REF!</v>
      </c>
      <c r="E10" s="230">
        <v>0.03</v>
      </c>
      <c r="F10" s="219" t="e">
        <f t="shared" si="2"/>
        <v>#REF!</v>
      </c>
      <c r="G10" s="230">
        <v>0.05</v>
      </c>
      <c r="H10" s="219" t="e">
        <f>+ROUND($D10*G10,0)+1</f>
        <v>#REF!</v>
      </c>
      <c r="I10" s="230">
        <v>0.3</v>
      </c>
      <c r="J10" s="219" t="e">
        <f t="shared" si="3"/>
        <v>#REF!</v>
      </c>
      <c r="K10" s="230">
        <v>0.5</v>
      </c>
      <c r="L10" s="219" t="e">
        <f t="shared" si="0"/>
        <v>#REF!</v>
      </c>
      <c r="M10" s="230">
        <v>0.12</v>
      </c>
      <c r="N10" s="219" t="e">
        <f t="shared" si="1"/>
        <v>#REF!</v>
      </c>
      <c r="P10" s="585" t="e">
        <f t="shared" si="5"/>
        <v>#REF!</v>
      </c>
      <c r="Q10" s="229" t="e">
        <f t="shared" si="4"/>
        <v>#REF!</v>
      </c>
    </row>
    <row r="11" spans="1:17" x14ac:dyDescent="0.25">
      <c r="A11" s="180">
        <v>12</v>
      </c>
      <c r="B11" s="179" t="s">
        <v>213</v>
      </c>
      <c r="C11" s="219" t="e">
        <f>+#REF!</f>
        <v>#REF!</v>
      </c>
      <c r="D11" s="219" t="e">
        <f>C11*(1+#REF!)</f>
        <v>#REF!</v>
      </c>
      <c r="E11" s="230"/>
      <c r="F11" s="219"/>
      <c r="G11" s="230">
        <v>7.0000000000000007E-2</v>
      </c>
      <c r="H11" s="219" t="e">
        <f>+ROUND($D11*G11,0)</f>
        <v>#REF!</v>
      </c>
      <c r="I11" s="230">
        <v>0.01</v>
      </c>
      <c r="J11" s="219" t="e">
        <f t="shared" si="3"/>
        <v>#REF!</v>
      </c>
      <c r="K11" s="230">
        <v>0.92</v>
      </c>
      <c r="L11" s="219" t="e">
        <f t="shared" si="0"/>
        <v>#REF!</v>
      </c>
      <c r="M11" s="230"/>
      <c r="N11" s="219"/>
      <c r="P11" s="585" t="e">
        <f t="shared" si="5"/>
        <v>#REF!</v>
      </c>
      <c r="Q11" s="229" t="e">
        <f t="shared" si="4"/>
        <v>#REF!</v>
      </c>
    </row>
    <row r="12" spans="1:17" x14ac:dyDescent="0.25">
      <c r="A12" s="180"/>
      <c r="B12" s="179"/>
      <c r="C12" s="219"/>
      <c r="D12" s="219"/>
      <c r="E12" s="230"/>
      <c r="F12" s="219"/>
      <c r="G12" s="230"/>
      <c r="H12" s="219"/>
      <c r="I12" s="230"/>
      <c r="J12" s="219"/>
      <c r="K12" s="230"/>
      <c r="L12" s="219"/>
      <c r="M12" s="230"/>
      <c r="N12" s="219"/>
      <c r="P12" s="585">
        <f t="shared" si="5"/>
        <v>0</v>
      </c>
      <c r="Q12" s="229">
        <f t="shared" si="4"/>
        <v>0</v>
      </c>
    </row>
    <row r="13" spans="1:17" x14ac:dyDescent="0.25">
      <c r="A13" s="180"/>
      <c r="B13" s="179" t="s">
        <v>149</v>
      </c>
      <c r="C13" s="219" t="e">
        <f>#REF!</f>
        <v>#REF!</v>
      </c>
      <c r="D13" s="219" t="e">
        <f>C13</f>
        <v>#REF!</v>
      </c>
      <c r="E13" s="230">
        <v>1</v>
      </c>
      <c r="F13" s="219" t="e">
        <f>D13</f>
        <v>#REF!</v>
      </c>
      <c r="G13" s="230"/>
      <c r="H13" s="219"/>
      <c r="I13" s="230"/>
      <c r="J13" s="219"/>
      <c r="K13" s="230"/>
      <c r="L13" s="219"/>
      <c r="M13" s="230"/>
      <c r="N13" s="219"/>
      <c r="P13" s="585" t="e">
        <f>F13</f>
        <v>#REF!</v>
      </c>
      <c r="Q13" s="229"/>
    </row>
    <row r="14" spans="1:17" x14ac:dyDescent="0.25">
      <c r="A14" s="180"/>
      <c r="B14" s="179" t="s">
        <v>150</v>
      </c>
      <c r="C14" s="219" t="e">
        <f>#REF!</f>
        <v>#REF!</v>
      </c>
      <c r="D14" s="219" t="e">
        <f>C14</f>
        <v>#REF!</v>
      </c>
      <c r="E14" s="230">
        <v>1</v>
      </c>
      <c r="F14" s="219" t="e">
        <f>D14</f>
        <v>#REF!</v>
      </c>
      <c r="G14" s="230"/>
      <c r="H14" s="219"/>
      <c r="I14" s="230"/>
      <c r="J14" s="219"/>
      <c r="K14" s="230"/>
      <c r="L14" s="219"/>
      <c r="M14" s="230"/>
      <c r="N14" s="219"/>
      <c r="P14" s="585" t="e">
        <f>F14</f>
        <v>#REF!</v>
      </c>
      <c r="Q14" s="229"/>
    </row>
    <row r="15" spans="1:17" x14ac:dyDescent="0.25">
      <c r="A15" s="180"/>
      <c r="B15" s="179" t="s">
        <v>151</v>
      </c>
      <c r="C15" s="219" t="e">
        <f>#REF!</f>
        <v>#REF!</v>
      </c>
      <c r="D15" s="219" t="e">
        <f>C15</f>
        <v>#REF!</v>
      </c>
      <c r="E15" s="454">
        <v>1</v>
      </c>
      <c r="F15" s="219" t="e">
        <f>E15*D15</f>
        <v>#REF!</v>
      </c>
      <c r="G15" s="230"/>
      <c r="H15" s="219"/>
      <c r="I15" s="230"/>
      <c r="J15" s="219"/>
      <c r="K15" s="230"/>
      <c r="L15" s="219"/>
      <c r="M15" s="230"/>
      <c r="N15" s="219"/>
      <c r="P15" s="585" t="e">
        <f t="shared" si="5"/>
        <v>#REF!</v>
      </c>
      <c r="Q15" s="229" t="e">
        <f t="shared" si="4"/>
        <v>#REF!</v>
      </c>
    </row>
    <row r="16" spans="1:17" x14ac:dyDescent="0.25">
      <c r="A16" s="180"/>
      <c r="B16" s="179" t="s">
        <v>214</v>
      </c>
      <c r="C16" s="219" t="e">
        <f>#REF!</f>
        <v>#REF!</v>
      </c>
      <c r="D16" s="219" t="e">
        <f>+C16</f>
        <v>#REF!</v>
      </c>
      <c r="E16" s="230">
        <v>1</v>
      </c>
      <c r="F16" s="219" t="e">
        <f t="shared" si="2"/>
        <v>#REF!</v>
      </c>
      <c r="G16" s="219"/>
      <c r="H16" s="219"/>
      <c r="I16" s="219"/>
      <c r="J16" s="219"/>
      <c r="K16" s="219"/>
      <c r="L16" s="219"/>
      <c r="M16" s="219"/>
      <c r="N16" s="219"/>
      <c r="P16" s="585" t="e">
        <f>+F16+H16+J16+L16+N16</f>
        <v>#REF!</v>
      </c>
      <c r="Q16" s="229" t="e">
        <f t="shared" si="4"/>
        <v>#REF!</v>
      </c>
    </row>
    <row r="17" spans="1:17" x14ac:dyDescent="0.25">
      <c r="A17" s="226"/>
      <c r="B17" s="177"/>
      <c r="C17" s="231" t="e">
        <f>SUM(C5:C16)</f>
        <v>#REF!</v>
      </c>
      <c r="D17" s="231" t="e">
        <f>SUM(D5:D16)</f>
        <v>#REF!</v>
      </c>
      <c r="E17" s="231"/>
      <c r="F17" s="231" t="e">
        <f>SUM(F5:F16)</f>
        <v>#REF!</v>
      </c>
      <c r="G17" s="231"/>
      <c r="H17" s="231" t="e">
        <f>SUM(H5:H16)</f>
        <v>#REF!</v>
      </c>
      <c r="I17" s="231"/>
      <c r="J17" s="231" t="e">
        <f>SUM(J5:J16)</f>
        <v>#REF!</v>
      </c>
      <c r="K17" s="231"/>
      <c r="L17" s="231" t="e">
        <f>SUM(L5:L16)</f>
        <v>#REF!</v>
      </c>
      <c r="M17" s="231"/>
      <c r="N17" s="231" t="e">
        <f>SUM(N5:N16)</f>
        <v>#REF!</v>
      </c>
      <c r="P17" s="586" t="e">
        <f>SUM(F17:O17)</f>
        <v>#REF!</v>
      </c>
      <c r="Q17" s="229" t="e">
        <f t="shared" si="4"/>
        <v>#REF!</v>
      </c>
    </row>
    <row r="18" spans="1:17" x14ac:dyDescent="0.25">
      <c r="A18" s="177"/>
      <c r="B18" s="177"/>
      <c r="C18" s="181"/>
      <c r="D18" s="232" t="e">
        <f>ROUND(+#REF!,0)</f>
        <v>#REF!</v>
      </c>
      <c r="E18" s="177"/>
      <c r="F18" s="177"/>
      <c r="G18" s="177"/>
      <c r="H18" s="177"/>
      <c r="I18" s="177"/>
      <c r="J18" s="177"/>
      <c r="K18" s="177"/>
      <c r="L18" s="177"/>
      <c r="M18" s="177"/>
      <c r="N18" s="177"/>
      <c r="P18" s="228" t="e">
        <f>SUM(P5:P16)</f>
        <v>#REF!</v>
      </c>
    </row>
    <row r="19" spans="1:17" x14ac:dyDescent="0.25">
      <c r="A19" s="226"/>
      <c r="C19" s="181"/>
      <c r="D19" s="223"/>
      <c r="E19" s="177"/>
      <c r="F19" s="177"/>
      <c r="G19" s="177"/>
      <c r="H19" s="177"/>
      <c r="I19" s="177"/>
      <c r="J19" s="177"/>
      <c r="K19" s="177"/>
      <c r="L19" s="177"/>
      <c r="M19" s="177"/>
      <c r="N19" s="177"/>
      <c r="P19" s="233"/>
    </row>
    <row r="20" spans="1:17" x14ac:dyDescent="0.25">
      <c r="C20" s="233"/>
      <c r="D20" s="236"/>
    </row>
    <row r="21" spans="1:17" x14ac:dyDescent="0.25">
      <c r="B21" s="235"/>
      <c r="D21" s="234"/>
    </row>
    <row r="24" spans="1:17" x14ac:dyDescent="0.25">
      <c r="Q24" s="229" t="e">
        <f>+P5+P6+P7+P8+P9+P10+P11+P13+P14+P16</f>
        <v>#REF!</v>
      </c>
    </row>
    <row r="26" spans="1:17" x14ac:dyDescent="0.25">
      <c r="Q26" s="229" t="e">
        <f>+Q24+P15</f>
        <v>#REF!</v>
      </c>
    </row>
  </sheetData>
  <dataConsolidate link="1"/>
  <mergeCells count="6">
    <mergeCell ref="M4:N4"/>
    <mergeCell ref="B2:H2"/>
    <mergeCell ref="E4:F4"/>
    <mergeCell ref="G4:H4"/>
    <mergeCell ref="I4:J4"/>
    <mergeCell ref="K4:L4"/>
  </mergeCells>
  <printOptions horizontalCentered="1"/>
  <pageMargins left="0.70866141732283472" right="0.70866141732283472" top="0.74803149606299213" bottom="0.74803149606299213" header="0.31496062992125984" footer="0.31496062992125984"/>
  <pageSetup paperSize="14" scale="8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R1072"/>
  <sheetViews>
    <sheetView workbookViewId="0">
      <selection sqref="A1:K1"/>
    </sheetView>
  </sheetViews>
  <sheetFormatPr baseColWidth="10" defaultColWidth="14" defaultRowHeight="12.75" x14ac:dyDescent="0.2"/>
  <cols>
    <col min="2" max="7" width="0" hidden="1" customWidth="1"/>
    <col min="8" max="9" width="14" style="434"/>
    <col min="10" max="10" width="20.140625" style="434" customWidth="1"/>
    <col min="11" max="11" width="22.28515625" style="434" customWidth="1"/>
  </cols>
  <sheetData>
    <row r="1" spans="1:11" ht="15" x14ac:dyDescent="0.25">
      <c r="A1" s="1027" t="s">
        <v>215</v>
      </c>
      <c r="B1" s="1027"/>
      <c r="C1" s="1027"/>
      <c r="D1" s="1027"/>
      <c r="E1" s="1027"/>
      <c r="F1" s="1027"/>
      <c r="G1" s="1027"/>
      <c r="H1" s="1027"/>
      <c r="I1" s="1027"/>
      <c r="J1" s="1027"/>
      <c r="K1" s="1027"/>
    </row>
    <row r="3" spans="1:11" x14ac:dyDescent="0.2">
      <c r="A3" s="565" t="s">
        <v>216</v>
      </c>
      <c r="B3" s="565" t="s">
        <v>217</v>
      </c>
      <c r="C3" s="565" t="s">
        <v>218</v>
      </c>
      <c r="D3" s="565" t="s">
        <v>219</v>
      </c>
      <c r="E3" s="565" t="s">
        <v>220</v>
      </c>
      <c r="F3" s="565"/>
      <c r="G3" s="565"/>
      <c r="H3" s="565" t="s">
        <v>217</v>
      </c>
      <c r="I3" s="565" t="s">
        <v>218</v>
      </c>
      <c r="J3" s="565" t="s">
        <v>219</v>
      </c>
      <c r="K3" s="565" t="s">
        <v>220</v>
      </c>
    </row>
    <row r="4" spans="1:11" x14ac:dyDescent="0.2">
      <c r="A4" s="565"/>
      <c r="B4" s="565"/>
      <c r="C4" s="565"/>
      <c r="D4" s="565"/>
      <c r="E4" s="565"/>
      <c r="F4" s="565"/>
      <c r="G4" s="565"/>
      <c r="H4" s="565"/>
      <c r="I4" s="565"/>
      <c r="J4" s="565"/>
      <c r="K4" s="565"/>
    </row>
    <row r="5" spans="1:11" x14ac:dyDescent="0.2">
      <c r="A5" s="565" t="s">
        <v>221</v>
      </c>
      <c r="B5" s="565" t="s">
        <v>222</v>
      </c>
      <c r="C5" s="565"/>
      <c r="D5" s="565"/>
      <c r="E5" s="565"/>
      <c r="F5" s="565"/>
      <c r="G5" s="565"/>
      <c r="H5" s="565">
        <v>2.2400000000000002</v>
      </c>
      <c r="I5" s="565"/>
      <c r="J5" s="565"/>
      <c r="K5" s="565"/>
    </row>
    <row r="6" spans="1:11" x14ac:dyDescent="0.2">
      <c r="A6" s="565"/>
      <c r="B6" s="565"/>
      <c r="C6" s="565"/>
      <c r="D6" s="565" t="s">
        <v>223</v>
      </c>
      <c r="E6" s="565" t="s">
        <v>224</v>
      </c>
      <c r="F6" s="565"/>
      <c r="G6" s="565"/>
      <c r="H6" s="565"/>
      <c r="I6" s="565"/>
      <c r="J6" s="565">
        <v>12.74</v>
      </c>
      <c r="K6" s="565">
        <v>0.23</v>
      </c>
    </row>
    <row r="7" spans="1:11" x14ac:dyDescent="0.2">
      <c r="A7" s="565" t="s">
        <v>225</v>
      </c>
      <c r="B7" s="565" t="s">
        <v>226</v>
      </c>
      <c r="C7" s="565" t="s">
        <v>227</v>
      </c>
      <c r="D7" s="565"/>
      <c r="E7" s="565"/>
      <c r="F7" s="565"/>
      <c r="G7" s="565"/>
      <c r="H7" s="565">
        <v>1.4</v>
      </c>
      <c r="I7" s="565">
        <v>0.1</v>
      </c>
      <c r="J7" s="565"/>
      <c r="K7" s="565"/>
    </row>
    <row r="8" spans="1:11" x14ac:dyDescent="0.2">
      <c r="A8" s="565"/>
      <c r="B8" s="565"/>
      <c r="C8" s="565"/>
      <c r="D8" s="565" t="s">
        <v>228</v>
      </c>
      <c r="E8" s="565" t="s">
        <v>229</v>
      </c>
      <c r="F8" s="565"/>
      <c r="G8" s="565"/>
      <c r="H8" s="565"/>
      <c r="I8" s="565"/>
      <c r="J8" s="565">
        <v>12.9</v>
      </c>
      <c r="K8" s="565">
        <v>0.6</v>
      </c>
    </row>
    <row r="9" spans="1:11" x14ac:dyDescent="0.2">
      <c r="A9" s="565" t="s">
        <v>230</v>
      </c>
      <c r="B9" s="565" t="s">
        <v>78</v>
      </c>
      <c r="C9" s="565" t="s">
        <v>231</v>
      </c>
      <c r="D9" s="565"/>
      <c r="E9" s="565"/>
      <c r="F9" s="565"/>
      <c r="G9" s="565"/>
      <c r="H9" s="565">
        <v>1.18</v>
      </c>
      <c r="I9" s="565">
        <v>0.02</v>
      </c>
      <c r="J9" s="565"/>
      <c r="K9" s="565"/>
    </row>
    <row r="10" spans="1:11" x14ac:dyDescent="0.2">
      <c r="A10" s="565"/>
      <c r="B10" s="565"/>
      <c r="C10" s="565"/>
      <c r="D10" s="565" t="s">
        <v>232</v>
      </c>
      <c r="E10" s="565" t="s">
        <v>233</v>
      </c>
      <c r="F10" s="565"/>
      <c r="G10" s="565"/>
      <c r="H10" s="565"/>
      <c r="I10" s="565"/>
      <c r="J10" s="565">
        <v>11.2</v>
      </c>
      <c r="K10" s="565">
        <v>7.0000000000000007E-2</v>
      </c>
    </row>
    <row r="11" spans="1:11" x14ac:dyDescent="0.2">
      <c r="A11" s="565" t="s">
        <v>234</v>
      </c>
      <c r="B11" s="565" t="s">
        <v>235</v>
      </c>
      <c r="C11" s="565"/>
      <c r="D11" s="565"/>
      <c r="E11" s="565"/>
      <c r="F11" s="565"/>
      <c r="G11" s="565"/>
      <c r="H11" s="565">
        <v>1.06</v>
      </c>
      <c r="I11" s="565"/>
      <c r="J11" s="565"/>
      <c r="K11" s="565"/>
    </row>
    <row r="12" spans="1:11" x14ac:dyDescent="0.2">
      <c r="A12" s="565"/>
      <c r="B12" s="565"/>
      <c r="C12" s="565"/>
      <c r="D12" s="565" t="s">
        <v>236</v>
      </c>
      <c r="E12" s="565" t="s">
        <v>237</v>
      </c>
      <c r="F12" s="565"/>
      <c r="G12" s="565"/>
      <c r="H12" s="565"/>
      <c r="I12" s="565"/>
      <c r="J12" s="565">
        <v>8.4499999999999993</v>
      </c>
      <c r="K12" s="565">
        <v>0</v>
      </c>
    </row>
    <row r="13" spans="1:11" x14ac:dyDescent="0.2">
      <c r="A13" s="565" t="s">
        <v>238</v>
      </c>
      <c r="B13" s="565" t="s">
        <v>239</v>
      </c>
      <c r="C13" s="565"/>
      <c r="D13" s="565"/>
      <c r="E13" s="565"/>
      <c r="F13" s="565"/>
      <c r="G13" s="565"/>
      <c r="H13" s="565">
        <v>0.63</v>
      </c>
      <c r="I13" s="565"/>
      <c r="J13" s="565"/>
      <c r="K13" s="565"/>
    </row>
    <row r="14" spans="1:11" x14ac:dyDescent="0.2">
      <c r="A14" s="565"/>
      <c r="B14" s="565"/>
      <c r="C14" s="565"/>
      <c r="D14" s="565" t="s">
        <v>240</v>
      </c>
      <c r="E14" s="565" t="s">
        <v>241</v>
      </c>
      <c r="F14" s="565"/>
      <c r="G14" s="565"/>
      <c r="H14" s="565"/>
      <c r="I14" s="565"/>
      <c r="J14" s="565">
        <v>4.1500000000000004</v>
      </c>
      <c r="K14" s="565">
        <v>0.13</v>
      </c>
    </row>
    <row r="15" spans="1:11" x14ac:dyDescent="0.2">
      <c r="A15" s="565" t="s">
        <v>242</v>
      </c>
      <c r="B15" s="565" t="s">
        <v>243</v>
      </c>
      <c r="C15" s="565" t="s">
        <v>244</v>
      </c>
      <c r="D15" s="565"/>
      <c r="E15" s="565"/>
      <c r="F15" s="565"/>
      <c r="G15" s="565"/>
      <c r="H15" s="565">
        <v>0.2</v>
      </c>
      <c r="I15" s="565">
        <v>0.04</v>
      </c>
      <c r="J15" s="565"/>
      <c r="K15" s="565"/>
    </row>
    <row r="16" spans="1:11" x14ac:dyDescent="0.2">
      <c r="A16" s="565"/>
      <c r="B16" s="565"/>
      <c r="C16" s="565"/>
      <c r="D16" s="565" t="s">
        <v>245</v>
      </c>
      <c r="E16" s="565" t="s">
        <v>246</v>
      </c>
      <c r="F16" s="565"/>
      <c r="G16" s="565"/>
      <c r="H16" s="565"/>
      <c r="I16" s="565"/>
      <c r="J16" s="565">
        <v>1.35</v>
      </c>
      <c r="K16" s="565">
        <v>0.35</v>
      </c>
    </row>
    <row r="17" spans="1:11" x14ac:dyDescent="0.2">
      <c r="A17" s="565" t="s">
        <v>247</v>
      </c>
      <c r="B17" s="565" t="s">
        <v>233</v>
      </c>
      <c r="C17" s="565" t="s">
        <v>248</v>
      </c>
      <c r="D17" s="565"/>
      <c r="E17" s="565"/>
      <c r="F17" s="565"/>
      <c r="G17" s="565"/>
      <c r="H17" s="565">
        <v>7.0000000000000007E-2</v>
      </c>
      <c r="I17" s="565">
        <v>0.03</v>
      </c>
      <c r="J17" s="565"/>
      <c r="K17" s="565"/>
    </row>
    <row r="18" spans="1:11" x14ac:dyDescent="0.2">
      <c r="A18" s="565"/>
      <c r="B18" s="565"/>
      <c r="C18" s="565"/>
      <c r="D18" s="565" t="s">
        <v>249</v>
      </c>
      <c r="E18" s="565" t="s">
        <v>250</v>
      </c>
      <c r="F18" s="565"/>
      <c r="G18" s="565"/>
      <c r="H18" s="565"/>
      <c r="I18" s="565"/>
      <c r="J18" s="565">
        <v>2.0499999999999998</v>
      </c>
      <c r="K18" s="565">
        <v>0.25</v>
      </c>
    </row>
    <row r="19" spans="1:11" x14ac:dyDescent="0.2">
      <c r="A19" s="565" t="s">
        <v>251</v>
      </c>
      <c r="B19" s="565" t="s">
        <v>252</v>
      </c>
      <c r="C19" s="565" t="s">
        <v>231</v>
      </c>
      <c r="D19" s="565"/>
      <c r="E19" s="565"/>
      <c r="F19" s="565"/>
      <c r="G19" s="565"/>
      <c r="H19" s="565">
        <v>0.34</v>
      </c>
      <c r="I19" s="565">
        <v>0.02</v>
      </c>
      <c r="J19" s="565"/>
      <c r="K19" s="565"/>
    </row>
    <row r="20" spans="1:11" x14ac:dyDescent="0.2">
      <c r="A20" s="565"/>
      <c r="B20" s="565"/>
      <c r="C20" s="565"/>
      <c r="D20" s="565" t="s">
        <v>253</v>
      </c>
      <c r="E20" s="565" t="s">
        <v>233</v>
      </c>
      <c r="F20" s="565"/>
      <c r="G20" s="565"/>
      <c r="H20" s="565"/>
      <c r="I20" s="565"/>
      <c r="J20" s="565">
        <v>5.5</v>
      </c>
      <c r="K20" s="565">
        <v>7.0000000000000007E-2</v>
      </c>
    </row>
    <row r="21" spans="1:11" x14ac:dyDescent="0.2">
      <c r="A21" s="565" t="s">
        <v>254</v>
      </c>
      <c r="B21" s="565" t="s">
        <v>255</v>
      </c>
      <c r="C21" s="565"/>
      <c r="D21" s="565"/>
      <c r="E21" s="565"/>
      <c r="F21" s="565"/>
      <c r="G21" s="565"/>
      <c r="H21" s="565">
        <v>0.76</v>
      </c>
      <c r="I21" s="565"/>
      <c r="J21" s="565"/>
      <c r="K21" s="565"/>
    </row>
    <row r="22" spans="1:11" x14ac:dyDescent="0.2">
      <c r="A22" s="565"/>
      <c r="B22" s="565"/>
      <c r="C22" s="565"/>
      <c r="D22" s="565" t="s">
        <v>256</v>
      </c>
      <c r="E22" s="565" t="s">
        <v>237</v>
      </c>
      <c r="F22" s="565"/>
      <c r="G22" s="565"/>
      <c r="H22" s="565"/>
      <c r="I22" s="565"/>
      <c r="J22" s="565">
        <v>7.75</v>
      </c>
      <c r="K22" s="565">
        <v>0</v>
      </c>
    </row>
    <row r="23" spans="1:11" x14ac:dyDescent="0.2">
      <c r="A23" s="565" t="s">
        <v>257</v>
      </c>
      <c r="B23" s="565" t="s">
        <v>258</v>
      </c>
      <c r="C23" s="565"/>
      <c r="D23" s="565"/>
      <c r="E23" s="565"/>
      <c r="F23" s="565"/>
      <c r="G23" s="565"/>
      <c r="H23" s="565">
        <v>0.79</v>
      </c>
      <c r="I23" s="565"/>
      <c r="J23" s="565"/>
      <c r="K23" s="565"/>
    </row>
    <row r="24" spans="1:11" x14ac:dyDescent="0.2">
      <c r="A24" s="565"/>
      <c r="B24" s="565"/>
      <c r="C24" s="565"/>
      <c r="D24" s="565" t="s">
        <v>259</v>
      </c>
      <c r="E24" s="565" t="s">
        <v>237</v>
      </c>
      <c r="F24" s="565"/>
      <c r="G24" s="565"/>
      <c r="H24" s="565"/>
      <c r="I24" s="565"/>
      <c r="J24" s="565">
        <v>9.25</v>
      </c>
      <c r="K24" s="565">
        <v>0</v>
      </c>
    </row>
    <row r="25" spans="1:11" x14ac:dyDescent="0.2">
      <c r="A25" s="565" t="s">
        <v>260</v>
      </c>
      <c r="B25" s="565" t="s">
        <v>235</v>
      </c>
      <c r="C25" s="565"/>
      <c r="D25" s="565"/>
      <c r="E25" s="565"/>
      <c r="F25" s="565"/>
      <c r="G25" s="565"/>
      <c r="H25" s="565">
        <v>1.06</v>
      </c>
      <c r="I25" s="565"/>
      <c r="J25" s="565"/>
      <c r="K25" s="565"/>
    </row>
    <row r="26" spans="1:11" x14ac:dyDescent="0.2">
      <c r="A26" s="565"/>
      <c r="B26" s="565"/>
      <c r="C26" s="565"/>
      <c r="D26" s="565" t="s">
        <v>261</v>
      </c>
      <c r="E26" s="565" t="s">
        <v>237</v>
      </c>
      <c r="F26" s="565"/>
      <c r="G26" s="565"/>
      <c r="H26" s="565"/>
      <c r="I26" s="565"/>
      <c r="J26" s="565">
        <v>13.45</v>
      </c>
      <c r="K26" s="565">
        <v>0</v>
      </c>
    </row>
    <row r="27" spans="1:11" x14ac:dyDescent="0.2">
      <c r="A27" s="565" t="s">
        <v>262</v>
      </c>
      <c r="B27" s="565" t="s">
        <v>263</v>
      </c>
      <c r="C27" s="565"/>
      <c r="D27" s="565"/>
      <c r="E27" s="565"/>
      <c r="F27" s="565"/>
      <c r="G27" s="565"/>
      <c r="H27" s="565">
        <v>1.63</v>
      </c>
      <c r="I27" s="565"/>
      <c r="J27" s="565"/>
      <c r="K27" s="565"/>
    </row>
    <row r="28" spans="1:11" x14ac:dyDescent="0.2">
      <c r="A28" s="565"/>
      <c r="B28" s="565"/>
      <c r="C28" s="565"/>
      <c r="D28" s="565" t="s">
        <v>264</v>
      </c>
      <c r="E28" s="565" t="s">
        <v>248</v>
      </c>
      <c r="F28" s="565"/>
      <c r="G28" s="565"/>
      <c r="H28" s="565"/>
      <c r="I28" s="565"/>
      <c r="J28" s="565">
        <v>13.35</v>
      </c>
      <c r="K28" s="565">
        <v>0.03</v>
      </c>
    </row>
    <row r="29" spans="1:11" x14ac:dyDescent="0.2">
      <c r="A29" s="565" t="s">
        <v>265</v>
      </c>
      <c r="B29" s="565" t="s">
        <v>266</v>
      </c>
      <c r="C29" s="565" t="s">
        <v>267</v>
      </c>
      <c r="D29" s="565"/>
      <c r="E29" s="565"/>
      <c r="F29" s="565"/>
      <c r="G29" s="565"/>
      <c r="H29" s="565">
        <v>1.04</v>
      </c>
      <c r="I29" s="565">
        <v>0.01</v>
      </c>
      <c r="J29" s="565"/>
      <c r="K29" s="565"/>
    </row>
    <row r="30" spans="1:11" x14ac:dyDescent="0.2">
      <c r="A30" s="565"/>
      <c r="B30" s="565"/>
      <c r="C30" s="565"/>
      <c r="D30" s="565" t="s">
        <v>268</v>
      </c>
      <c r="E30" s="565" t="s">
        <v>269</v>
      </c>
      <c r="F30" s="565"/>
      <c r="G30" s="565"/>
      <c r="H30" s="565"/>
      <c r="I30" s="565"/>
      <c r="J30" s="565">
        <v>8.6999999999999993</v>
      </c>
      <c r="K30" s="565">
        <v>1.2</v>
      </c>
    </row>
    <row r="31" spans="1:11" x14ac:dyDescent="0.2">
      <c r="A31" s="565" t="s">
        <v>270</v>
      </c>
      <c r="B31" s="565" t="s">
        <v>271</v>
      </c>
      <c r="C31" s="565" t="s">
        <v>224</v>
      </c>
      <c r="D31" s="565"/>
      <c r="E31" s="565"/>
      <c r="F31" s="565"/>
      <c r="G31" s="565"/>
      <c r="H31" s="565">
        <v>0.7</v>
      </c>
      <c r="I31" s="565">
        <v>0.23</v>
      </c>
      <c r="J31" s="565"/>
      <c r="K31" s="565"/>
    </row>
    <row r="32" spans="1:11" x14ac:dyDescent="0.2">
      <c r="A32" s="565"/>
      <c r="B32" s="565"/>
      <c r="C32" s="565"/>
      <c r="D32" s="565" t="s">
        <v>272</v>
      </c>
      <c r="E32" s="565" t="s">
        <v>273</v>
      </c>
      <c r="F32" s="565"/>
      <c r="G32" s="565"/>
      <c r="H32" s="565"/>
      <c r="I32" s="565"/>
      <c r="J32" s="565">
        <v>7.4</v>
      </c>
      <c r="K32" s="565">
        <v>0.77</v>
      </c>
    </row>
    <row r="33" spans="1:11" x14ac:dyDescent="0.2">
      <c r="A33" s="565" t="s">
        <v>274</v>
      </c>
      <c r="B33" s="565" t="s">
        <v>275</v>
      </c>
      <c r="C33" s="565"/>
      <c r="D33" s="565"/>
      <c r="E33" s="565"/>
      <c r="F33" s="565"/>
      <c r="G33" s="565"/>
      <c r="H33" s="565">
        <v>0.78</v>
      </c>
      <c r="I33" s="565"/>
      <c r="J33" s="565"/>
      <c r="K33" s="565"/>
    </row>
    <row r="34" spans="1:11" x14ac:dyDescent="0.2">
      <c r="A34" s="565"/>
      <c r="B34" s="565"/>
      <c r="C34" s="565"/>
      <c r="D34" s="565" t="s">
        <v>276</v>
      </c>
      <c r="E34" s="565" t="s">
        <v>237</v>
      </c>
      <c r="F34" s="565"/>
      <c r="G34" s="565"/>
      <c r="H34" s="565"/>
      <c r="I34" s="565"/>
      <c r="J34" s="565">
        <v>6.7</v>
      </c>
      <c r="K34" s="565">
        <v>0</v>
      </c>
    </row>
    <row r="35" spans="1:11" x14ac:dyDescent="0.2">
      <c r="A35" s="565" t="s">
        <v>277</v>
      </c>
      <c r="B35" s="565" t="s">
        <v>278</v>
      </c>
      <c r="C35" s="565"/>
      <c r="D35" s="565"/>
      <c r="E35" s="565"/>
      <c r="F35" s="565"/>
      <c r="G35" s="565"/>
      <c r="H35" s="565">
        <v>0.56000000000000005</v>
      </c>
      <c r="I35" s="565"/>
      <c r="J35" s="565"/>
      <c r="K35" s="565"/>
    </row>
    <row r="36" spans="1:11" x14ac:dyDescent="0.2">
      <c r="A36" s="565"/>
      <c r="B36" s="565"/>
      <c r="C36" s="565"/>
      <c r="D36" s="565" t="s">
        <v>279</v>
      </c>
      <c r="E36" s="565" t="s">
        <v>280</v>
      </c>
      <c r="F36" s="565"/>
      <c r="G36" s="565"/>
      <c r="H36" s="565"/>
      <c r="I36" s="565"/>
      <c r="J36" s="565">
        <v>4.3499999999999996</v>
      </c>
      <c r="K36" s="565">
        <v>2.4300000000000002</v>
      </c>
    </row>
    <row r="37" spans="1:11" x14ac:dyDescent="0.2">
      <c r="A37" s="565" t="s">
        <v>281</v>
      </c>
      <c r="B37" s="565" t="s">
        <v>282</v>
      </c>
      <c r="C37" s="565" t="s">
        <v>283</v>
      </c>
      <c r="D37" s="565"/>
      <c r="E37" s="565"/>
      <c r="F37" s="565"/>
      <c r="G37" s="565"/>
      <c r="H37" s="565">
        <v>0.31</v>
      </c>
      <c r="I37" s="565">
        <v>0.73</v>
      </c>
      <c r="J37" s="565"/>
      <c r="K37" s="565"/>
    </row>
    <row r="38" spans="1:11" x14ac:dyDescent="0.2">
      <c r="A38" s="565"/>
      <c r="B38" s="565"/>
      <c r="C38" s="565"/>
      <c r="D38" s="565" t="s">
        <v>284</v>
      </c>
      <c r="E38" s="565" t="s">
        <v>285</v>
      </c>
      <c r="F38" s="565"/>
      <c r="G38" s="565"/>
      <c r="H38" s="565"/>
      <c r="I38" s="565"/>
      <c r="J38" s="565">
        <v>2.5</v>
      </c>
      <c r="K38" s="565">
        <v>7.7</v>
      </c>
    </row>
    <row r="39" spans="1:11" x14ac:dyDescent="0.2">
      <c r="A39" s="565" t="s">
        <v>286</v>
      </c>
      <c r="B39" s="565" t="s">
        <v>287</v>
      </c>
      <c r="C39" s="565" t="s">
        <v>288</v>
      </c>
      <c r="D39" s="565"/>
      <c r="E39" s="565"/>
      <c r="F39" s="565"/>
      <c r="G39" s="565"/>
      <c r="H39" s="565">
        <v>0.19</v>
      </c>
      <c r="I39" s="565">
        <v>0.81</v>
      </c>
      <c r="J39" s="565"/>
      <c r="K39" s="565"/>
    </row>
    <row r="40" spans="1:11" x14ac:dyDescent="0.2">
      <c r="A40" s="565"/>
      <c r="B40" s="565"/>
      <c r="C40" s="565"/>
      <c r="D40" s="565" t="s">
        <v>239</v>
      </c>
      <c r="E40" s="565" t="s">
        <v>289</v>
      </c>
      <c r="F40" s="565"/>
      <c r="G40" s="565"/>
      <c r="H40" s="565"/>
      <c r="I40" s="565"/>
      <c r="J40" s="565">
        <v>0.63</v>
      </c>
      <c r="K40" s="565">
        <v>7.1</v>
      </c>
    </row>
    <row r="41" spans="1:11" x14ac:dyDescent="0.2">
      <c r="A41" s="565" t="s">
        <v>290</v>
      </c>
      <c r="B41" s="565"/>
      <c r="C41" s="565" t="s">
        <v>291</v>
      </c>
      <c r="D41" s="565"/>
      <c r="E41" s="565"/>
      <c r="F41" s="565"/>
      <c r="G41" s="565"/>
      <c r="H41" s="565"/>
      <c r="I41" s="565">
        <v>0.61</v>
      </c>
      <c r="J41" s="565"/>
      <c r="K41" s="565"/>
    </row>
    <row r="42" spans="1:11" x14ac:dyDescent="0.2">
      <c r="A42" s="565"/>
      <c r="B42" s="565"/>
      <c r="C42" s="565"/>
      <c r="D42" s="565" t="s">
        <v>233</v>
      </c>
      <c r="E42" s="565" t="s">
        <v>292</v>
      </c>
      <c r="F42" s="565"/>
      <c r="G42" s="565"/>
      <c r="H42" s="565"/>
      <c r="I42" s="565"/>
      <c r="J42" s="565">
        <v>7.0000000000000007E-2</v>
      </c>
      <c r="K42" s="565">
        <v>6.1</v>
      </c>
    </row>
    <row r="43" spans="1:11" x14ac:dyDescent="0.2">
      <c r="A43" s="565" t="s">
        <v>293</v>
      </c>
      <c r="B43" s="565" t="s">
        <v>231</v>
      </c>
      <c r="C43" s="565" t="s">
        <v>291</v>
      </c>
      <c r="D43" s="565"/>
      <c r="E43" s="565"/>
      <c r="F43" s="565"/>
      <c r="G43" s="565"/>
      <c r="H43" s="565">
        <v>0.02</v>
      </c>
      <c r="I43" s="565">
        <v>0.61</v>
      </c>
      <c r="J43" s="565"/>
      <c r="K43" s="565"/>
    </row>
    <row r="44" spans="1:11" x14ac:dyDescent="0.2">
      <c r="A44" s="565"/>
      <c r="B44" s="565"/>
      <c r="C44" s="565"/>
      <c r="D44" s="565" t="s">
        <v>233</v>
      </c>
      <c r="E44" s="565" t="s">
        <v>294</v>
      </c>
      <c r="F44" s="565"/>
      <c r="G44" s="565"/>
      <c r="H44" s="565"/>
      <c r="I44" s="565"/>
      <c r="J44" s="565">
        <v>7.0000000000000007E-2</v>
      </c>
      <c r="K44" s="565">
        <v>6.45</v>
      </c>
    </row>
    <row r="45" spans="1:11" x14ac:dyDescent="0.2">
      <c r="A45" s="565" t="s">
        <v>295</v>
      </c>
      <c r="B45" s="565"/>
      <c r="C45" s="565" t="s">
        <v>296</v>
      </c>
      <c r="D45" s="565"/>
      <c r="E45" s="565"/>
      <c r="F45" s="565"/>
      <c r="G45" s="565"/>
      <c r="H45" s="565"/>
      <c r="I45" s="565">
        <v>0.68</v>
      </c>
      <c r="J45" s="565"/>
      <c r="K45" s="565"/>
    </row>
    <row r="46" spans="1:11" x14ac:dyDescent="0.2">
      <c r="A46" s="565"/>
      <c r="B46" s="565"/>
      <c r="C46" s="565"/>
      <c r="D46" s="565" t="s">
        <v>237</v>
      </c>
      <c r="E46" s="565" t="s">
        <v>297</v>
      </c>
      <c r="F46" s="565"/>
      <c r="G46" s="565"/>
      <c r="H46" s="565"/>
      <c r="I46" s="565"/>
      <c r="J46" s="565">
        <v>0</v>
      </c>
      <c r="K46" s="565">
        <v>5.7</v>
      </c>
    </row>
    <row r="47" spans="1:11" x14ac:dyDescent="0.2">
      <c r="A47" s="565" t="s">
        <v>298</v>
      </c>
      <c r="B47" s="565"/>
      <c r="C47" s="565" t="s">
        <v>299</v>
      </c>
      <c r="D47" s="565"/>
      <c r="E47" s="565"/>
      <c r="F47" s="565"/>
      <c r="G47" s="565"/>
      <c r="H47" s="565"/>
      <c r="I47" s="565">
        <v>0.46</v>
      </c>
      <c r="J47" s="565"/>
      <c r="K47" s="565"/>
    </row>
    <row r="48" spans="1:11" x14ac:dyDescent="0.2">
      <c r="A48" s="565"/>
      <c r="B48" s="565"/>
      <c r="C48" s="565"/>
      <c r="D48" s="565" t="s">
        <v>237</v>
      </c>
      <c r="E48" s="565" t="s">
        <v>300</v>
      </c>
      <c r="F48" s="565"/>
      <c r="G48" s="565"/>
      <c r="H48" s="565"/>
      <c r="I48" s="565"/>
      <c r="J48" s="565">
        <v>0</v>
      </c>
      <c r="K48" s="565">
        <v>4.7</v>
      </c>
    </row>
    <row r="49" spans="1:11" x14ac:dyDescent="0.2">
      <c r="A49" s="565" t="s">
        <v>301</v>
      </c>
      <c r="B49" s="565"/>
      <c r="C49" s="565" t="s">
        <v>302</v>
      </c>
      <c r="D49" s="565"/>
      <c r="E49" s="565"/>
      <c r="F49" s="565"/>
      <c r="G49" s="565"/>
      <c r="H49" s="565"/>
      <c r="I49" s="565">
        <v>0.48</v>
      </c>
      <c r="J49" s="565"/>
      <c r="K49" s="565"/>
    </row>
    <row r="50" spans="1:11" x14ac:dyDescent="0.2">
      <c r="A50" s="565"/>
      <c r="B50" s="565"/>
      <c r="C50" s="565"/>
      <c r="D50" s="565" t="s">
        <v>303</v>
      </c>
      <c r="E50" s="565" t="s">
        <v>304</v>
      </c>
      <c r="F50" s="565"/>
      <c r="G50" s="565"/>
      <c r="H50" s="565"/>
      <c r="I50" s="565"/>
      <c r="J50" s="565">
        <v>1.83</v>
      </c>
      <c r="K50" s="565">
        <v>5.0999999999999996</v>
      </c>
    </row>
    <row r="51" spans="1:11" x14ac:dyDescent="0.2">
      <c r="A51" s="565" t="s">
        <v>305</v>
      </c>
      <c r="B51" s="565" t="s">
        <v>306</v>
      </c>
      <c r="C51" s="565" t="s">
        <v>307</v>
      </c>
      <c r="D51" s="565"/>
      <c r="E51" s="565"/>
      <c r="F51" s="565"/>
      <c r="G51" s="565"/>
      <c r="H51" s="565">
        <v>0.55000000000000004</v>
      </c>
      <c r="I51" s="565">
        <v>0.54</v>
      </c>
      <c r="J51" s="565"/>
      <c r="K51" s="565"/>
    </row>
    <row r="52" spans="1:11" x14ac:dyDescent="0.2">
      <c r="A52" s="565"/>
      <c r="B52" s="565"/>
      <c r="C52" s="565"/>
      <c r="D52" s="565" t="s">
        <v>308</v>
      </c>
      <c r="E52" s="565" t="s">
        <v>309</v>
      </c>
      <c r="F52" s="565"/>
      <c r="G52" s="565"/>
      <c r="H52" s="565"/>
      <c r="I52" s="565"/>
      <c r="J52" s="565">
        <v>3.35</v>
      </c>
      <c r="K52" s="565">
        <v>4.55</v>
      </c>
    </row>
    <row r="53" spans="1:11" x14ac:dyDescent="0.2">
      <c r="A53" s="565" t="s">
        <v>310</v>
      </c>
      <c r="B53" s="565" t="s">
        <v>311</v>
      </c>
      <c r="C53" s="565" t="s">
        <v>312</v>
      </c>
      <c r="D53" s="565"/>
      <c r="E53" s="565"/>
      <c r="F53" s="565"/>
      <c r="G53" s="565"/>
      <c r="H53" s="565">
        <v>0.12</v>
      </c>
      <c r="I53" s="565">
        <v>0.37</v>
      </c>
      <c r="J53" s="565"/>
      <c r="K53" s="565"/>
    </row>
    <row r="54" spans="1:11" x14ac:dyDescent="0.2">
      <c r="A54" s="565"/>
      <c r="B54" s="565"/>
      <c r="C54" s="565"/>
      <c r="D54" s="565" t="s">
        <v>292</v>
      </c>
      <c r="E54" s="565" t="s">
        <v>313</v>
      </c>
      <c r="F54" s="565"/>
      <c r="G54" s="565"/>
      <c r="H54" s="565"/>
      <c r="I54" s="565"/>
      <c r="J54" s="565">
        <v>6.1</v>
      </c>
      <c r="K54" s="565">
        <v>2</v>
      </c>
    </row>
    <row r="55" spans="1:11" x14ac:dyDescent="0.2">
      <c r="A55" s="565" t="s">
        <v>314</v>
      </c>
      <c r="B55" s="565" t="s">
        <v>315</v>
      </c>
      <c r="C55" s="565" t="s">
        <v>248</v>
      </c>
      <c r="D55" s="565"/>
      <c r="E55" s="565"/>
      <c r="F55" s="565"/>
      <c r="G55" s="565"/>
      <c r="H55" s="565">
        <v>1.1000000000000001</v>
      </c>
      <c r="I55" s="565">
        <v>0.03</v>
      </c>
      <c r="J55" s="565"/>
      <c r="K55" s="565"/>
    </row>
    <row r="56" spans="1:11" x14ac:dyDescent="0.2">
      <c r="A56" s="565"/>
      <c r="B56" s="565"/>
      <c r="C56" s="565"/>
      <c r="D56" s="565" t="s">
        <v>316</v>
      </c>
      <c r="E56" s="565" t="s">
        <v>227</v>
      </c>
      <c r="F56" s="565"/>
      <c r="G56" s="565"/>
      <c r="H56" s="565"/>
      <c r="I56" s="565"/>
      <c r="J56" s="565">
        <v>11.9</v>
      </c>
      <c r="K56" s="565">
        <v>0.1</v>
      </c>
    </row>
    <row r="57" spans="1:11" x14ac:dyDescent="0.2">
      <c r="A57" s="565" t="s">
        <v>317</v>
      </c>
      <c r="B57" s="565" t="s">
        <v>318</v>
      </c>
      <c r="C57" s="565"/>
      <c r="D57" s="565"/>
      <c r="E57" s="565"/>
      <c r="F57" s="565"/>
      <c r="G57" s="565"/>
      <c r="H57" s="565">
        <v>1.28</v>
      </c>
      <c r="I57" s="565"/>
      <c r="J57" s="565"/>
      <c r="K57" s="565"/>
    </row>
    <row r="58" spans="1:11" x14ac:dyDescent="0.2">
      <c r="A58" s="565"/>
      <c r="B58" s="565"/>
      <c r="C58" s="565"/>
      <c r="D58" s="565" t="s">
        <v>319</v>
      </c>
      <c r="E58" s="565" t="s">
        <v>320</v>
      </c>
      <c r="F58" s="565"/>
      <c r="G58" s="565"/>
      <c r="H58" s="565"/>
      <c r="I58" s="565"/>
      <c r="J58" s="565">
        <v>8.6</v>
      </c>
      <c r="K58" s="565">
        <v>0.4</v>
      </c>
    </row>
    <row r="59" spans="1:11" x14ac:dyDescent="0.2">
      <c r="A59" s="565" t="s">
        <v>321</v>
      </c>
      <c r="B59" s="565" t="s">
        <v>322</v>
      </c>
      <c r="C59" s="565" t="s">
        <v>311</v>
      </c>
      <c r="D59" s="565"/>
      <c r="E59" s="565"/>
      <c r="F59" s="565"/>
      <c r="G59" s="565"/>
      <c r="H59" s="565">
        <v>0.44</v>
      </c>
      <c r="I59" s="565">
        <v>0.12</v>
      </c>
      <c r="J59" s="565"/>
      <c r="K59" s="565"/>
    </row>
    <row r="60" spans="1:11" x14ac:dyDescent="0.2">
      <c r="A60" s="565"/>
      <c r="B60" s="565"/>
      <c r="C60" s="565"/>
      <c r="D60" s="565" t="s">
        <v>323</v>
      </c>
      <c r="E60" s="565" t="s">
        <v>324</v>
      </c>
      <c r="F60" s="565"/>
      <c r="G60" s="565"/>
      <c r="H60" s="565"/>
      <c r="I60" s="565"/>
      <c r="J60" s="565">
        <v>4.6500000000000004</v>
      </c>
      <c r="K60" s="565">
        <v>1.8</v>
      </c>
    </row>
    <row r="61" spans="1:11" x14ac:dyDescent="0.2">
      <c r="A61" s="565" t="s">
        <v>325</v>
      </c>
      <c r="B61" s="565" t="s">
        <v>326</v>
      </c>
      <c r="C61" s="565" t="s">
        <v>327</v>
      </c>
      <c r="D61" s="565"/>
      <c r="E61" s="565"/>
      <c r="F61" s="565"/>
      <c r="G61" s="565"/>
      <c r="H61" s="565">
        <v>0.49</v>
      </c>
      <c r="I61" s="565">
        <v>0.24</v>
      </c>
      <c r="J61" s="565"/>
      <c r="K61" s="565"/>
    </row>
    <row r="62" spans="1:11" x14ac:dyDescent="0.2">
      <c r="A62" s="565"/>
      <c r="B62" s="565"/>
      <c r="C62" s="565"/>
      <c r="D62" s="565" t="s">
        <v>328</v>
      </c>
      <c r="E62" s="565" t="s">
        <v>329</v>
      </c>
      <c r="F62" s="565"/>
      <c r="G62" s="565"/>
      <c r="H62" s="565"/>
      <c r="I62" s="565"/>
      <c r="J62" s="565">
        <v>4.0999999999999996</v>
      </c>
      <c r="K62" s="565">
        <v>4.45</v>
      </c>
    </row>
    <row r="63" spans="1:11" x14ac:dyDescent="0.2">
      <c r="A63" s="565" t="s">
        <v>330</v>
      </c>
      <c r="B63" s="565" t="s">
        <v>331</v>
      </c>
      <c r="C63" s="565" t="s">
        <v>332</v>
      </c>
      <c r="D63" s="565"/>
      <c r="E63" s="565"/>
      <c r="F63" s="565"/>
      <c r="G63" s="565"/>
      <c r="H63" s="565">
        <v>0.33</v>
      </c>
      <c r="I63" s="565">
        <v>0.65</v>
      </c>
      <c r="J63" s="565"/>
      <c r="K63" s="565"/>
    </row>
    <row r="64" spans="1:11" x14ac:dyDescent="0.2">
      <c r="A64" s="565"/>
      <c r="B64" s="565"/>
      <c r="C64" s="565"/>
      <c r="D64" s="565" t="s">
        <v>333</v>
      </c>
      <c r="E64" s="565" t="s">
        <v>334</v>
      </c>
      <c r="F64" s="565"/>
      <c r="G64" s="565"/>
      <c r="H64" s="565"/>
      <c r="I64" s="565"/>
      <c r="J64" s="565">
        <v>3.2</v>
      </c>
      <c r="K64" s="565">
        <v>9.75</v>
      </c>
    </row>
    <row r="65" spans="1:11" x14ac:dyDescent="0.2">
      <c r="A65" s="565" t="s">
        <v>335</v>
      </c>
      <c r="B65" s="565" t="s">
        <v>282</v>
      </c>
      <c r="C65" s="565" t="s">
        <v>336</v>
      </c>
      <c r="D65" s="565"/>
      <c r="E65" s="565"/>
      <c r="F65" s="565"/>
      <c r="G65" s="565"/>
      <c r="H65" s="565">
        <v>0.31</v>
      </c>
      <c r="I65" s="565">
        <v>1.3</v>
      </c>
      <c r="J65" s="565"/>
      <c r="K65" s="565"/>
    </row>
    <row r="66" spans="1:11" x14ac:dyDescent="0.2">
      <c r="A66" s="565"/>
      <c r="B66" s="565"/>
      <c r="C66" s="565"/>
      <c r="D66" s="565" t="s">
        <v>249</v>
      </c>
      <c r="E66" s="565" t="s">
        <v>337</v>
      </c>
      <c r="F66" s="565"/>
      <c r="G66" s="565"/>
      <c r="H66" s="565"/>
      <c r="I66" s="565"/>
      <c r="J66" s="565">
        <v>2.0499999999999998</v>
      </c>
      <c r="K66" s="565">
        <v>10.5</v>
      </c>
    </row>
    <row r="67" spans="1:11" x14ac:dyDescent="0.2">
      <c r="A67" s="565" t="s">
        <v>338</v>
      </c>
      <c r="B67" s="565" t="s">
        <v>227</v>
      </c>
      <c r="C67" s="565" t="s">
        <v>339</v>
      </c>
      <c r="D67" s="565"/>
      <c r="E67" s="565"/>
      <c r="F67" s="565"/>
      <c r="G67" s="565"/>
      <c r="H67" s="565">
        <v>0.1</v>
      </c>
      <c r="I67" s="565">
        <v>0.8</v>
      </c>
      <c r="J67" s="565"/>
      <c r="K67" s="565"/>
    </row>
    <row r="68" spans="1:11" x14ac:dyDescent="0.2">
      <c r="A68" s="565"/>
      <c r="B68" s="565"/>
      <c r="C68" s="565"/>
      <c r="D68" s="565" t="s">
        <v>340</v>
      </c>
      <c r="E68" s="565" t="s">
        <v>341</v>
      </c>
      <c r="F68" s="565"/>
      <c r="G68" s="565"/>
      <c r="H68" s="565"/>
      <c r="I68" s="565"/>
      <c r="J68" s="565">
        <v>2.8</v>
      </c>
      <c r="K68" s="565">
        <v>5.4</v>
      </c>
    </row>
    <row r="69" spans="1:11" x14ac:dyDescent="0.2">
      <c r="A69" s="565" t="s">
        <v>342</v>
      </c>
      <c r="B69" s="565" t="s">
        <v>299</v>
      </c>
      <c r="C69" s="565" t="s">
        <v>343</v>
      </c>
      <c r="D69" s="565"/>
      <c r="E69" s="565"/>
      <c r="F69" s="565"/>
      <c r="G69" s="565"/>
      <c r="H69" s="565">
        <v>0.46</v>
      </c>
      <c r="I69" s="565">
        <v>0.28000000000000003</v>
      </c>
      <c r="J69" s="565"/>
      <c r="K69" s="565"/>
    </row>
    <row r="70" spans="1:11" x14ac:dyDescent="0.2">
      <c r="A70" s="565"/>
      <c r="B70" s="565"/>
      <c r="C70" s="565"/>
      <c r="D70" s="565" t="s">
        <v>344</v>
      </c>
      <c r="E70" s="565" t="s">
        <v>345</v>
      </c>
      <c r="F70" s="565"/>
      <c r="G70" s="565"/>
      <c r="H70" s="565"/>
      <c r="I70" s="565"/>
      <c r="J70" s="565">
        <v>1.53</v>
      </c>
      <c r="K70" s="565">
        <v>8.0500000000000007</v>
      </c>
    </row>
    <row r="71" spans="1:11" x14ac:dyDescent="0.2">
      <c r="A71" s="565" t="s">
        <v>346</v>
      </c>
      <c r="B71" s="565"/>
      <c r="C71" s="565" t="s">
        <v>347</v>
      </c>
      <c r="D71" s="565"/>
      <c r="E71" s="565"/>
      <c r="F71" s="565"/>
      <c r="G71" s="565"/>
      <c r="H71" s="565"/>
      <c r="I71" s="565">
        <v>1.33</v>
      </c>
      <c r="J71" s="565"/>
      <c r="K71" s="565"/>
    </row>
    <row r="72" spans="1:11" x14ac:dyDescent="0.2">
      <c r="A72" s="565"/>
      <c r="B72" s="565"/>
      <c r="C72" s="565"/>
      <c r="D72" s="565" t="s">
        <v>348</v>
      </c>
      <c r="E72" s="565" t="s">
        <v>349</v>
      </c>
      <c r="F72" s="565"/>
      <c r="G72" s="565"/>
      <c r="H72" s="565"/>
      <c r="I72" s="565"/>
      <c r="J72" s="565">
        <v>2.0699999999999998</v>
      </c>
      <c r="K72" s="565">
        <v>7.5</v>
      </c>
    </row>
    <row r="73" spans="1:11" x14ac:dyDescent="0.2">
      <c r="A73" s="565" t="s">
        <v>350</v>
      </c>
      <c r="B73" s="565" t="s">
        <v>351</v>
      </c>
      <c r="C73" s="565" t="s">
        <v>352</v>
      </c>
      <c r="D73" s="565"/>
      <c r="E73" s="565"/>
      <c r="F73" s="565"/>
      <c r="G73" s="565"/>
      <c r="H73" s="565">
        <v>0.62</v>
      </c>
      <c r="I73" s="565">
        <v>0.17</v>
      </c>
      <c r="J73" s="565"/>
      <c r="K73" s="565"/>
    </row>
    <row r="74" spans="1:11" x14ac:dyDescent="0.2">
      <c r="A74" s="565"/>
      <c r="B74" s="565"/>
      <c r="C74" s="565"/>
      <c r="D74" s="565" t="s">
        <v>353</v>
      </c>
      <c r="E74" s="565" t="s">
        <v>354</v>
      </c>
      <c r="F74" s="565"/>
      <c r="G74" s="565"/>
      <c r="H74" s="565"/>
      <c r="I74" s="565"/>
      <c r="J74" s="565">
        <v>6.15</v>
      </c>
      <c r="K74" s="565">
        <v>2.85</v>
      </c>
    </row>
    <row r="75" spans="1:11" x14ac:dyDescent="0.2">
      <c r="A75" s="565" t="s">
        <v>355</v>
      </c>
      <c r="B75" s="565" t="s">
        <v>291</v>
      </c>
      <c r="C75" s="565" t="s">
        <v>320</v>
      </c>
      <c r="D75" s="565"/>
      <c r="E75" s="565"/>
      <c r="F75" s="565"/>
      <c r="G75" s="565"/>
      <c r="H75" s="565">
        <v>0.61</v>
      </c>
      <c r="I75" s="565">
        <v>0.4</v>
      </c>
      <c r="J75" s="565"/>
      <c r="K75" s="565"/>
    </row>
    <row r="76" spans="1:11" x14ac:dyDescent="0.2">
      <c r="A76" s="565"/>
      <c r="B76" s="565"/>
      <c r="C76" s="565"/>
      <c r="D76" s="565" t="s">
        <v>341</v>
      </c>
      <c r="E76" s="565" t="s">
        <v>354</v>
      </c>
      <c r="F76" s="565"/>
      <c r="G76" s="565"/>
      <c r="H76" s="565"/>
      <c r="I76" s="565"/>
      <c r="J76" s="565">
        <v>5.4</v>
      </c>
      <c r="K76" s="565">
        <v>2.85</v>
      </c>
    </row>
    <row r="77" spans="1:11" x14ac:dyDescent="0.2">
      <c r="A77" s="565" t="s">
        <v>356</v>
      </c>
      <c r="B77" s="565" t="s">
        <v>357</v>
      </c>
      <c r="C77" s="565" t="s">
        <v>352</v>
      </c>
      <c r="D77" s="565"/>
      <c r="E77" s="565"/>
      <c r="F77" s="565"/>
      <c r="G77" s="565"/>
      <c r="H77" s="565">
        <v>0.47</v>
      </c>
      <c r="I77" s="565">
        <v>0.17</v>
      </c>
      <c r="J77" s="565"/>
      <c r="K77" s="565"/>
    </row>
    <row r="78" spans="1:11" x14ac:dyDescent="0.2">
      <c r="A78" s="565"/>
      <c r="B78" s="565"/>
      <c r="C78" s="565"/>
      <c r="D78" s="565" t="s">
        <v>358</v>
      </c>
      <c r="E78" s="565" t="s">
        <v>333</v>
      </c>
      <c r="F78" s="565"/>
      <c r="G78" s="565"/>
      <c r="H78" s="565"/>
      <c r="I78" s="565"/>
      <c r="J78" s="565">
        <v>7.85</v>
      </c>
      <c r="K78" s="565">
        <v>3.2</v>
      </c>
    </row>
    <row r="79" spans="1:11" x14ac:dyDescent="0.2">
      <c r="A79" s="565" t="s">
        <v>359</v>
      </c>
      <c r="B79" s="565" t="s">
        <v>315</v>
      </c>
      <c r="C79" s="565" t="s">
        <v>357</v>
      </c>
      <c r="D79" s="565"/>
      <c r="E79" s="565"/>
      <c r="F79" s="565"/>
      <c r="G79" s="565"/>
      <c r="H79" s="565">
        <v>1.1000000000000001</v>
      </c>
      <c r="I79" s="565">
        <v>0.47</v>
      </c>
      <c r="J79" s="565"/>
      <c r="K79" s="565"/>
    </row>
    <row r="80" spans="1:11" x14ac:dyDescent="0.2">
      <c r="A80" s="565"/>
      <c r="B80" s="565"/>
      <c r="C80" s="565"/>
      <c r="D80" s="565" t="s">
        <v>360</v>
      </c>
      <c r="E80" s="565" t="s">
        <v>361</v>
      </c>
      <c r="F80" s="565"/>
      <c r="G80" s="565"/>
      <c r="H80" s="565"/>
      <c r="I80" s="565"/>
      <c r="J80" s="565">
        <v>7.6</v>
      </c>
      <c r="K80" s="565">
        <v>3.9</v>
      </c>
    </row>
    <row r="81" spans="1:11" x14ac:dyDescent="0.2">
      <c r="A81" s="565" t="s">
        <v>362</v>
      </c>
      <c r="B81" s="565" t="s">
        <v>363</v>
      </c>
      <c r="C81" s="565" t="s">
        <v>282</v>
      </c>
      <c r="D81" s="565"/>
      <c r="E81" s="565"/>
      <c r="F81" s="565"/>
      <c r="G81" s="565"/>
      <c r="H81" s="565">
        <v>0.42</v>
      </c>
      <c r="I81" s="565">
        <v>0.31</v>
      </c>
      <c r="J81" s="565"/>
      <c r="K81" s="565"/>
    </row>
    <row r="82" spans="1:11" x14ac:dyDescent="0.2">
      <c r="A82" s="565"/>
      <c r="B82" s="565"/>
      <c r="C82" s="565"/>
      <c r="D82" s="565" t="s">
        <v>364</v>
      </c>
      <c r="E82" s="565" t="s">
        <v>365</v>
      </c>
      <c r="F82" s="565"/>
      <c r="G82" s="565"/>
      <c r="H82" s="565"/>
      <c r="I82" s="565"/>
      <c r="J82" s="565">
        <v>2.9</v>
      </c>
      <c r="K82" s="565">
        <v>1.65</v>
      </c>
    </row>
    <row r="83" spans="1:11" x14ac:dyDescent="0.2">
      <c r="A83" s="565" t="s">
        <v>366</v>
      </c>
      <c r="B83" s="565" t="s">
        <v>367</v>
      </c>
      <c r="C83" s="565" t="s">
        <v>231</v>
      </c>
      <c r="D83" s="565"/>
      <c r="E83" s="565"/>
      <c r="F83" s="565"/>
      <c r="G83" s="565"/>
      <c r="H83" s="565">
        <v>0.16</v>
      </c>
      <c r="I83" s="565">
        <v>0.02</v>
      </c>
      <c r="J83" s="565"/>
      <c r="K83" s="565"/>
    </row>
    <row r="84" spans="1:11" x14ac:dyDescent="0.2">
      <c r="A84" s="565"/>
      <c r="B84" s="565"/>
      <c r="C84" s="565"/>
      <c r="D84" s="565" t="s">
        <v>368</v>
      </c>
      <c r="E84" s="565" t="s">
        <v>369</v>
      </c>
      <c r="F84" s="565"/>
      <c r="G84" s="565"/>
      <c r="H84" s="565"/>
      <c r="I84" s="565"/>
      <c r="J84" s="565">
        <v>1.45</v>
      </c>
      <c r="K84" s="565">
        <v>0.45</v>
      </c>
    </row>
    <row r="85" spans="1:11" x14ac:dyDescent="0.2">
      <c r="A85" s="565" t="s">
        <v>370</v>
      </c>
      <c r="B85" s="565" t="s">
        <v>241</v>
      </c>
      <c r="C85" s="565" t="s">
        <v>233</v>
      </c>
      <c r="D85" s="565"/>
      <c r="E85" s="565"/>
      <c r="F85" s="565"/>
      <c r="G85" s="565"/>
      <c r="H85" s="565">
        <v>0.13</v>
      </c>
      <c r="I85" s="565">
        <v>7.0000000000000007E-2</v>
      </c>
      <c r="J85" s="565"/>
      <c r="K85" s="565"/>
    </row>
    <row r="86" spans="1:11" x14ac:dyDescent="0.2">
      <c r="A86" s="565"/>
      <c r="B86" s="565"/>
      <c r="C86" s="565"/>
      <c r="D86" s="565" t="s">
        <v>371</v>
      </c>
      <c r="E86" s="565" t="s">
        <v>340</v>
      </c>
      <c r="F86" s="565"/>
      <c r="G86" s="565"/>
      <c r="H86" s="565"/>
      <c r="I86" s="565"/>
      <c r="J86" s="565">
        <v>0.43</v>
      </c>
      <c r="K86" s="565">
        <v>2.8</v>
      </c>
    </row>
    <row r="87" spans="1:11" x14ac:dyDescent="0.2">
      <c r="A87" s="565" t="s">
        <v>372</v>
      </c>
      <c r="B87" s="565"/>
      <c r="C87" s="565" t="s">
        <v>326</v>
      </c>
      <c r="D87" s="565"/>
      <c r="E87" s="565"/>
      <c r="F87" s="565"/>
      <c r="G87" s="565"/>
      <c r="H87" s="565"/>
      <c r="I87" s="565">
        <v>0.49</v>
      </c>
      <c r="J87" s="565"/>
      <c r="K87" s="565"/>
    </row>
    <row r="88" spans="1:11" x14ac:dyDescent="0.2">
      <c r="A88" s="565"/>
      <c r="B88" s="565"/>
      <c r="C88" s="565"/>
      <c r="D88" s="565" t="s">
        <v>237</v>
      </c>
      <c r="E88" s="565" t="s">
        <v>272</v>
      </c>
      <c r="F88" s="565"/>
      <c r="G88" s="565"/>
      <c r="H88" s="565"/>
      <c r="I88" s="565"/>
      <c r="J88" s="565">
        <v>0</v>
      </c>
      <c r="K88" s="565">
        <v>7.4</v>
      </c>
    </row>
    <row r="89" spans="1:11" x14ac:dyDescent="0.2">
      <c r="A89" s="565" t="s">
        <v>373</v>
      </c>
      <c r="B89" s="565"/>
      <c r="C89" s="565" t="s">
        <v>374</v>
      </c>
      <c r="D89" s="565"/>
      <c r="E89" s="565"/>
      <c r="F89" s="565"/>
      <c r="G89" s="565"/>
      <c r="H89" s="565"/>
      <c r="I89" s="565">
        <v>0.99</v>
      </c>
      <c r="J89" s="565"/>
      <c r="K89" s="565"/>
    </row>
    <row r="90" spans="1:11" x14ac:dyDescent="0.2">
      <c r="A90" s="565"/>
      <c r="B90" s="565"/>
      <c r="C90" s="565"/>
      <c r="D90" s="565" t="s">
        <v>375</v>
      </c>
      <c r="E90" s="565" t="s">
        <v>376</v>
      </c>
      <c r="F90" s="565"/>
      <c r="G90" s="565"/>
      <c r="H90" s="565"/>
      <c r="I90" s="565"/>
      <c r="J90" s="565">
        <v>0.27</v>
      </c>
      <c r="K90" s="565">
        <v>8.75</v>
      </c>
    </row>
    <row r="91" spans="1:11" x14ac:dyDescent="0.2">
      <c r="A91" s="565" t="s">
        <v>377</v>
      </c>
      <c r="B91" s="565" t="s">
        <v>378</v>
      </c>
      <c r="C91" s="565" t="s">
        <v>255</v>
      </c>
      <c r="D91" s="565"/>
      <c r="E91" s="565"/>
      <c r="F91" s="565"/>
      <c r="G91" s="565"/>
      <c r="H91" s="565">
        <v>0.08</v>
      </c>
      <c r="I91" s="565">
        <v>0.76</v>
      </c>
      <c r="J91" s="565"/>
      <c r="K91" s="565"/>
    </row>
    <row r="92" spans="1:11" x14ac:dyDescent="0.2">
      <c r="A92" s="565"/>
      <c r="B92" s="565"/>
      <c r="C92" s="565"/>
      <c r="D92" s="565" t="s">
        <v>271</v>
      </c>
      <c r="E92" s="565" t="s">
        <v>379</v>
      </c>
      <c r="F92" s="565"/>
      <c r="G92" s="565"/>
      <c r="H92" s="565"/>
      <c r="I92" s="565"/>
      <c r="J92" s="565">
        <v>0.7</v>
      </c>
      <c r="K92" s="565">
        <v>5.95</v>
      </c>
    </row>
    <row r="93" spans="1:11" x14ac:dyDescent="0.2">
      <c r="A93" s="565" t="s">
        <v>380</v>
      </c>
      <c r="B93" s="565" t="s">
        <v>381</v>
      </c>
      <c r="C93" s="565" t="s">
        <v>371</v>
      </c>
      <c r="D93" s="565"/>
      <c r="E93" s="565"/>
      <c r="F93" s="565"/>
      <c r="G93" s="565"/>
      <c r="H93" s="565">
        <v>0.06</v>
      </c>
      <c r="I93" s="565">
        <v>0.43</v>
      </c>
      <c r="J93" s="565"/>
      <c r="K93" s="565"/>
    </row>
    <row r="94" spans="1:11" x14ac:dyDescent="0.2">
      <c r="A94" s="565"/>
      <c r="B94" s="565"/>
      <c r="C94" s="565"/>
      <c r="D94" s="565" t="s">
        <v>339</v>
      </c>
      <c r="E94" s="565" t="s">
        <v>382</v>
      </c>
      <c r="F94" s="565"/>
      <c r="G94" s="565"/>
      <c r="H94" s="565"/>
      <c r="I94" s="565"/>
      <c r="J94" s="565">
        <v>0.8</v>
      </c>
      <c r="K94" s="565">
        <v>5</v>
      </c>
    </row>
    <row r="95" spans="1:11" x14ac:dyDescent="0.2">
      <c r="A95" s="565" t="s">
        <v>383</v>
      </c>
      <c r="B95" s="565" t="s">
        <v>227</v>
      </c>
      <c r="C95" s="565" t="s">
        <v>384</v>
      </c>
      <c r="D95" s="565"/>
      <c r="E95" s="565"/>
      <c r="F95" s="565"/>
      <c r="G95" s="565"/>
      <c r="H95" s="565">
        <v>0.1</v>
      </c>
      <c r="I95" s="565">
        <v>0.56999999999999995</v>
      </c>
      <c r="J95" s="565"/>
      <c r="K95" s="565"/>
    </row>
    <row r="96" spans="1:11" x14ac:dyDescent="0.2">
      <c r="A96" s="565"/>
      <c r="B96" s="565"/>
      <c r="C96" s="565"/>
      <c r="D96" s="565" t="s">
        <v>331</v>
      </c>
      <c r="E96" s="565" t="s">
        <v>385</v>
      </c>
      <c r="F96" s="565"/>
      <c r="G96" s="565"/>
      <c r="H96" s="565"/>
      <c r="I96" s="565"/>
      <c r="J96" s="565">
        <v>0.33</v>
      </c>
      <c r="K96" s="565">
        <v>6.8</v>
      </c>
    </row>
    <row r="97" spans="1:11" x14ac:dyDescent="0.2">
      <c r="A97" s="565" t="s">
        <v>386</v>
      </c>
      <c r="B97" s="565"/>
      <c r="C97" s="565" t="s">
        <v>258</v>
      </c>
      <c r="D97" s="565"/>
      <c r="E97" s="565"/>
      <c r="F97" s="565"/>
      <c r="G97" s="565"/>
      <c r="H97" s="565"/>
      <c r="I97" s="565">
        <v>0.79</v>
      </c>
      <c r="J97" s="565"/>
      <c r="K97" s="565"/>
    </row>
    <row r="98" spans="1:11" x14ac:dyDescent="0.2">
      <c r="A98" s="565"/>
      <c r="B98" s="565"/>
      <c r="C98" s="565"/>
      <c r="D98" s="565" t="s">
        <v>237</v>
      </c>
      <c r="E98" s="565" t="s">
        <v>387</v>
      </c>
      <c r="F98" s="565"/>
      <c r="G98" s="565"/>
      <c r="H98" s="565"/>
      <c r="I98" s="565"/>
      <c r="J98" s="565">
        <v>0</v>
      </c>
      <c r="K98" s="565">
        <v>7.15</v>
      </c>
    </row>
    <row r="99" spans="1:11" x14ac:dyDescent="0.2">
      <c r="A99" s="565" t="s">
        <v>388</v>
      </c>
      <c r="B99" s="565" t="s">
        <v>237</v>
      </c>
      <c r="C99" s="565" t="s">
        <v>389</v>
      </c>
      <c r="D99" s="565"/>
      <c r="E99" s="565"/>
      <c r="F99" s="565"/>
      <c r="G99" s="565"/>
      <c r="H99" s="565">
        <v>0</v>
      </c>
      <c r="I99" s="565">
        <v>0.64</v>
      </c>
      <c r="J99" s="565"/>
      <c r="K99" s="565"/>
    </row>
    <row r="100" spans="1:11" x14ac:dyDescent="0.2">
      <c r="A100" s="565"/>
      <c r="B100" s="565"/>
      <c r="C100" s="565"/>
      <c r="D100" s="565" t="s">
        <v>248</v>
      </c>
      <c r="E100" s="565" t="s">
        <v>390</v>
      </c>
      <c r="F100" s="565"/>
      <c r="G100" s="565"/>
      <c r="H100" s="565"/>
      <c r="I100" s="565"/>
      <c r="J100" s="565">
        <v>0.03</v>
      </c>
      <c r="K100" s="565">
        <v>8.1</v>
      </c>
    </row>
    <row r="101" spans="1:11" x14ac:dyDescent="0.2">
      <c r="A101" s="565" t="s">
        <v>391</v>
      </c>
      <c r="B101" s="565" t="s">
        <v>267</v>
      </c>
      <c r="C101" s="565" t="s">
        <v>392</v>
      </c>
      <c r="D101" s="565"/>
      <c r="E101" s="565"/>
      <c r="F101" s="565"/>
      <c r="G101" s="565"/>
      <c r="H101" s="565">
        <v>0.01</v>
      </c>
      <c r="I101" s="565">
        <v>0.98</v>
      </c>
      <c r="J101" s="565"/>
      <c r="K101" s="565"/>
    </row>
    <row r="102" spans="1:11" x14ac:dyDescent="0.2">
      <c r="A102" s="565"/>
      <c r="B102" s="565"/>
      <c r="C102" s="565"/>
      <c r="D102" s="565" t="s">
        <v>315</v>
      </c>
      <c r="E102" s="565" t="s">
        <v>349</v>
      </c>
      <c r="F102" s="565"/>
      <c r="G102" s="565"/>
      <c r="H102" s="565"/>
      <c r="I102" s="565"/>
      <c r="J102" s="565">
        <v>1.1000000000000001</v>
      </c>
      <c r="K102" s="565">
        <v>7.5</v>
      </c>
    </row>
    <row r="103" spans="1:11" x14ac:dyDescent="0.2">
      <c r="A103" s="565" t="s">
        <v>393</v>
      </c>
      <c r="B103" s="565" t="s">
        <v>394</v>
      </c>
      <c r="C103" s="565" t="s">
        <v>395</v>
      </c>
      <c r="D103" s="565"/>
      <c r="E103" s="565"/>
      <c r="F103" s="565"/>
      <c r="G103" s="565"/>
      <c r="H103" s="565">
        <v>0.21</v>
      </c>
      <c r="I103" s="565">
        <v>0.52</v>
      </c>
      <c r="J103" s="565"/>
      <c r="K103" s="565"/>
    </row>
    <row r="104" spans="1:11" x14ac:dyDescent="0.2">
      <c r="A104" s="565"/>
      <c r="B104" s="565"/>
      <c r="C104" s="565"/>
      <c r="D104" s="565" t="s">
        <v>396</v>
      </c>
      <c r="E104" s="565" t="s">
        <v>397</v>
      </c>
      <c r="F104" s="565"/>
      <c r="G104" s="565"/>
      <c r="H104" s="565"/>
      <c r="I104" s="565"/>
      <c r="J104" s="565">
        <v>4.25</v>
      </c>
      <c r="K104" s="565">
        <v>4.5</v>
      </c>
    </row>
    <row r="105" spans="1:11" x14ac:dyDescent="0.2">
      <c r="A105" s="565" t="s">
        <v>398</v>
      </c>
      <c r="B105" s="565" t="s">
        <v>389</v>
      </c>
      <c r="C105" s="565" t="s">
        <v>399</v>
      </c>
      <c r="D105" s="565"/>
      <c r="E105" s="565"/>
      <c r="F105" s="565"/>
      <c r="G105" s="565"/>
      <c r="H105" s="565">
        <v>0.64</v>
      </c>
      <c r="I105" s="565">
        <v>0.38</v>
      </c>
      <c r="J105" s="565"/>
      <c r="K105" s="565"/>
    </row>
    <row r="106" spans="1:11" x14ac:dyDescent="0.2">
      <c r="A106" s="565"/>
      <c r="B106" s="565"/>
      <c r="C106" s="565"/>
      <c r="D106" s="565" t="s">
        <v>400</v>
      </c>
      <c r="E106" s="565" t="s">
        <v>401</v>
      </c>
      <c r="F106" s="565"/>
      <c r="G106" s="565"/>
      <c r="H106" s="565"/>
      <c r="I106" s="565"/>
      <c r="J106" s="565">
        <v>3.55</v>
      </c>
      <c r="K106" s="565">
        <v>2.2000000000000002</v>
      </c>
    </row>
    <row r="107" spans="1:11" x14ac:dyDescent="0.2">
      <c r="A107" s="565" t="s">
        <v>402</v>
      </c>
      <c r="B107" s="565" t="s">
        <v>233</v>
      </c>
      <c r="C107" s="565" t="s">
        <v>381</v>
      </c>
      <c r="D107" s="565"/>
      <c r="E107" s="565"/>
      <c r="F107" s="565"/>
      <c r="G107" s="565"/>
      <c r="H107" s="565">
        <v>7.0000000000000007E-2</v>
      </c>
      <c r="I107" s="565">
        <v>0.06</v>
      </c>
      <c r="J107" s="565"/>
      <c r="K107" s="565"/>
    </row>
    <row r="108" spans="1:11" x14ac:dyDescent="0.2">
      <c r="A108" s="565"/>
      <c r="B108" s="565"/>
      <c r="C108" s="565"/>
      <c r="D108" s="565" t="s">
        <v>249</v>
      </c>
      <c r="E108" s="565" t="s">
        <v>361</v>
      </c>
      <c r="F108" s="565"/>
      <c r="G108" s="565"/>
      <c r="H108" s="565"/>
      <c r="I108" s="565"/>
      <c r="J108" s="565">
        <v>2.0499999999999998</v>
      </c>
      <c r="K108" s="565">
        <v>3.9</v>
      </c>
    </row>
    <row r="109" spans="1:11" x14ac:dyDescent="0.2">
      <c r="A109" s="565" t="s">
        <v>403</v>
      </c>
      <c r="B109" s="565" t="s">
        <v>252</v>
      </c>
      <c r="C109" s="565" t="s">
        <v>404</v>
      </c>
      <c r="D109" s="565"/>
      <c r="E109" s="565"/>
      <c r="F109" s="565"/>
      <c r="G109" s="565"/>
      <c r="H109" s="565">
        <v>0.34</v>
      </c>
      <c r="I109" s="565">
        <v>0.72</v>
      </c>
      <c r="J109" s="565"/>
      <c r="K109" s="565"/>
    </row>
    <row r="110" spans="1:11" x14ac:dyDescent="0.2">
      <c r="A110" s="565"/>
      <c r="B110" s="565"/>
      <c r="C110" s="565"/>
      <c r="D110" s="565" t="s">
        <v>308</v>
      </c>
      <c r="E110" s="565" t="s">
        <v>405</v>
      </c>
      <c r="F110" s="565"/>
      <c r="G110" s="565"/>
      <c r="H110" s="565"/>
      <c r="I110" s="565"/>
      <c r="J110" s="565">
        <v>3.35</v>
      </c>
      <c r="K110" s="565">
        <v>9.6</v>
      </c>
    </row>
    <row r="111" spans="1:11" x14ac:dyDescent="0.2">
      <c r="A111" s="565" t="s">
        <v>406</v>
      </c>
      <c r="B111" s="565" t="s">
        <v>331</v>
      </c>
      <c r="C111" s="565" t="s">
        <v>269</v>
      </c>
      <c r="D111" s="565"/>
      <c r="E111" s="565"/>
      <c r="F111" s="565"/>
      <c r="G111" s="565"/>
      <c r="H111" s="565">
        <v>0.33</v>
      </c>
      <c r="I111" s="565">
        <v>1.2</v>
      </c>
      <c r="J111" s="565"/>
      <c r="K111" s="565"/>
    </row>
    <row r="112" spans="1:11" x14ac:dyDescent="0.2">
      <c r="A112" s="565"/>
      <c r="B112" s="565"/>
      <c r="C112" s="565"/>
      <c r="D112" s="565" t="s">
        <v>407</v>
      </c>
      <c r="E112" s="565" t="s">
        <v>345</v>
      </c>
      <c r="F112" s="565"/>
      <c r="G112" s="565"/>
      <c r="H112" s="565"/>
      <c r="I112" s="565"/>
      <c r="J112" s="565">
        <v>3.45</v>
      </c>
      <c r="K112" s="565">
        <v>8.0500000000000007</v>
      </c>
    </row>
    <row r="113" spans="1:11" x14ac:dyDescent="0.2">
      <c r="A113" s="565" t="s">
        <v>408</v>
      </c>
      <c r="B113" s="565" t="s">
        <v>409</v>
      </c>
      <c r="C113" s="565" t="s">
        <v>410</v>
      </c>
      <c r="D113" s="565"/>
      <c r="E113" s="565"/>
      <c r="F113" s="565"/>
      <c r="G113" s="565"/>
      <c r="H113" s="565">
        <v>0.36</v>
      </c>
      <c r="I113" s="565">
        <v>0.41</v>
      </c>
      <c r="J113" s="565"/>
      <c r="K113" s="565"/>
    </row>
    <row r="114" spans="1:11" x14ac:dyDescent="0.2">
      <c r="A114" s="565"/>
      <c r="B114" s="565"/>
      <c r="C114" s="565"/>
      <c r="D114" s="565" t="s">
        <v>411</v>
      </c>
      <c r="E114" s="565" t="s">
        <v>412</v>
      </c>
      <c r="F114" s="565"/>
      <c r="G114" s="565"/>
      <c r="H114" s="565"/>
      <c r="I114" s="565"/>
      <c r="J114" s="565">
        <v>4.05</v>
      </c>
      <c r="K114" s="565">
        <v>2.1</v>
      </c>
    </row>
    <row r="115" spans="1:11" x14ac:dyDescent="0.2">
      <c r="A115" s="565" t="s">
        <v>413</v>
      </c>
      <c r="B115" s="565" t="s">
        <v>369</v>
      </c>
      <c r="C115" s="565" t="s">
        <v>267</v>
      </c>
      <c r="D115" s="565"/>
      <c r="E115" s="565"/>
      <c r="F115" s="565"/>
      <c r="G115" s="565"/>
      <c r="H115" s="565">
        <v>0.45</v>
      </c>
      <c r="I115" s="565">
        <v>0.01</v>
      </c>
      <c r="J115" s="565"/>
      <c r="K115" s="565"/>
    </row>
    <row r="116" spans="1:11" x14ac:dyDescent="0.2">
      <c r="A116" s="565"/>
      <c r="B116" s="565"/>
      <c r="C116" s="565"/>
      <c r="D116" s="565" t="s">
        <v>316</v>
      </c>
      <c r="E116" s="565" t="s">
        <v>248</v>
      </c>
      <c r="F116" s="565"/>
      <c r="G116" s="565"/>
      <c r="H116" s="565"/>
      <c r="I116" s="565"/>
      <c r="J116" s="565">
        <v>11.9</v>
      </c>
      <c r="K116" s="565">
        <v>0.03</v>
      </c>
    </row>
    <row r="117" spans="1:11" x14ac:dyDescent="0.2">
      <c r="A117" s="565" t="s">
        <v>414</v>
      </c>
      <c r="B117" s="565" t="s">
        <v>415</v>
      </c>
      <c r="C117" s="565"/>
      <c r="D117" s="565"/>
      <c r="E117" s="565"/>
      <c r="F117" s="565"/>
      <c r="G117" s="565"/>
      <c r="H117" s="565">
        <v>1.93</v>
      </c>
      <c r="I117" s="565"/>
      <c r="J117" s="565"/>
      <c r="K117" s="565"/>
    </row>
    <row r="118" spans="1:11" x14ac:dyDescent="0.2">
      <c r="A118" s="565"/>
      <c r="B118" s="565"/>
      <c r="C118" s="565"/>
      <c r="D118" s="565" t="s">
        <v>416</v>
      </c>
      <c r="E118" s="565" t="s">
        <v>237</v>
      </c>
      <c r="F118" s="565"/>
      <c r="G118" s="565"/>
      <c r="H118" s="565"/>
      <c r="I118" s="565"/>
      <c r="J118" s="565">
        <v>15.15</v>
      </c>
      <c r="K118" s="565">
        <v>0</v>
      </c>
    </row>
    <row r="119" spans="1:11" x14ac:dyDescent="0.2">
      <c r="A119" s="565" t="s">
        <v>417</v>
      </c>
      <c r="B119" s="565" t="s">
        <v>315</v>
      </c>
      <c r="C119" s="565"/>
      <c r="D119" s="565"/>
      <c r="E119" s="565"/>
      <c r="F119" s="565"/>
      <c r="G119" s="565"/>
      <c r="H119" s="565">
        <v>1.1000000000000001</v>
      </c>
      <c r="I119" s="565"/>
      <c r="J119" s="565"/>
      <c r="K119" s="565"/>
    </row>
    <row r="120" spans="1:11" x14ac:dyDescent="0.2">
      <c r="A120" s="565"/>
      <c r="B120" s="565"/>
      <c r="C120" s="565"/>
      <c r="D120" s="565" t="s">
        <v>418</v>
      </c>
      <c r="E120" s="565" t="s">
        <v>419</v>
      </c>
      <c r="F120" s="565"/>
      <c r="G120" s="565"/>
      <c r="H120" s="565"/>
      <c r="I120" s="565"/>
      <c r="J120" s="565">
        <v>5.6</v>
      </c>
      <c r="K120" s="565">
        <v>3.33</v>
      </c>
    </row>
    <row r="121" spans="1:11" x14ac:dyDescent="0.2">
      <c r="A121" s="565" t="s">
        <v>420</v>
      </c>
      <c r="B121" s="565" t="s">
        <v>231</v>
      </c>
      <c r="C121" s="565" t="s">
        <v>421</v>
      </c>
      <c r="D121" s="565"/>
      <c r="E121" s="565"/>
      <c r="F121" s="565"/>
      <c r="G121" s="565"/>
      <c r="H121" s="565">
        <v>0.02</v>
      </c>
      <c r="I121" s="565">
        <v>1</v>
      </c>
      <c r="J121" s="565"/>
      <c r="K121" s="565"/>
    </row>
    <row r="122" spans="1:11" x14ac:dyDescent="0.2">
      <c r="A122" s="565"/>
      <c r="B122" s="565"/>
      <c r="C122" s="565"/>
      <c r="D122" s="565" t="s">
        <v>233</v>
      </c>
      <c r="E122" s="565" t="s">
        <v>422</v>
      </c>
      <c r="F122" s="565"/>
      <c r="G122" s="565"/>
      <c r="H122" s="565"/>
      <c r="I122" s="565"/>
      <c r="J122" s="565">
        <v>7.0000000000000007E-2</v>
      </c>
      <c r="K122" s="565">
        <v>10.050000000000001</v>
      </c>
    </row>
    <row r="123" spans="1:11" x14ac:dyDescent="0.2">
      <c r="A123" s="565" t="s">
        <v>423</v>
      </c>
      <c r="B123" s="565" t="s">
        <v>237</v>
      </c>
      <c r="C123" s="565" t="s">
        <v>424</v>
      </c>
      <c r="D123" s="565"/>
      <c r="E123" s="565"/>
      <c r="F123" s="565"/>
      <c r="G123" s="565"/>
      <c r="H123" s="565">
        <v>0</v>
      </c>
      <c r="I123" s="565">
        <v>1.01</v>
      </c>
      <c r="J123" s="565"/>
      <c r="K123" s="565"/>
    </row>
    <row r="124" spans="1:11" x14ac:dyDescent="0.2">
      <c r="A124" s="565"/>
      <c r="B124" s="565"/>
      <c r="C124" s="565"/>
      <c r="D124" s="565" t="s">
        <v>237</v>
      </c>
      <c r="E124" s="565" t="s">
        <v>232</v>
      </c>
      <c r="F124" s="565"/>
      <c r="G124" s="565"/>
      <c r="H124" s="565"/>
      <c r="I124" s="565"/>
      <c r="J124" s="565">
        <v>0</v>
      </c>
      <c r="K124" s="565">
        <v>11.2</v>
      </c>
    </row>
    <row r="125" spans="1:11" x14ac:dyDescent="0.2">
      <c r="A125" s="565" t="s">
        <v>425</v>
      </c>
      <c r="B125" s="565"/>
      <c r="C125" s="565" t="s">
        <v>426</v>
      </c>
      <c r="D125" s="565"/>
      <c r="E125" s="565"/>
      <c r="F125" s="565"/>
      <c r="G125" s="565"/>
      <c r="H125" s="565"/>
      <c r="I125" s="565">
        <v>1.23</v>
      </c>
      <c r="J125" s="565"/>
      <c r="K125" s="565"/>
    </row>
    <row r="126" spans="1:11" x14ac:dyDescent="0.2">
      <c r="A126" s="565"/>
      <c r="B126" s="565"/>
      <c r="C126" s="565"/>
      <c r="D126" s="565" t="s">
        <v>237</v>
      </c>
      <c r="E126" s="565" t="s">
        <v>427</v>
      </c>
      <c r="F126" s="565"/>
      <c r="G126" s="565"/>
      <c r="H126" s="565"/>
      <c r="I126" s="565"/>
      <c r="J126" s="565">
        <v>0</v>
      </c>
      <c r="K126" s="565">
        <v>9.35</v>
      </c>
    </row>
    <row r="127" spans="1:11" x14ac:dyDescent="0.2">
      <c r="A127" s="565" t="s">
        <v>428</v>
      </c>
      <c r="B127" s="565"/>
      <c r="C127" s="565" t="s">
        <v>389</v>
      </c>
      <c r="D127" s="565"/>
      <c r="E127" s="565"/>
      <c r="F127" s="565"/>
      <c r="G127" s="565"/>
      <c r="H127" s="565"/>
      <c r="I127" s="565">
        <v>0.64</v>
      </c>
      <c r="J127" s="565"/>
      <c r="K127" s="565"/>
    </row>
    <row r="128" spans="1:11" x14ac:dyDescent="0.2">
      <c r="A128" s="565"/>
      <c r="B128" s="565"/>
      <c r="C128" s="565"/>
      <c r="D128" s="565" t="s">
        <v>237</v>
      </c>
      <c r="E128" s="565" t="s">
        <v>429</v>
      </c>
      <c r="F128" s="565"/>
      <c r="G128" s="565"/>
      <c r="H128" s="565"/>
      <c r="I128" s="565"/>
      <c r="J128" s="565">
        <v>0</v>
      </c>
      <c r="K128" s="565">
        <v>8.4</v>
      </c>
    </row>
    <row r="129" spans="1:11" x14ac:dyDescent="0.2">
      <c r="A129" s="565" t="s">
        <v>430</v>
      </c>
      <c r="B129" s="565"/>
      <c r="C129" s="565" t="s">
        <v>266</v>
      </c>
      <c r="D129" s="565"/>
      <c r="E129" s="565"/>
      <c r="F129" s="565"/>
      <c r="G129" s="565"/>
      <c r="H129" s="565"/>
      <c r="I129" s="565">
        <v>1.04</v>
      </c>
      <c r="J129" s="565"/>
      <c r="K129" s="565"/>
    </row>
    <row r="130" spans="1:11" x14ac:dyDescent="0.2">
      <c r="A130" s="565"/>
      <c r="B130" s="565"/>
      <c r="C130" s="565"/>
      <c r="D130" s="565" t="s">
        <v>237</v>
      </c>
      <c r="E130" s="565" t="s">
        <v>337</v>
      </c>
      <c r="F130" s="565"/>
      <c r="G130" s="565"/>
      <c r="H130" s="565"/>
      <c r="I130" s="565"/>
      <c r="J130" s="565">
        <v>0</v>
      </c>
      <c r="K130" s="565">
        <v>10.5</v>
      </c>
    </row>
    <row r="131" spans="1:11" x14ac:dyDescent="0.2">
      <c r="A131" s="565" t="s">
        <v>431</v>
      </c>
      <c r="B131" s="565"/>
      <c r="C131" s="565" t="s">
        <v>235</v>
      </c>
      <c r="D131" s="565"/>
      <c r="E131" s="565"/>
      <c r="F131" s="565"/>
      <c r="G131" s="565"/>
      <c r="H131" s="565"/>
      <c r="I131" s="565">
        <v>1.06</v>
      </c>
      <c r="J131" s="565"/>
      <c r="K131" s="565"/>
    </row>
    <row r="132" spans="1:11" x14ac:dyDescent="0.2">
      <c r="A132" s="565"/>
      <c r="B132" s="565"/>
      <c r="C132" s="565"/>
      <c r="D132" s="565" t="s">
        <v>237</v>
      </c>
      <c r="E132" s="565" t="s">
        <v>432</v>
      </c>
      <c r="F132" s="565"/>
      <c r="G132" s="565"/>
      <c r="H132" s="565"/>
      <c r="I132" s="565"/>
      <c r="J132" s="565">
        <v>0</v>
      </c>
      <c r="K132" s="565">
        <v>12.65</v>
      </c>
    </row>
    <row r="133" spans="1:11" x14ac:dyDescent="0.2">
      <c r="A133" s="565" t="s">
        <v>433</v>
      </c>
      <c r="B133" s="565"/>
      <c r="C133" s="565" t="s">
        <v>434</v>
      </c>
      <c r="D133" s="565"/>
      <c r="E133" s="565"/>
      <c r="F133" s="565"/>
      <c r="G133" s="565"/>
      <c r="H133" s="565"/>
      <c r="I133" s="565">
        <v>1.47</v>
      </c>
      <c r="J133" s="565"/>
      <c r="K133" s="565"/>
    </row>
    <row r="134" spans="1:11" x14ac:dyDescent="0.2">
      <c r="A134" s="565"/>
      <c r="B134" s="565"/>
      <c r="C134" s="565"/>
      <c r="D134" s="565" t="s">
        <v>237</v>
      </c>
      <c r="E134" s="565" t="s">
        <v>435</v>
      </c>
      <c r="F134" s="565"/>
      <c r="G134" s="565"/>
      <c r="H134" s="565"/>
      <c r="I134" s="565"/>
      <c r="J134" s="565">
        <v>0</v>
      </c>
      <c r="K134" s="565">
        <v>16</v>
      </c>
    </row>
    <row r="135" spans="1:11" x14ac:dyDescent="0.2">
      <c r="A135" s="565" t="s">
        <v>436</v>
      </c>
      <c r="B135" s="565"/>
      <c r="C135" s="565" t="s">
        <v>437</v>
      </c>
      <c r="D135" s="565"/>
      <c r="E135" s="565"/>
      <c r="F135" s="565"/>
      <c r="G135" s="565"/>
      <c r="H135" s="565"/>
      <c r="I135" s="565">
        <v>1.73</v>
      </c>
      <c r="J135" s="565"/>
      <c r="K135" s="565"/>
    </row>
    <row r="136" spans="1:11" x14ac:dyDescent="0.2">
      <c r="A136" s="565"/>
      <c r="B136" s="565"/>
      <c r="C136" s="565"/>
      <c r="D136" s="565" t="s">
        <v>233</v>
      </c>
      <c r="E136" s="565" t="s">
        <v>438</v>
      </c>
      <c r="F136" s="565"/>
      <c r="G136" s="565"/>
      <c r="H136" s="565"/>
      <c r="I136" s="565"/>
      <c r="J136" s="565">
        <v>7.0000000000000007E-2</v>
      </c>
      <c r="K136" s="565">
        <v>20.2</v>
      </c>
    </row>
    <row r="137" spans="1:11" x14ac:dyDescent="0.2">
      <c r="A137" s="565" t="s">
        <v>439</v>
      </c>
      <c r="B137" s="565" t="s">
        <v>231</v>
      </c>
      <c r="C137" s="565" t="s">
        <v>440</v>
      </c>
      <c r="D137" s="565"/>
      <c r="E137" s="565"/>
      <c r="F137" s="565"/>
      <c r="G137" s="565"/>
      <c r="H137" s="565">
        <v>0.02</v>
      </c>
      <c r="I137" s="565">
        <v>2.31</v>
      </c>
      <c r="J137" s="565"/>
      <c r="K137" s="565"/>
    </row>
    <row r="138" spans="1:11" x14ac:dyDescent="0.2">
      <c r="A138" s="565"/>
      <c r="B138" s="565"/>
      <c r="C138" s="565"/>
      <c r="D138" s="565" t="s">
        <v>441</v>
      </c>
      <c r="E138" s="565" t="s">
        <v>442</v>
      </c>
      <c r="F138" s="565"/>
      <c r="G138" s="565"/>
      <c r="H138" s="565"/>
      <c r="I138" s="565"/>
      <c r="J138" s="565">
        <v>0.15</v>
      </c>
      <c r="K138" s="565">
        <v>17.05</v>
      </c>
    </row>
    <row r="139" spans="1:11" x14ac:dyDescent="0.2">
      <c r="A139" s="565" t="s">
        <v>443</v>
      </c>
      <c r="B139" s="565" t="s">
        <v>267</v>
      </c>
      <c r="C139" s="565" t="s">
        <v>315</v>
      </c>
      <c r="D139" s="565"/>
      <c r="E139" s="565"/>
      <c r="F139" s="565"/>
      <c r="G139" s="565"/>
      <c r="H139" s="565">
        <v>0.01</v>
      </c>
      <c r="I139" s="565">
        <v>1.1000000000000001</v>
      </c>
      <c r="J139" s="565"/>
      <c r="K139" s="565"/>
    </row>
    <row r="140" spans="1:11" x14ac:dyDescent="0.2">
      <c r="A140" s="565"/>
      <c r="B140" s="565"/>
      <c r="C140" s="565"/>
      <c r="D140" s="565" t="s">
        <v>248</v>
      </c>
      <c r="E140" s="565" t="s">
        <v>444</v>
      </c>
      <c r="F140" s="565"/>
      <c r="G140" s="565"/>
      <c r="H140" s="565"/>
      <c r="I140" s="565"/>
      <c r="J140" s="565">
        <v>0.03</v>
      </c>
      <c r="K140" s="565">
        <v>14.55</v>
      </c>
    </row>
    <row r="141" spans="1:11" x14ac:dyDescent="0.2">
      <c r="A141" s="565" t="s">
        <v>445</v>
      </c>
      <c r="B141" s="565"/>
      <c r="C141" s="565" t="s">
        <v>446</v>
      </c>
      <c r="D141" s="565"/>
      <c r="E141" s="565"/>
      <c r="F141" s="565"/>
      <c r="G141" s="565"/>
      <c r="H141" s="565"/>
      <c r="I141" s="565">
        <v>1.81</v>
      </c>
      <c r="J141" s="565"/>
      <c r="K141" s="565"/>
    </row>
    <row r="142" spans="1:11" x14ac:dyDescent="0.2">
      <c r="A142" s="565"/>
      <c r="B142" s="565"/>
      <c r="C142" s="565"/>
      <c r="D142" s="565" t="s">
        <v>243</v>
      </c>
      <c r="E142" s="565" t="s">
        <v>447</v>
      </c>
      <c r="F142" s="565"/>
      <c r="G142" s="565"/>
      <c r="H142" s="565"/>
      <c r="I142" s="565"/>
      <c r="J142" s="565">
        <v>0.2</v>
      </c>
      <c r="K142" s="565">
        <v>16.600000000000001</v>
      </c>
    </row>
    <row r="143" spans="1:11" x14ac:dyDescent="0.2">
      <c r="A143" s="565" t="s">
        <v>448</v>
      </c>
      <c r="B143" s="565" t="s">
        <v>381</v>
      </c>
      <c r="C143" s="565" t="s">
        <v>449</v>
      </c>
      <c r="D143" s="565"/>
      <c r="E143" s="565"/>
      <c r="F143" s="565"/>
      <c r="G143" s="565"/>
      <c r="H143" s="565">
        <v>0.06</v>
      </c>
      <c r="I143" s="565">
        <v>1.51</v>
      </c>
      <c r="J143" s="565"/>
      <c r="K143" s="565"/>
    </row>
    <row r="144" spans="1:11" x14ac:dyDescent="0.2">
      <c r="A144" s="565"/>
      <c r="B144" s="565"/>
      <c r="C144" s="565"/>
      <c r="D144" s="565" t="s">
        <v>246</v>
      </c>
      <c r="E144" s="565" t="s">
        <v>450</v>
      </c>
      <c r="F144" s="565"/>
      <c r="G144" s="565"/>
      <c r="H144" s="565"/>
      <c r="I144" s="565"/>
      <c r="J144" s="565">
        <v>0.35</v>
      </c>
      <c r="K144" s="565">
        <v>14</v>
      </c>
    </row>
    <row r="145" spans="1:11" x14ac:dyDescent="0.2">
      <c r="A145" s="565" t="s">
        <v>451</v>
      </c>
      <c r="B145" s="565" t="s">
        <v>267</v>
      </c>
      <c r="C145" s="565" t="s">
        <v>82</v>
      </c>
      <c r="D145" s="565"/>
      <c r="E145" s="565"/>
      <c r="F145" s="565"/>
      <c r="G145" s="565"/>
      <c r="H145" s="565">
        <v>0.01</v>
      </c>
      <c r="I145" s="565">
        <v>1.29</v>
      </c>
      <c r="J145" s="565"/>
      <c r="K145" s="565"/>
    </row>
    <row r="146" spans="1:11" x14ac:dyDescent="0.2">
      <c r="A146" s="565"/>
      <c r="B146" s="565"/>
      <c r="C146" s="565"/>
      <c r="D146" s="565" t="s">
        <v>452</v>
      </c>
      <c r="E146" s="565" t="s">
        <v>453</v>
      </c>
      <c r="F146" s="565"/>
      <c r="G146" s="565"/>
      <c r="H146" s="565"/>
      <c r="I146" s="565"/>
      <c r="J146" s="565">
        <v>0.3</v>
      </c>
      <c r="K146" s="565">
        <v>13.05</v>
      </c>
    </row>
    <row r="147" spans="1:11" x14ac:dyDescent="0.2">
      <c r="A147" s="565" t="s">
        <v>454</v>
      </c>
      <c r="B147" s="565" t="s">
        <v>455</v>
      </c>
      <c r="C147" s="565" t="s">
        <v>456</v>
      </c>
      <c r="D147" s="565"/>
      <c r="E147" s="565"/>
      <c r="F147" s="565"/>
      <c r="G147" s="565"/>
      <c r="H147" s="565">
        <v>0.05</v>
      </c>
      <c r="I147" s="565">
        <v>1.32</v>
      </c>
      <c r="J147" s="565"/>
      <c r="K147" s="565"/>
    </row>
    <row r="148" spans="1:11" x14ac:dyDescent="0.2">
      <c r="A148" s="565"/>
      <c r="B148" s="565"/>
      <c r="C148" s="565"/>
      <c r="D148" s="565" t="s">
        <v>457</v>
      </c>
      <c r="E148" s="565" t="s">
        <v>458</v>
      </c>
      <c r="F148" s="565"/>
      <c r="G148" s="565"/>
      <c r="H148" s="565"/>
      <c r="I148" s="565"/>
      <c r="J148" s="565">
        <v>1.05</v>
      </c>
      <c r="K148" s="565">
        <v>14.4</v>
      </c>
    </row>
    <row r="149" spans="1:11" x14ac:dyDescent="0.2">
      <c r="A149" s="565" t="s">
        <v>459</v>
      </c>
      <c r="B149" s="565" t="s">
        <v>367</v>
      </c>
      <c r="C149" s="565" t="s">
        <v>460</v>
      </c>
      <c r="D149" s="565"/>
      <c r="E149" s="565"/>
      <c r="F149" s="565"/>
      <c r="G149" s="565"/>
      <c r="H149" s="565">
        <v>0.16</v>
      </c>
      <c r="I149" s="565">
        <v>1.56</v>
      </c>
      <c r="J149" s="565"/>
      <c r="K149" s="565"/>
    </row>
    <row r="150" spans="1:11" x14ac:dyDescent="0.2">
      <c r="A150" s="565"/>
      <c r="B150" s="565"/>
      <c r="C150" s="565"/>
      <c r="D150" s="565" t="s">
        <v>461</v>
      </c>
      <c r="E150" s="565" t="s">
        <v>462</v>
      </c>
      <c r="F150" s="565"/>
      <c r="G150" s="565"/>
      <c r="H150" s="565"/>
      <c r="I150" s="565"/>
      <c r="J150" s="565">
        <v>3</v>
      </c>
      <c r="K150" s="565">
        <v>10.95</v>
      </c>
    </row>
    <row r="151" spans="1:11" x14ac:dyDescent="0.2">
      <c r="A151" s="565" t="s">
        <v>463</v>
      </c>
      <c r="B151" s="565" t="s">
        <v>322</v>
      </c>
      <c r="C151" s="565" t="s">
        <v>239</v>
      </c>
      <c r="D151" s="565"/>
      <c r="E151" s="565"/>
      <c r="F151" s="565"/>
      <c r="G151" s="565"/>
      <c r="H151" s="565">
        <v>0.44</v>
      </c>
      <c r="I151" s="565">
        <v>0.63</v>
      </c>
      <c r="J151" s="565"/>
      <c r="K151" s="565"/>
    </row>
    <row r="152" spans="1:11" x14ac:dyDescent="0.2">
      <c r="A152" s="565"/>
      <c r="B152" s="565"/>
      <c r="C152" s="565"/>
      <c r="D152" s="565" t="s">
        <v>464</v>
      </c>
      <c r="E152" s="565" t="s">
        <v>465</v>
      </c>
      <c r="F152" s="565"/>
      <c r="G152" s="565"/>
      <c r="H152" s="565"/>
      <c r="I152" s="565"/>
      <c r="J152" s="565">
        <v>9.9499999999999993</v>
      </c>
      <c r="K152" s="565">
        <v>3.6</v>
      </c>
    </row>
    <row r="153" spans="1:11" x14ac:dyDescent="0.2">
      <c r="A153" s="565" t="s">
        <v>466</v>
      </c>
      <c r="B153" s="565" t="s">
        <v>467</v>
      </c>
      <c r="C153" s="565" t="s">
        <v>468</v>
      </c>
      <c r="D153" s="565"/>
      <c r="E153" s="565"/>
      <c r="F153" s="565"/>
      <c r="G153" s="565"/>
      <c r="H153" s="565">
        <v>1.55</v>
      </c>
      <c r="I153" s="565">
        <v>0.09</v>
      </c>
      <c r="J153" s="565"/>
      <c r="K153" s="565"/>
    </row>
    <row r="154" spans="1:11" x14ac:dyDescent="0.2">
      <c r="A154" s="565"/>
      <c r="B154" s="565"/>
      <c r="C154" s="565"/>
      <c r="D154" s="565" t="s">
        <v>469</v>
      </c>
      <c r="E154" s="565" t="s">
        <v>313</v>
      </c>
      <c r="F154" s="565"/>
      <c r="G154" s="565"/>
      <c r="H154" s="565"/>
      <c r="I154" s="565"/>
      <c r="J154" s="565">
        <v>20</v>
      </c>
      <c r="K154" s="565">
        <v>2</v>
      </c>
    </row>
    <row r="155" spans="1:11" x14ac:dyDescent="0.2">
      <c r="A155" s="565" t="s">
        <v>470</v>
      </c>
      <c r="B155" s="565" t="s">
        <v>471</v>
      </c>
      <c r="C155" s="565" t="s">
        <v>282</v>
      </c>
      <c r="D155" s="565"/>
      <c r="E155" s="565"/>
      <c r="F155" s="565"/>
      <c r="G155" s="565"/>
      <c r="H155" s="565">
        <v>2.4500000000000002</v>
      </c>
      <c r="I155" s="565">
        <v>0.31</v>
      </c>
      <c r="J155" s="565"/>
      <c r="K155" s="565"/>
    </row>
    <row r="156" spans="1:11" x14ac:dyDescent="0.2">
      <c r="A156" s="565"/>
      <c r="B156" s="565"/>
      <c r="C156" s="565"/>
      <c r="D156" s="565" t="s">
        <v>472</v>
      </c>
      <c r="E156" s="565" t="s">
        <v>473</v>
      </c>
      <c r="F156" s="565"/>
      <c r="G156" s="565"/>
      <c r="H156" s="565"/>
      <c r="I156" s="565"/>
      <c r="J156" s="565">
        <v>22.25</v>
      </c>
      <c r="K156" s="565">
        <v>5.45</v>
      </c>
    </row>
    <row r="157" spans="1:11" x14ac:dyDescent="0.2">
      <c r="A157" s="565" t="s">
        <v>474</v>
      </c>
      <c r="B157" s="565" t="s">
        <v>313</v>
      </c>
      <c r="C157" s="565" t="s">
        <v>275</v>
      </c>
      <c r="D157" s="565"/>
      <c r="E157" s="565"/>
      <c r="F157" s="565"/>
      <c r="G157" s="565"/>
      <c r="H157" s="565">
        <v>2</v>
      </c>
      <c r="I157" s="565">
        <v>0.78</v>
      </c>
      <c r="J157" s="565"/>
      <c r="K157" s="565"/>
    </row>
    <row r="158" spans="1:11" x14ac:dyDescent="0.2">
      <c r="A158" s="565"/>
      <c r="B158" s="565"/>
      <c r="C158" s="565"/>
      <c r="D158" s="565" t="s">
        <v>475</v>
      </c>
      <c r="E158" s="565" t="s">
        <v>476</v>
      </c>
      <c r="F158" s="565"/>
      <c r="G158" s="565"/>
      <c r="H158" s="565"/>
      <c r="I158" s="565"/>
      <c r="J158" s="565">
        <v>13.75</v>
      </c>
      <c r="K158" s="565">
        <v>6.6</v>
      </c>
    </row>
    <row r="159" spans="1:11" x14ac:dyDescent="0.2">
      <c r="A159" s="565" t="s">
        <v>477</v>
      </c>
      <c r="B159" s="565" t="s">
        <v>478</v>
      </c>
      <c r="C159" s="565" t="s">
        <v>307</v>
      </c>
      <c r="D159" s="565"/>
      <c r="E159" s="565"/>
      <c r="F159" s="565"/>
      <c r="G159" s="565"/>
      <c r="H159" s="565">
        <v>0.75</v>
      </c>
      <c r="I159" s="565">
        <v>0.54</v>
      </c>
      <c r="J159" s="565"/>
      <c r="K159" s="565"/>
    </row>
    <row r="160" spans="1:11" x14ac:dyDescent="0.2">
      <c r="A160" s="565"/>
      <c r="B160" s="565"/>
      <c r="C160" s="565"/>
      <c r="D160" s="565" t="s">
        <v>479</v>
      </c>
      <c r="E160" s="565" t="s">
        <v>294</v>
      </c>
      <c r="F160" s="565"/>
      <c r="G160" s="565"/>
      <c r="H160" s="565"/>
      <c r="I160" s="565"/>
      <c r="J160" s="565">
        <v>5.8</v>
      </c>
      <c r="K160" s="565">
        <v>6.45</v>
      </c>
    </row>
    <row r="161" spans="1:11" x14ac:dyDescent="0.2">
      <c r="A161" s="565" t="s">
        <v>480</v>
      </c>
      <c r="B161" s="565" t="s">
        <v>410</v>
      </c>
      <c r="C161" s="565" t="s">
        <v>478</v>
      </c>
      <c r="D161" s="565"/>
      <c r="E161" s="565"/>
      <c r="F161" s="565"/>
      <c r="G161" s="565"/>
      <c r="H161" s="565">
        <v>0.41</v>
      </c>
      <c r="I161" s="565">
        <v>0.75</v>
      </c>
      <c r="J161" s="565"/>
      <c r="K161" s="565"/>
    </row>
    <row r="162" spans="1:11" x14ac:dyDescent="0.2">
      <c r="A162" s="565"/>
      <c r="B162" s="565"/>
      <c r="C162" s="565"/>
      <c r="D162" s="565" t="s">
        <v>481</v>
      </c>
      <c r="E162" s="565" t="s">
        <v>482</v>
      </c>
      <c r="F162" s="565"/>
      <c r="G162" s="565"/>
      <c r="H162" s="565"/>
      <c r="I162" s="565"/>
      <c r="J162" s="565">
        <v>2.25</v>
      </c>
      <c r="K162" s="565">
        <v>4.9000000000000004</v>
      </c>
    </row>
    <row r="163" spans="1:11" x14ac:dyDescent="0.2">
      <c r="A163" s="565" t="s">
        <v>483</v>
      </c>
      <c r="B163" s="565" t="s">
        <v>244</v>
      </c>
      <c r="C163" s="565" t="s">
        <v>224</v>
      </c>
      <c r="D163" s="565"/>
      <c r="E163" s="565"/>
      <c r="F163" s="565"/>
      <c r="G163" s="565"/>
      <c r="H163" s="565">
        <v>0.04</v>
      </c>
      <c r="I163" s="565">
        <v>0.23</v>
      </c>
      <c r="J163" s="565"/>
      <c r="K163" s="565"/>
    </row>
    <row r="164" spans="1:11" x14ac:dyDescent="0.2">
      <c r="A164" s="565"/>
      <c r="B164" s="565"/>
      <c r="C164" s="565"/>
      <c r="D164" s="565" t="s">
        <v>364</v>
      </c>
      <c r="E164" s="565" t="s">
        <v>484</v>
      </c>
      <c r="F164" s="565"/>
      <c r="G164" s="565"/>
      <c r="H164" s="565"/>
      <c r="I164" s="565"/>
      <c r="J164" s="565">
        <v>2.9</v>
      </c>
      <c r="K164" s="565">
        <v>3.4</v>
      </c>
    </row>
    <row r="165" spans="1:11" x14ac:dyDescent="0.2">
      <c r="A165" s="565" t="s">
        <v>485</v>
      </c>
      <c r="B165" s="565" t="s">
        <v>307</v>
      </c>
      <c r="C165" s="565" t="s">
        <v>369</v>
      </c>
      <c r="D165" s="565"/>
      <c r="E165" s="565"/>
      <c r="F165" s="565"/>
      <c r="G165" s="565"/>
      <c r="H165" s="565">
        <v>0.54</v>
      </c>
      <c r="I165" s="565">
        <v>0.45</v>
      </c>
      <c r="J165" s="565"/>
      <c r="K165" s="565"/>
    </row>
    <row r="166" spans="1:11" x14ac:dyDescent="0.2">
      <c r="A166" s="565"/>
      <c r="B166" s="565"/>
      <c r="C166" s="565"/>
      <c r="D166" s="565" t="s">
        <v>418</v>
      </c>
      <c r="E166" s="565" t="s">
        <v>396</v>
      </c>
      <c r="F166" s="565"/>
      <c r="G166" s="565"/>
      <c r="H166" s="565"/>
      <c r="I166" s="565"/>
      <c r="J166" s="565">
        <v>5.6</v>
      </c>
      <c r="K166" s="565">
        <v>4.25</v>
      </c>
    </row>
    <row r="167" spans="1:11" x14ac:dyDescent="0.2">
      <c r="A167" s="565" t="s">
        <v>486</v>
      </c>
      <c r="B167" s="565" t="s">
        <v>487</v>
      </c>
      <c r="C167" s="565" t="s">
        <v>320</v>
      </c>
      <c r="D167" s="565"/>
      <c r="E167" s="565"/>
      <c r="F167" s="565"/>
      <c r="G167" s="565"/>
      <c r="H167" s="565">
        <v>0.57999999999999996</v>
      </c>
      <c r="I167" s="565">
        <v>0.4</v>
      </c>
      <c r="J167" s="565"/>
      <c r="K167" s="565"/>
    </row>
    <row r="168" spans="1:11" x14ac:dyDescent="0.2">
      <c r="A168" s="565"/>
      <c r="B168" s="565"/>
      <c r="C168" s="565"/>
      <c r="D168" s="565" t="s">
        <v>387</v>
      </c>
      <c r="E168" s="565" t="s">
        <v>304</v>
      </c>
      <c r="F168" s="565"/>
      <c r="G168" s="565"/>
      <c r="H168" s="565"/>
      <c r="I168" s="565"/>
      <c r="J168" s="565">
        <v>7.15</v>
      </c>
      <c r="K168" s="565">
        <v>5.0999999999999996</v>
      </c>
    </row>
    <row r="169" spans="1:11" x14ac:dyDescent="0.2">
      <c r="A169" s="565" t="s">
        <v>488</v>
      </c>
      <c r="B169" s="565" t="s">
        <v>489</v>
      </c>
      <c r="C169" s="565" t="s">
        <v>351</v>
      </c>
      <c r="D169" s="565"/>
      <c r="E169" s="565"/>
      <c r="F169" s="565"/>
      <c r="G169" s="565"/>
      <c r="H169" s="565">
        <v>0.85</v>
      </c>
      <c r="I169" s="565">
        <v>0.62</v>
      </c>
      <c r="J169" s="565"/>
      <c r="K169" s="565"/>
    </row>
    <row r="170" spans="1:11" x14ac:dyDescent="0.2">
      <c r="A170" s="565"/>
      <c r="B170" s="565"/>
      <c r="C170" s="565"/>
      <c r="D170" s="565" t="s">
        <v>345</v>
      </c>
      <c r="E170" s="565" t="s">
        <v>253</v>
      </c>
      <c r="F170" s="565"/>
      <c r="G170" s="565"/>
      <c r="H170" s="565"/>
      <c r="I170" s="565"/>
      <c r="J170" s="565">
        <v>8.0500000000000007</v>
      </c>
      <c r="K170" s="565">
        <v>5.5</v>
      </c>
    </row>
    <row r="171" spans="1:11" x14ac:dyDescent="0.2">
      <c r="A171" s="565" t="s">
        <v>490</v>
      </c>
      <c r="B171" s="565" t="s">
        <v>255</v>
      </c>
      <c r="C171" s="565" t="s">
        <v>302</v>
      </c>
      <c r="D171" s="565"/>
      <c r="E171" s="565"/>
      <c r="F171" s="565"/>
      <c r="G171" s="565"/>
      <c r="H171" s="565">
        <v>0.76</v>
      </c>
      <c r="I171" s="565">
        <v>0.48</v>
      </c>
      <c r="J171" s="565"/>
      <c r="K171" s="565"/>
    </row>
    <row r="172" spans="1:11" x14ac:dyDescent="0.2">
      <c r="A172" s="565"/>
      <c r="B172" s="565"/>
      <c r="C172" s="565"/>
      <c r="D172" s="565" t="s">
        <v>491</v>
      </c>
      <c r="E172" s="565" t="s">
        <v>407</v>
      </c>
      <c r="F172" s="565"/>
      <c r="G172" s="565"/>
      <c r="H172" s="565"/>
      <c r="I172" s="565"/>
      <c r="J172" s="565">
        <v>7.25</v>
      </c>
      <c r="K172" s="565">
        <v>3.45</v>
      </c>
    </row>
    <row r="173" spans="1:11" x14ac:dyDescent="0.2">
      <c r="A173" s="565" t="s">
        <v>492</v>
      </c>
      <c r="B173" s="565" t="s">
        <v>493</v>
      </c>
      <c r="C173" s="565" t="s">
        <v>394</v>
      </c>
      <c r="D173" s="565"/>
      <c r="E173" s="565"/>
      <c r="F173" s="565"/>
      <c r="G173" s="565"/>
      <c r="H173" s="565">
        <v>0.69</v>
      </c>
      <c r="I173" s="565">
        <v>0.21</v>
      </c>
      <c r="J173" s="565"/>
      <c r="K173" s="565"/>
    </row>
    <row r="174" spans="1:11" x14ac:dyDescent="0.2">
      <c r="A174" s="565"/>
      <c r="B174" s="565"/>
      <c r="C174" s="565"/>
      <c r="D174" s="565" t="s">
        <v>382</v>
      </c>
      <c r="E174" s="565" t="s">
        <v>494</v>
      </c>
      <c r="F174" s="565"/>
      <c r="G174" s="565"/>
      <c r="H174" s="565"/>
      <c r="I174" s="565"/>
      <c r="J174" s="565">
        <v>5</v>
      </c>
      <c r="K174" s="565">
        <v>3.25</v>
      </c>
    </row>
    <row r="175" spans="1:11" x14ac:dyDescent="0.2">
      <c r="A175" s="565" t="s">
        <v>495</v>
      </c>
      <c r="B175" s="565" t="s">
        <v>282</v>
      </c>
      <c r="C175" s="565" t="s">
        <v>322</v>
      </c>
      <c r="D175" s="565"/>
      <c r="E175" s="565"/>
      <c r="F175" s="565"/>
      <c r="G175" s="565"/>
      <c r="H175" s="565">
        <v>0.31</v>
      </c>
      <c r="I175" s="565">
        <v>0.44</v>
      </c>
      <c r="J175" s="565"/>
      <c r="K175" s="565"/>
    </row>
    <row r="176" spans="1:11" x14ac:dyDescent="0.2">
      <c r="A176" s="565"/>
      <c r="B176" s="565"/>
      <c r="C176" s="565"/>
      <c r="D176" s="565" t="s">
        <v>496</v>
      </c>
      <c r="E176" s="565" t="s">
        <v>497</v>
      </c>
      <c r="F176" s="565"/>
      <c r="G176" s="565"/>
      <c r="H176" s="565"/>
      <c r="I176" s="565"/>
      <c r="J176" s="565">
        <v>3.15</v>
      </c>
      <c r="K176" s="565">
        <v>2.35</v>
      </c>
    </row>
    <row r="177" spans="1:11" x14ac:dyDescent="0.2">
      <c r="A177" s="565" t="s">
        <v>498</v>
      </c>
      <c r="B177" s="565" t="s">
        <v>499</v>
      </c>
      <c r="C177" s="565" t="s">
        <v>248</v>
      </c>
      <c r="D177" s="565"/>
      <c r="E177" s="565"/>
      <c r="F177" s="565"/>
      <c r="G177" s="565"/>
      <c r="H177" s="565">
        <v>0.32</v>
      </c>
      <c r="I177" s="565">
        <v>0.03</v>
      </c>
      <c r="J177" s="565"/>
      <c r="K177" s="565"/>
    </row>
    <row r="178" spans="1:11" x14ac:dyDescent="0.2">
      <c r="A178" s="565"/>
      <c r="B178" s="565"/>
      <c r="C178" s="565"/>
      <c r="D178" s="565" t="s">
        <v>354</v>
      </c>
      <c r="E178" s="565" t="s">
        <v>500</v>
      </c>
      <c r="F178" s="565"/>
      <c r="G178" s="565"/>
      <c r="H178" s="565"/>
      <c r="I178" s="565"/>
      <c r="J178" s="565">
        <v>2.85</v>
      </c>
      <c r="K178" s="565">
        <v>2.5499999999999998</v>
      </c>
    </row>
    <row r="179" spans="1:11" x14ac:dyDescent="0.2">
      <c r="A179" s="565" t="s">
        <v>501</v>
      </c>
      <c r="B179" s="565" t="s">
        <v>250</v>
      </c>
      <c r="C179" s="565" t="s">
        <v>302</v>
      </c>
      <c r="D179" s="565"/>
      <c r="E179" s="565"/>
      <c r="F179" s="565"/>
      <c r="G179" s="565"/>
      <c r="H179" s="565">
        <v>0.25</v>
      </c>
      <c r="I179" s="565">
        <v>0.48</v>
      </c>
      <c r="J179" s="565"/>
      <c r="K179" s="565"/>
    </row>
    <row r="180" spans="1:11" x14ac:dyDescent="0.2">
      <c r="A180" s="565"/>
      <c r="B180" s="565"/>
      <c r="C180" s="565"/>
      <c r="D180" s="565" t="s">
        <v>502</v>
      </c>
      <c r="E180" s="565" t="s">
        <v>300</v>
      </c>
      <c r="F180" s="565"/>
      <c r="G180" s="565"/>
      <c r="H180" s="565"/>
      <c r="I180" s="565"/>
      <c r="J180" s="565">
        <v>1.75</v>
      </c>
      <c r="K180" s="565">
        <v>4.7</v>
      </c>
    </row>
    <row r="181" spans="1:11" x14ac:dyDescent="0.2">
      <c r="A181" s="565" t="s">
        <v>503</v>
      </c>
      <c r="B181" s="565" t="s">
        <v>227</v>
      </c>
      <c r="C181" s="565" t="s">
        <v>299</v>
      </c>
      <c r="D181" s="565"/>
      <c r="E181" s="565"/>
      <c r="F181" s="565"/>
      <c r="G181" s="565"/>
      <c r="H181" s="565">
        <v>0.1</v>
      </c>
      <c r="I181" s="565">
        <v>0.46</v>
      </c>
      <c r="J181" s="565"/>
      <c r="K181" s="565"/>
    </row>
    <row r="182" spans="1:11" x14ac:dyDescent="0.2">
      <c r="A182" s="565"/>
      <c r="B182" s="565"/>
      <c r="C182" s="565"/>
      <c r="D182" s="565" t="s">
        <v>504</v>
      </c>
      <c r="E182" s="565" t="s">
        <v>505</v>
      </c>
      <c r="F182" s="565"/>
      <c r="G182" s="565"/>
      <c r="H182" s="565"/>
      <c r="I182" s="565"/>
      <c r="J182" s="565">
        <v>3.75</v>
      </c>
      <c r="K182" s="565">
        <v>6.2</v>
      </c>
    </row>
    <row r="183" spans="1:11" x14ac:dyDescent="0.2">
      <c r="A183" s="565" t="s">
        <v>506</v>
      </c>
      <c r="B183" s="565" t="s">
        <v>332</v>
      </c>
      <c r="C183" s="565" t="s">
        <v>275</v>
      </c>
      <c r="D183" s="565"/>
      <c r="E183" s="565"/>
      <c r="F183" s="565"/>
      <c r="G183" s="565"/>
      <c r="H183" s="565">
        <v>0.65</v>
      </c>
      <c r="I183" s="565">
        <v>0.78</v>
      </c>
      <c r="J183" s="565"/>
      <c r="K183" s="565"/>
    </row>
    <row r="184" spans="1:11" x14ac:dyDescent="0.2">
      <c r="A184" s="565"/>
      <c r="B184" s="565"/>
      <c r="C184" s="565"/>
      <c r="D184" s="565" t="s">
        <v>473</v>
      </c>
      <c r="E184" s="565" t="s">
        <v>297</v>
      </c>
      <c r="F184" s="565"/>
      <c r="G184" s="565"/>
      <c r="H184" s="565"/>
      <c r="I184" s="565"/>
      <c r="J184" s="565">
        <v>5.45</v>
      </c>
      <c r="K184" s="565">
        <v>5.7</v>
      </c>
    </row>
    <row r="185" spans="1:11" x14ac:dyDescent="0.2">
      <c r="A185" s="565" t="s">
        <v>507</v>
      </c>
      <c r="B185" s="565" t="s">
        <v>322</v>
      </c>
      <c r="C185" s="565" t="s">
        <v>409</v>
      </c>
      <c r="D185" s="565"/>
      <c r="E185" s="565"/>
      <c r="F185" s="565"/>
      <c r="G185" s="565"/>
      <c r="H185" s="565">
        <v>0.44</v>
      </c>
      <c r="I185" s="565">
        <v>0.36</v>
      </c>
      <c r="J185" s="565"/>
      <c r="K185" s="565"/>
    </row>
    <row r="186" spans="1:11" x14ac:dyDescent="0.2">
      <c r="A186" s="565"/>
      <c r="B186" s="565"/>
      <c r="C186" s="565"/>
      <c r="D186" s="565" t="s">
        <v>508</v>
      </c>
      <c r="E186" s="565" t="s">
        <v>509</v>
      </c>
      <c r="F186" s="565"/>
      <c r="G186" s="565"/>
      <c r="H186" s="565"/>
      <c r="I186" s="565"/>
      <c r="J186" s="565">
        <v>5.05</v>
      </c>
      <c r="K186" s="565">
        <v>4.2</v>
      </c>
    </row>
    <row r="187" spans="1:11" x14ac:dyDescent="0.2">
      <c r="A187" s="565" t="s">
        <v>510</v>
      </c>
      <c r="B187" s="565" t="s">
        <v>384</v>
      </c>
      <c r="C187" s="565" t="s">
        <v>302</v>
      </c>
      <c r="D187" s="565"/>
      <c r="E187" s="565"/>
      <c r="F187" s="565"/>
      <c r="G187" s="565"/>
      <c r="H187" s="565">
        <v>0.56999999999999995</v>
      </c>
      <c r="I187" s="565">
        <v>0.48</v>
      </c>
      <c r="J187" s="565"/>
      <c r="K187" s="565"/>
    </row>
    <row r="188" spans="1:11" x14ac:dyDescent="0.2">
      <c r="A188" s="565"/>
      <c r="B188" s="565"/>
      <c r="C188" s="565"/>
      <c r="D188" s="565" t="s">
        <v>461</v>
      </c>
      <c r="E188" s="565" t="s">
        <v>511</v>
      </c>
      <c r="F188" s="565"/>
      <c r="G188" s="565"/>
      <c r="H188" s="565"/>
      <c r="I188" s="565"/>
      <c r="J188" s="565">
        <v>3</v>
      </c>
      <c r="K188" s="565">
        <v>4.8</v>
      </c>
    </row>
    <row r="189" spans="1:11" x14ac:dyDescent="0.2">
      <c r="A189" s="565" t="s">
        <v>512</v>
      </c>
      <c r="B189" s="565" t="s">
        <v>248</v>
      </c>
      <c r="C189" s="565" t="s">
        <v>302</v>
      </c>
      <c r="D189" s="565"/>
      <c r="E189" s="565"/>
      <c r="F189" s="565"/>
      <c r="G189" s="565"/>
      <c r="H189" s="565">
        <v>0.03</v>
      </c>
      <c r="I189" s="565">
        <v>0.48</v>
      </c>
      <c r="J189" s="565"/>
      <c r="K189" s="565"/>
    </row>
    <row r="190" spans="1:11" x14ac:dyDescent="0.2">
      <c r="A190" s="565"/>
      <c r="B190" s="565"/>
      <c r="C190" s="565"/>
      <c r="D190" s="565" t="s">
        <v>336</v>
      </c>
      <c r="E190" s="565" t="s">
        <v>513</v>
      </c>
      <c r="F190" s="565"/>
      <c r="G190" s="565"/>
      <c r="H190" s="565"/>
      <c r="I190" s="565"/>
      <c r="J190" s="565">
        <v>1.3</v>
      </c>
      <c r="K190" s="565">
        <v>4.95</v>
      </c>
    </row>
    <row r="191" spans="1:11" x14ac:dyDescent="0.2">
      <c r="A191" s="565" t="s">
        <v>514</v>
      </c>
      <c r="B191" s="565" t="s">
        <v>224</v>
      </c>
      <c r="C191" s="565" t="s">
        <v>515</v>
      </c>
      <c r="D191" s="565"/>
      <c r="E191" s="565"/>
      <c r="F191" s="565"/>
      <c r="G191" s="565"/>
      <c r="H191" s="565">
        <v>0.23</v>
      </c>
      <c r="I191" s="565">
        <v>0.51</v>
      </c>
      <c r="J191" s="565"/>
      <c r="K191" s="565"/>
    </row>
    <row r="192" spans="1:11" x14ac:dyDescent="0.2">
      <c r="A192" s="565"/>
      <c r="B192" s="565"/>
      <c r="C192" s="565"/>
      <c r="D192" s="565" t="s">
        <v>516</v>
      </c>
      <c r="E192" s="565" t="s">
        <v>517</v>
      </c>
      <c r="F192" s="565"/>
      <c r="G192" s="565"/>
      <c r="H192" s="565"/>
      <c r="I192" s="565"/>
      <c r="J192" s="565">
        <v>1.25</v>
      </c>
      <c r="K192" s="565">
        <v>9.85</v>
      </c>
    </row>
    <row r="193" spans="1:11" x14ac:dyDescent="0.2">
      <c r="A193" s="565" t="s">
        <v>518</v>
      </c>
      <c r="B193" s="565" t="s">
        <v>231</v>
      </c>
      <c r="C193" s="565" t="s">
        <v>519</v>
      </c>
      <c r="D193" s="565"/>
      <c r="E193" s="565"/>
      <c r="F193" s="565"/>
      <c r="G193" s="565"/>
      <c r="H193" s="565">
        <v>0.02</v>
      </c>
      <c r="I193" s="565">
        <v>1.46</v>
      </c>
      <c r="J193" s="565"/>
      <c r="K193" s="565"/>
    </row>
    <row r="194" spans="1:11" x14ac:dyDescent="0.2">
      <c r="A194" s="565"/>
      <c r="B194" s="565"/>
      <c r="C194" s="565"/>
      <c r="D194" s="565" t="s">
        <v>233</v>
      </c>
      <c r="E194" s="565" t="s">
        <v>520</v>
      </c>
      <c r="F194" s="565"/>
      <c r="G194" s="565"/>
      <c r="H194" s="565"/>
      <c r="I194" s="565"/>
      <c r="J194" s="565">
        <v>7.0000000000000007E-2</v>
      </c>
      <c r="K194" s="565">
        <v>14.9</v>
      </c>
    </row>
    <row r="195" spans="1:11" x14ac:dyDescent="0.2">
      <c r="A195" s="565" t="s">
        <v>521</v>
      </c>
      <c r="B195" s="565"/>
      <c r="C195" s="565" t="s">
        <v>522</v>
      </c>
      <c r="D195" s="565"/>
      <c r="E195" s="565"/>
      <c r="F195" s="565"/>
      <c r="G195" s="565"/>
      <c r="H195" s="565"/>
      <c r="I195" s="565">
        <v>1.52</v>
      </c>
      <c r="J195" s="565"/>
      <c r="K195" s="565"/>
    </row>
    <row r="196" spans="1:11" x14ac:dyDescent="0.2">
      <c r="A196" s="565"/>
      <c r="B196" s="565"/>
      <c r="C196" s="565"/>
      <c r="D196" s="565" t="s">
        <v>237</v>
      </c>
      <c r="E196" s="565" t="s">
        <v>523</v>
      </c>
      <c r="F196" s="565"/>
      <c r="G196" s="565"/>
      <c r="H196" s="565"/>
      <c r="I196" s="565"/>
      <c r="J196" s="565">
        <v>0</v>
      </c>
      <c r="K196" s="565">
        <v>18.350000000000001</v>
      </c>
    </row>
    <row r="197" spans="1:11" x14ac:dyDescent="0.2">
      <c r="A197" s="565" t="s">
        <v>524</v>
      </c>
      <c r="B197" s="565"/>
      <c r="C197" s="565" t="s">
        <v>525</v>
      </c>
      <c r="D197" s="565"/>
      <c r="E197" s="565"/>
      <c r="F197" s="565"/>
      <c r="G197" s="565"/>
      <c r="H197" s="565"/>
      <c r="I197" s="565">
        <v>2.15</v>
      </c>
      <c r="J197" s="565"/>
      <c r="K197" s="565"/>
    </row>
    <row r="198" spans="1:11" x14ac:dyDescent="0.2">
      <c r="A198" s="565"/>
      <c r="B198" s="565"/>
      <c r="C198" s="565"/>
      <c r="D198" s="565" t="s">
        <v>526</v>
      </c>
      <c r="E198" s="565" t="s">
        <v>527</v>
      </c>
      <c r="F198" s="565"/>
      <c r="G198" s="565"/>
      <c r="H198" s="565"/>
      <c r="I198" s="565"/>
      <c r="J198" s="565">
        <v>0.87</v>
      </c>
      <c r="K198" s="565">
        <v>15.1</v>
      </c>
    </row>
    <row r="199" spans="1:11" x14ac:dyDescent="0.2">
      <c r="A199" s="565" t="s">
        <v>528</v>
      </c>
      <c r="B199" s="565" t="s">
        <v>529</v>
      </c>
      <c r="C199" s="565" t="s">
        <v>526</v>
      </c>
      <c r="D199" s="565"/>
      <c r="E199" s="565"/>
      <c r="F199" s="565"/>
      <c r="G199" s="565"/>
      <c r="H199" s="565">
        <v>0.26</v>
      </c>
      <c r="I199" s="565">
        <v>0.87</v>
      </c>
      <c r="J199" s="565"/>
      <c r="K199" s="565"/>
    </row>
    <row r="200" spans="1:11" x14ac:dyDescent="0.2">
      <c r="A200" s="565"/>
      <c r="B200" s="565"/>
      <c r="C200" s="565"/>
      <c r="D200" s="565" t="s">
        <v>530</v>
      </c>
      <c r="E200" s="565" t="s">
        <v>531</v>
      </c>
      <c r="F200" s="565"/>
      <c r="G200" s="565"/>
      <c r="H200" s="565"/>
      <c r="I200" s="565"/>
      <c r="J200" s="565">
        <v>2.7</v>
      </c>
      <c r="K200" s="565">
        <v>9.0500000000000007</v>
      </c>
    </row>
    <row r="201" spans="1:11" x14ac:dyDescent="0.2">
      <c r="A201" s="565" t="s">
        <v>532</v>
      </c>
      <c r="B201" s="565" t="s">
        <v>343</v>
      </c>
      <c r="C201" s="565" t="s">
        <v>533</v>
      </c>
      <c r="D201" s="565"/>
      <c r="E201" s="565"/>
      <c r="F201" s="565"/>
      <c r="G201" s="565"/>
      <c r="H201" s="565">
        <v>0.28000000000000003</v>
      </c>
      <c r="I201" s="565">
        <v>0.94</v>
      </c>
      <c r="J201" s="565"/>
      <c r="K201" s="565"/>
    </row>
    <row r="202" spans="1:11" x14ac:dyDescent="0.2">
      <c r="A202" s="565"/>
      <c r="B202" s="565"/>
      <c r="C202" s="565"/>
      <c r="D202" s="565" t="s">
        <v>353</v>
      </c>
      <c r="E202" s="565" t="s">
        <v>534</v>
      </c>
      <c r="F202" s="565"/>
      <c r="G202" s="565"/>
      <c r="H202" s="565"/>
      <c r="I202" s="565"/>
      <c r="J202" s="565">
        <v>6.15</v>
      </c>
      <c r="K202" s="565">
        <v>3.13</v>
      </c>
    </row>
    <row r="203" spans="1:11" x14ac:dyDescent="0.2">
      <c r="A203" s="565" t="s">
        <v>535</v>
      </c>
      <c r="B203" s="565" t="s">
        <v>536</v>
      </c>
      <c r="C203" s="565"/>
      <c r="D203" s="565"/>
      <c r="E203" s="565"/>
      <c r="F203" s="565"/>
      <c r="G203" s="565"/>
      <c r="H203" s="565">
        <v>0.95</v>
      </c>
      <c r="I203" s="565"/>
      <c r="J203" s="565"/>
      <c r="K203" s="565"/>
    </row>
    <row r="204" spans="1:11" x14ac:dyDescent="0.2">
      <c r="A204" s="565"/>
      <c r="B204" s="565"/>
      <c r="C204" s="565"/>
      <c r="D204" s="565" t="s">
        <v>537</v>
      </c>
      <c r="E204" s="565" t="s">
        <v>233</v>
      </c>
      <c r="F204" s="565"/>
      <c r="G204" s="565"/>
      <c r="H204" s="565"/>
      <c r="I204" s="565"/>
      <c r="J204" s="565">
        <v>8.9499999999999993</v>
      </c>
      <c r="K204" s="565">
        <v>7.0000000000000007E-2</v>
      </c>
    </row>
    <row r="205" spans="1:11" x14ac:dyDescent="0.2">
      <c r="A205" s="565" t="s">
        <v>538</v>
      </c>
      <c r="B205" s="565" t="s">
        <v>539</v>
      </c>
      <c r="C205" s="565" t="s">
        <v>231</v>
      </c>
      <c r="D205" s="565"/>
      <c r="E205" s="565"/>
      <c r="F205" s="565"/>
      <c r="G205" s="565"/>
      <c r="H205" s="565">
        <v>0.84</v>
      </c>
      <c r="I205" s="565">
        <v>0.02</v>
      </c>
      <c r="J205" s="565"/>
      <c r="K205" s="565"/>
    </row>
    <row r="206" spans="1:11" x14ac:dyDescent="0.2">
      <c r="A206" s="565"/>
      <c r="B206" s="565"/>
      <c r="C206" s="565"/>
      <c r="D206" s="565" t="s">
        <v>482</v>
      </c>
      <c r="E206" s="565" t="s">
        <v>497</v>
      </c>
      <c r="F206" s="565"/>
      <c r="G206" s="565"/>
      <c r="H206" s="565"/>
      <c r="I206" s="565"/>
      <c r="J206" s="565">
        <v>4.9000000000000004</v>
      </c>
      <c r="K206" s="565">
        <v>2.35</v>
      </c>
    </row>
    <row r="207" spans="1:11" x14ac:dyDescent="0.2">
      <c r="A207" s="565" t="s">
        <v>540</v>
      </c>
      <c r="B207" s="565" t="s">
        <v>541</v>
      </c>
      <c r="C207" s="565" t="s">
        <v>369</v>
      </c>
      <c r="D207" s="565"/>
      <c r="E207" s="565"/>
      <c r="F207" s="565"/>
      <c r="G207" s="565"/>
      <c r="H207" s="565">
        <v>0.14000000000000001</v>
      </c>
      <c r="I207" s="565">
        <v>0.45</v>
      </c>
      <c r="J207" s="565"/>
      <c r="K207" s="565"/>
    </row>
    <row r="208" spans="1:11" x14ac:dyDescent="0.2">
      <c r="A208" s="565"/>
      <c r="B208" s="565"/>
      <c r="C208" s="565"/>
      <c r="D208" s="565" t="s">
        <v>457</v>
      </c>
      <c r="E208" s="565" t="s">
        <v>542</v>
      </c>
      <c r="F208" s="565"/>
      <c r="G208" s="565"/>
      <c r="H208" s="565"/>
      <c r="I208" s="565"/>
      <c r="J208" s="565">
        <v>1.05</v>
      </c>
      <c r="K208" s="565">
        <v>5.15</v>
      </c>
    </row>
    <row r="209" spans="1:11" x14ac:dyDescent="0.2">
      <c r="A209" s="565" t="s">
        <v>543</v>
      </c>
      <c r="B209" s="565" t="s">
        <v>233</v>
      </c>
      <c r="C209" s="565" t="s">
        <v>487</v>
      </c>
      <c r="D209" s="565"/>
      <c r="E209" s="565"/>
      <c r="F209" s="565"/>
      <c r="G209" s="565"/>
      <c r="H209" s="565">
        <v>7.0000000000000007E-2</v>
      </c>
      <c r="I209" s="565">
        <v>0.57999999999999996</v>
      </c>
      <c r="J209" s="565"/>
      <c r="K209" s="565"/>
    </row>
    <row r="210" spans="1:11" x14ac:dyDescent="0.2">
      <c r="A210" s="565"/>
      <c r="B210" s="565"/>
      <c r="C210" s="565"/>
      <c r="D210" s="565" t="s">
        <v>269</v>
      </c>
      <c r="E210" s="565" t="s">
        <v>544</v>
      </c>
      <c r="F210" s="565"/>
      <c r="G210" s="565"/>
      <c r="H210" s="565"/>
      <c r="I210" s="565"/>
      <c r="J210" s="565">
        <v>1.2</v>
      </c>
      <c r="K210" s="565">
        <v>9.8000000000000007</v>
      </c>
    </row>
    <row r="211" spans="1:11" x14ac:dyDescent="0.2">
      <c r="A211" s="565" t="s">
        <v>545</v>
      </c>
      <c r="B211" s="565" t="s">
        <v>352</v>
      </c>
      <c r="C211" s="565" t="s">
        <v>546</v>
      </c>
      <c r="D211" s="565"/>
      <c r="E211" s="565"/>
      <c r="F211" s="565"/>
      <c r="G211" s="565"/>
      <c r="H211" s="565">
        <v>0.17</v>
      </c>
      <c r="I211" s="565">
        <v>1.38</v>
      </c>
      <c r="J211" s="565"/>
      <c r="K211" s="565"/>
    </row>
    <row r="212" spans="1:11" x14ac:dyDescent="0.2">
      <c r="A212" s="565"/>
      <c r="B212" s="565"/>
      <c r="C212" s="565"/>
      <c r="D212" s="565" t="s">
        <v>457</v>
      </c>
      <c r="E212" s="565" t="s">
        <v>259</v>
      </c>
      <c r="F212" s="565"/>
      <c r="G212" s="565"/>
      <c r="H212" s="565"/>
      <c r="I212" s="565"/>
      <c r="J212" s="565">
        <v>1.05</v>
      </c>
      <c r="K212" s="565">
        <v>9.25</v>
      </c>
    </row>
    <row r="213" spans="1:11" x14ac:dyDescent="0.2">
      <c r="A213" s="565" t="s">
        <v>547</v>
      </c>
      <c r="B213" s="565" t="s">
        <v>244</v>
      </c>
      <c r="C213" s="565" t="s">
        <v>357</v>
      </c>
      <c r="D213" s="565"/>
      <c r="E213" s="565"/>
      <c r="F213" s="565"/>
      <c r="G213" s="565"/>
      <c r="H213" s="565">
        <v>0.04</v>
      </c>
      <c r="I213" s="565">
        <v>0.47</v>
      </c>
      <c r="J213" s="565"/>
      <c r="K213" s="565"/>
    </row>
    <row r="214" spans="1:11" x14ac:dyDescent="0.2">
      <c r="A214" s="565"/>
      <c r="B214" s="565"/>
      <c r="C214" s="565"/>
      <c r="D214" s="565" t="s">
        <v>548</v>
      </c>
      <c r="E214" s="565" t="s">
        <v>549</v>
      </c>
      <c r="F214" s="565"/>
      <c r="G214" s="565"/>
      <c r="H214" s="565"/>
      <c r="I214" s="565"/>
      <c r="J214" s="565">
        <v>4.5999999999999996</v>
      </c>
      <c r="K214" s="565">
        <v>1.57</v>
      </c>
    </row>
    <row r="215" spans="1:11" x14ac:dyDescent="0.2">
      <c r="A215" s="565" t="s">
        <v>550</v>
      </c>
      <c r="B215" s="565" t="s">
        <v>551</v>
      </c>
      <c r="C215" s="565"/>
      <c r="D215" s="565"/>
      <c r="E215" s="565"/>
      <c r="F215" s="565"/>
      <c r="G215" s="565"/>
      <c r="H215" s="565">
        <v>0.88</v>
      </c>
      <c r="I215" s="565"/>
      <c r="J215" s="565"/>
      <c r="K215" s="565"/>
    </row>
    <row r="216" spans="1:11" x14ac:dyDescent="0.2">
      <c r="A216" s="565"/>
      <c r="B216" s="565"/>
      <c r="C216" s="565"/>
      <c r="D216" s="565" t="s">
        <v>358</v>
      </c>
      <c r="E216" s="565" t="s">
        <v>248</v>
      </c>
      <c r="F216" s="565"/>
      <c r="G216" s="565"/>
      <c r="H216" s="565"/>
      <c r="I216" s="565"/>
      <c r="J216" s="565">
        <v>7.85</v>
      </c>
      <c r="K216" s="565">
        <v>0.03</v>
      </c>
    </row>
    <row r="217" spans="1:11" x14ac:dyDescent="0.2">
      <c r="A217" s="565" t="s">
        <v>552</v>
      </c>
      <c r="B217" s="565" t="s">
        <v>493</v>
      </c>
      <c r="C217" s="565" t="s">
        <v>267</v>
      </c>
      <c r="D217" s="565"/>
      <c r="E217" s="565"/>
      <c r="F217" s="565"/>
      <c r="G217" s="565"/>
      <c r="H217" s="565">
        <v>0.69</v>
      </c>
      <c r="I217" s="565">
        <v>0.01</v>
      </c>
      <c r="J217" s="565"/>
      <c r="K217" s="565"/>
    </row>
    <row r="218" spans="1:11" x14ac:dyDescent="0.2">
      <c r="A218" s="565"/>
      <c r="B218" s="565"/>
      <c r="C218" s="565"/>
      <c r="D218" s="565" t="s">
        <v>553</v>
      </c>
      <c r="E218" s="565" t="s">
        <v>248</v>
      </c>
      <c r="F218" s="565"/>
      <c r="G218" s="565"/>
      <c r="H218" s="565"/>
      <c r="I218" s="565"/>
      <c r="J218" s="565">
        <v>6.85</v>
      </c>
      <c r="K218" s="565">
        <v>0.03</v>
      </c>
    </row>
    <row r="219" spans="1:11" x14ac:dyDescent="0.2">
      <c r="A219" s="565" t="s">
        <v>554</v>
      </c>
      <c r="B219" s="565" t="s">
        <v>296</v>
      </c>
      <c r="C219" s="565"/>
      <c r="D219" s="565"/>
      <c r="E219" s="565"/>
      <c r="F219" s="565"/>
      <c r="G219" s="565"/>
      <c r="H219" s="565">
        <v>0.68</v>
      </c>
      <c r="I219" s="565"/>
      <c r="J219" s="565"/>
      <c r="K219" s="565"/>
    </row>
    <row r="220" spans="1:11" x14ac:dyDescent="0.2">
      <c r="A220" s="565"/>
      <c r="B220" s="565"/>
      <c r="C220" s="565"/>
      <c r="D220" s="565" t="s">
        <v>555</v>
      </c>
      <c r="E220" s="565" t="s">
        <v>556</v>
      </c>
      <c r="F220" s="565"/>
      <c r="G220" s="565"/>
      <c r="H220" s="565"/>
      <c r="I220" s="565"/>
      <c r="J220" s="565">
        <v>2.27</v>
      </c>
      <c r="K220" s="565">
        <v>0.9</v>
      </c>
    </row>
    <row r="221" spans="1:11" x14ac:dyDescent="0.2">
      <c r="A221" s="565" t="s">
        <v>557</v>
      </c>
      <c r="B221" s="565" t="s">
        <v>237</v>
      </c>
      <c r="C221" s="565" t="s">
        <v>375</v>
      </c>
      <c r="D221" s="565"/>
      <c r="E221" s="565"/>
      <c r="F221" s="565"/>
      <c r="G221" s="565"/>
      <c r="H221" s="565">
        <v>0</v>
      </c>
      <c r="I221" s="565">
        <v>0.27</v>
      </c>
      <c r="J221" s="565"/>
      <c r="K221" s="565"/>
    </row>
    <row r="222" spans="1:11" x14ac:dyDescent="0.2">
      <c r="A222" s="565"/>
      <c r="B222" s="565"/>
      <c r="C222" s="565"/>
      <c r="D222" s="565" t="s">
        <v>375</v>
      </c>
      <c r="E222" s="565" t="s">
        <v>476</v>
      </c>
      <c r="F222" s="565"/>
      <c r="G222" s="565"/>
      <c r="H222" s="565"/>
      <c r="I222" s="565"/>
      <c r="J222" s="565">
        <v>0.27</v>
      </c>
      <c r="K222" s="565">
        <v>6.6</v>
      </c>
    </row>
    <row r="223" spans="1:11" x14ac:dyDescent="0.2">
      <c r="A223" s="565" t="s">
        <v>558</v>
      </c>
      <c r="B223" s="565" t="s">
        <v>378</v>
      </c>
      <c r="C223" s="565" t="s">
        <v>457</v>
      </c>
      <c r="D223" s="565"/>
      <c r="E223" s="565"/>
      <c r="F223" s="565"/>
      <c r="G223" s="565"/>
      <c r="H223" s="565">
        <v>0.08</v>
      </c>
      <c r="I223" s="565">
        <v>1.05</v>
      </c>
      <c r="J223" s="565"/>
      <c r="K223" s="565"/>
    </row>
    <row r="224" spans="1:11" x14ac:dyDescent="0.2">
      <c r="A224" s="565"/>
      <c r="B224" s="565"/>
      <c r="C224" s="565"/>
      <c r="D224" s="565" t="s">
        <v>375</v>
      </c>
      <c r="E224" s="565" t="s">
        <v>559</v>
      </c>
      <c r="F224" s="565"/>
      <c r="G224" s="565"/>
      <c r="H224" s="565"/>
      <c r="I224" s="565"/>
      <c r="J224" s="565">
        <v>0.27</v>
      </c>
      <c r="K224" s="565">
        <v>16.45</v>
      </c>
    </row>
    <row r="225" spans="1:11" x14ac:dyDescent="0.2">
      <c r="A225" s="565" t="s">
        <v>560</v>
      </c>
      <c r="B225" s="565" t="s">
        <v>237</v>
      </c>
      <c r="C225" s="565" t="s">
        <v>222</v>
      </c>
      <c r="D225" s="565"/>
      <c r="E225" s="565"/>
      <c r="F225" s="565"/>
      <c r="G225" s="565"/>
      <c r="H225" s="565">
        <v>0</v>
      </c>
      <c r="I225" s="565">
        <v>2.2400000000000002</v>
      </c>
      <c r="J225" s="565"/>
      <c r="K225" s="565"/>
    </row>
    <row r="226" spans="1:11" x14ac:dyDescent="0.2">
      <c r="A226" s="565"/>
      <c r="B226" s="565"/>
      <c r="C226" s="565"/>
      <c r="D226" s="565" t="s">
        <v>241</v>
      </c>
      <c r="E226" s="565" t="s">
        <v>561</v>
      </c>
      <c r="F226" s="565"/>
      <c r="G226" s="565"/>
      <c r="H226" s="565"/>
      <c r="I226" s="565"/>
      <c r="J226" s="565">
        <v>0.13</v>
      </c>
      <c r="K226" s="565">
        <v>22.75</v>
      </c>
    </row>
    <row r="227" spans="1:11" x14ac:dyDescent="0.2">
      <c r="A227" s="565" t="s">
        <v>562</v>
      </c>
      <c r="B227" s="565" t="s">
        <v>244</v>
      </c>
      <c r="C227" s="565" t="s">
        <v>440</v>
      </c>
      <c r="D227" s="565"/>
      <c r="E227" s="565"/>
      <c r="F227" s="565"/>
      <c r="G227" s="565"/>
      <c r="H227" s="565">
        <v>0.04</v>
      </c>
      <c r="I227" s="565">
        <v>2.31</v>
      </c>
      <c r="J227" s="565"/>
      <c r="K227" s="565"/>
    </row>
    <row r="228" spans="1:11" x14ac:dyDescent="0.2">
      <c r="A228" s="565"/>
      <c r="B228" s="565"/>
      <c r="C228" s="565"/>
      <c r="D228" s="565" t="s">
        <v>421</v>
      </c>
      <c r="E228" s="565" t="s">
        <v>563</v>
      </c>
      <c r="F228" s="565"/>
      <c r="G228" s="565"/>
      <c r="H228" s="565"/>
      <c r="I228" s="565"/>
      <c r="J228" s="565">
        <v>1</v>
      </c>
      <c r="K228" s="565">
        <v>28.8</v>
      </c>
    </row>
    <row r="229" spans="1:11" x14ac:dyDescent="0.2">
      <c r="A229" s="565" t="s">
        <v>564</v>
      </c>
      <c r="B229" s="565" t="s">
        <v>367</v>
      </c>
      <c r="C229" s="565" t="s">
        <v>407</v>
      </c>
      <c r="D229" s="565"/>
      <c r="E229" s="565"/>
      <c r="F229" s="565"/>
      <c r="G229" s="565"/>
      <c r="H229" s="565">
        <v>0.16</v>
      </c>
      <c r="I229" s="565">
        <v>3.45</v>
      </c>
      <c r="J229" s="565"/>
      <c r="K229" s="565"/>
    </row>
    <row r="230" spans="1:11" x14ac:dyDescent="0.2">
      <c r="A230" s="565"/>
      <c r="B230" s="565"/>
      <c r="C230" s="565"/>
      <c r="D230" s="565" t="s">
        <v>269</v>
      </c>
      <c r="E230" s="565" t="s">
        <v>565</v>
      </c>
      <c r="F230" s="565"/>
      <c r="G230" s="565"/>
      <c r="H230" s="565"/>
      <c r="I230" s="565"/>
      <c r="J230" s="565">
        <v>1.2</v>
      </c>
      <c r="K230" s="565">
        <v>35.950000000000003</v>
      </c>
    </row>
    <row r="231" spans="1:11" x14ac:dyDescent="0.2">
      <c r="A231" s="565" t="s">
        <v>566</v>
      </c>
      <c r="B231" s="565" t="s">
        <v>378</v>
      </c>
      <c r="C231" s="565" t="s">
        <v>567</v>
      </c>
      <c r="D231" s="565"/>
      <c r="E231" s="565"/>
      <c r="F231" s="565"/>
      <c r="G231" s="565"/>
      <c r="H231" s="565">
        <v>0.08</v>
      </c>
      <c r="I231" s="565">
        <v>3.74</v>
      </c>
      <c r="J231" s="565"/>
      <c r="K231" s="565"/>
    </row>
    <row r="232" spans="1:11" x14ac:dyDescent="0.2">
      <c r="A232" s="565"/>
      <c r="B232" s="565"/>
      <c r="C232" s="565"/>
      <c r="D232" s="565" t="s">
        <v>375</v>
      </c>
      <c r="E232" s="565" t="s">
        <v>568</v>
      </c>
      <c r="F232" s="565"/>
      <c r="G232" s="565"/>
      <c r="H232" s="565"/>
      <c r="I232" s="565"/>
      <c r="J232" s="565">
        <v>0.27</v>
      </c>
      <c r="K232" s="565">
        <v>37.450000000000003</v>
      </c>
    </row>
    <row r="233" spans="1:11" x14ac:dyDescent="0.2">
      <c r="A233" s="565" t="s">
        <v>569</v>
      </c>
      <c r="B233" s="565"/>
      <c r="C233" s="565" t="s">
        <v>504</v>
      </c>
      <c r="D233" s="565"/>
      <c r="E233" s="565"/>
      <c r="F233" s="565"/>
      <c r="G233" s="565"/>
      <c r="H233" s="565"/>
      <c r="I233" s="565">
        <v>3.75</v>
      </c>
      <c r="J233" s="565"/>
      <c r="K233" s="565"/>
    </row>
    <row r="234" spans="1:11" x14ac:dyDescent="0.2">
      <c r="A234" s="565"/>
      <c r="B234" s="565"/>
      <c r="C234" s="565"/>
      <c r="D234" s="565" t="s">
        <v>237</v>
      </c>
      <c r="E234" s="565" t="s">
        <v>570</v>
      </c>
      <c r="F234" s="565"/>
      <c r="G234" s="565"/>
      <c r="H234" s="565"/>
      <c r="I234" s="565"/>
      <c r="J234" s="565">
        <v>0</v>
      </c>
      <c r="K234" s="565">
        <v>34.549999999999997</v>
      </c>
    </row>
    <row r="235" spans="1:11" x14ac:dyDescent="0.2">
      <c r="A235" s="565" t="s">
        <v>571</v>
      </c>
      <c r="B235" s="565"/>
      <c r="C235" s="565" t="s">
        <v>572</v>
      </c>
      <c r="D235" s="565"/>
      <c r="E235" s="565"/>
      <c r="F235" s="565"/>
      <c r="G235" s="565"/>
      <c r="H235" s="565"/>
      <c r="I235" s="565">
        <v>3.16</v>
      </c>
      <c r="J235" s="565"/>
      <c r="K235" s="565"/>
    </row>
    <row r="236" spans="1:11" x14ac:dyDescent="0.2">
      <c r="A236" s="565"/>
      <c r="B236" s="565"/>
      <c r="C236" s="565"/>
      <c r="D236" s="565" t="s">
        <v>237</v>
      </c>
      <c r="E236" s="565" t="s">
        <v>573</v>
      </c>
      <c r="F236" s="565"/>
      <c r="G236" s="565"/>
      <c r="H236" s="565"/>
      <c r="I236" s="565"/>
      <c r="J236" s="565">
        <v>0</v>
      </c>
      <c r="K236" s="565">
        <v>25.75</v>
      </c>
    </row>
    <row r="237" spans="1:11" x14ac:dyDescent="0.2">
      <c r="A237" s="565" t="s">
        <v>574</v>
      </c>
      <c r="B237" s="565"/>
      <c r="C237" s="565" t="s">
        <v>575</v>
      </c>
      <c r="D237" s="565"/>
      <c r="E237" s="565"/>
      <c r="F237" s="565"/>
      <c r="G237" s="565"/>
      <c r="H237" s="565"/>
      <c r="I237" s="565">
        <v>1.99</v>
      </c>
      <c r="J237" s="565"/>
      <c r="K237" s="565"/>
    </row>
    <row r="238" spans="1:11" x14ac:dyDescent="0.2">
      <c r="A238" s="565"/>
      <c r="B238" s="565"/>
      <c r="C238" s="565"/>
      <c r="D238" s="565" t="s">
        <v>248</v>
      </c>
      <c r="E238" s="565" t="s">
        <v>475</v>
      </c>
      <c r="F238" s="565"/>
      <c r="G238" s="565"/>
      <c r="H238" s="565"/>
      <c r="I238" s="565"/>
      <c r="J238" s="565">
        <v>0.03</v>
      </c>
      <c r="K238" s="565">
        <v>13.75</v>
      </c>
    </row>
    <row r="239" spans="1:11" x14ac:dyDescent="0.2">
      <c r="A239" s="565" t="s">
        <v>576</v>
      </c>
      <c r="B239" s="565" t="s">
        <v>267</v>
      </c>
      <c r="C239" s="565" t="s">
        <v>255</v>
      </c>
      <c r="D239" s="565"/>
      <c r="E239" s="565"/>
      <c r="F239" s="565"/>
      <c r="G239" s="565"/>
      <c r="H239" s="565">
        <v>0.01</v>
      </c>
      <c r="I239" s="565">
        <v>0.76</v>
      </c>
      <c r="J239" s="565"/>
      <c r="K239" s="565"/>
    </row>
    <row r="240" spans="1:11" x14ac:dyDescent="0.2">
      <c r="A240" s="565"/>
      <c r="B240" s="565"/>
      <c r="C240" s="565"/>
      <c r="D240" s="565" t="s">
        <v>461</v>
      </c>
      <c r="E240" s="565" t="s">
        <v>349</v>
      </c>
      <c r="F240" s="565"/>
      <c r="G240" s="565"/>
      <c r="H240" s="565"/>
      <c r="I240" s="565"/>
      <c r="J240" s="565">
        <v>3</v>
      </c>
      <c r="K240" s="565">
        <v>7.5</v>
      </c>
    </row>
    <row r="241" spans="1:11" x14ac:dyDescent="0.2">
      <c r="A241" s="565" t="s">
        <v>577</v>
      </c>
      <c r="B241" s="565" t="s">
        <v>578</v>
      </c>
      <c r="C241" s="565" t="s">
        <v>579</v>
      </c>
      <c r="D241" s="565"/>
      <c r="E241" s="565"/>
      <c r="F241" s="565"/>
      <c r="G241" s="565"/>
      <c r="H241" s="565">
        <v>0.59</v>
      </c>
      <c r="I241" s="565">
        <v>0.74</v>
      </c>
      <c r="J241" s="565"/>
      <c r="K241" s="565"/>
    </row>
    <row r="242" spans="1:11" x14ac:dyDescent="0.2">
      <c r="A242" s="565"/>
      <c r="B242" s="565"/>
      <c r="C242" s="565"/>
      <c r="D242" s="565" t="s">
        <v>308</v>
      </c>
      <c r="E242" s="565" t="s">
        <v>580</v>
      </c>
      <c r="F242" s="565"/>
      <c r="G242" s="565"/>
      <c r="H242" s="565"/>
      <c r="I242" s="565"/>
      <c r="J242" s="565">
        <v>3.35</v>
      </c>
      <c r="K242" s="565">
        <v>11.45</v>
      </c>
    </row>
    <row r="243" spans="1:11" x14ac:dyDescent="0.2">
      <c r="A243" s="565" t="s">
        <v>581</v>
      </c>
      <c r="B243" s="565" t="s">
        <v>378</v>
      </c>
      <c r="C243" s="565" t="s">
        <v>467</v>
      </c>
      <c r="D243" s="565"/>
      <c r="E243" s="565"/>
      <c r="F243" s="565"/>
      <c r="G243" s="565"/>
      <c r="H243" s="565">
        <v>0.08</v>
      </c>
      <c r="I243" s="565">
        <v>1.55</v>
      </c>
      <c r="J243" s="565"/>
      <c r="K243" s="565"/>
    </row>
    <row r="244" spans="1:11" x14ac:dyDescent="0.2">
      <c r="A244" s="565"/>
      <c r="B244" s="565"/>
      <c r="C244" s="565"/>
      <c r="D244" s="565" t="s">
        <v>375</v>
      </c>
      <c r="E244" s="565" t="s">
        <v>582</v>
      </c>
      <c r="F244" s="565"/>
      <c r="G244" s="565"/>
      <c r="H244" s="565"/>
      <c r="I244" s="565"/>
      <c r="J244" s="565">
        <v>0.27</v>
      </c>
      <c r="K244" s="565">
        <v>14.85</v>
      </c>
    </row>
    <row r="245" spans="1:11" x14ac:dyDescent="0.2">
      <c r="A245" s="565" t="s">
        <v>583</v>
      </c>
      <c r="B245" s="565"/>
      <c r="C245" s="565" t="s">
        <v>584</v>
      </c>
      <c r="D245" s="565"/>
      <c r="E245" s="565"/>
      <c r="F245" s="565"/>
      <c r="G245" s="565"/>
      <c r="H245" s="565"/>
      <c r="I245" s="565">
        <v>1.42</v>
      </c>
      <c r="J245" s="565"/>
      <c r="K245" s="565"/>
    </row>
    <row r="246" spans="1:11" x14ac:dyDescent="0.2">
      <c r="A246" s="565"/>
      <c r="B246" s="565"/>
      <c r="C246" s="565"/>
      <c r="D246" s="565" t="s">
        <v>241</v>
      </c>
      <c r="E246" s="565" t="s">
        <v>585</v>
      </c>
      <c r="F246" s="565"/>
      <c r="G246" s="565"/>
      <c r="H246" s="565"/>
      <c r="I246" s="565"/>
      <c r="J246" s="565">
        <v>0.13</v>
      </c>
      <c r="K246" s="565">
        <v>14.15</v>
      </c>
    </row>
    <row r="247" spans="1:11" x14ac:dyDescent="0.2">
      <c r="A247" s="565" t="s">
        <v>586</v>
      </c>
      <c r="B247" s="565" t="s">
        <v>244</v>
      </c>
      <c r="C247" s="565" t="s">
        <v>587</v>
      </c>
      <c r="D247" s="565"/>
      <c r="E247" s="565"/>
      <c r="F247" s="565"/>
      <c r="G247" s="565"/>
      <c r="H247" s="565">
        <v>0.04</v>
      </c>
      <c r="I247" s="565">
        <v>1.41</v>
      </c>
      <c r="J247" s="565"/>
      <c r="K247" s="565"/>
    </row>
    <row r="248" spans="1:11" x14ac:dyDescent="0.2">
      <c r="A248" s="565"/>
      <c r="B248" s="565"/>
      <c r="C248" s="565"/>
      <c r="D248" s="565" t="s">
        <v>339</v>
      </c>
      <c r="E248" s="565" t="s">
        <v>232</v>
      </c>
      <c r="F248" s="565"/>
      <c r="G248" s="565"/>
      <c r="H248" s="565"/>
      <c r="I248" s="565"/>
      <c r="J248" s="565">
        <v>0.8</v>
      </c>
      <c r="K248" s="565">
        <v>11.2</v>
      </c>
    </row>
    <row r="249" spans="1:11" x14ac:dyDescent="0.2">
      <c r="A249" s="565" t="s">
        <v>588</v>
      </c>
      <c r="B249" s="565" t="s">
        <v>311</v>
      </c>
      <c r="C249" s="565" t="s">
        <v>589</v>
      </c>
      <c r="D249" s="565"/>
      <c r="E249" s="565"/>
      <c r="F249" s="565"/>
      <c r="G249" s="565"/>
      <c r="H249" s="565">
        <v>0.12</v>
      </c>
      <c r="I249" s="565">
        <v>0.83</v>
      </c>
      <c r="J249" s="565"/>
      <c r="K249" s="565"/>
    </row>
    <row r="250" spans="1:11" x14ac:dyDescent="0.2">
      <c r="A250" s="565"/>
      <c r="B250" s="565"/>
      <c r="C250" s="565"/>
      <c r="D250" s="565" t="s">
        <v>530</v>
      </c>
      <c r="E250" s="565" t="s">
        <v>590</v>
      </c>
      <c r="F250" s="565"/>
      <c r="G250" s="565"/>
      <c r="H250" s="565"/>
      <c r="I250" s="565"/>
      <c r="J250" s="565">
        <v>2.7</v>
      </c>
      <c r="K250" s="565">
        <v>2.77</v>
      </c>
    </row>
    <row r="251" spans="1:11" x14ac:dyDescent="0.2">
      <c r="A251" s="565" t="s">
        <v>591</v>
      </c>
      <c r="B251" s="565" t="s">
        <v>363</v>
      </c>
      <c r="C251" s="565" t="s">
        <v>237</v>
      </c>
      <c r="D251" s="565"/>
      <c r="E251" s="565"/>
      <c r="F251" s="565"/>
      <c r="G251" s="565"/>
      <c r="H251" s="565">
        <v>0.42</v>
      </c>
      <c r="I251" s="565">
        <v>0</v>
      </c>
      <c r="J251" s="565"/>
      <c r="K251" s="565"/>
    </row>
    <row r="252" spans="1:11" x14ac:dyDescent="0.2">
      <c r="A252" s="565"/>
      <c r="B252" s="565"/>
      <c r="C252" s="565"/>
      <c r="D252" s="565" t="s">
        <v>592</v>
      </c>
      <c r="E252" s="565" t="s">
        <v>331</v>
      </c>
      <c r="F252" s="565"/>
      <c r="G252" s="565"/>
      <c r="H252" s="565"/>
      <c r="I252" s="565"/>
      <c r="J252" s="565">
        <v>3.65</v>
      </c>
      <c r="K252" s="565">
        <v>0.33</v>
      </c>
    </row>
    <row r="253" spans="1:11" x14ac:dyDescent="0.2">
      <c r="A253" s="565" t="s">
        <v>593</v>
      </c>
      <c r="B253" s="565" t="s">
        <v>282</v>
      </c>
      <c r="C253" s="565" t="s">
        <v>227</v>
      </c>
      <c r="D253" s="565"/>
      <c r="E253" s="565"/>
      <c r="F253" s="565"/>
      <c r="G253" s="565"/>
      <c r="H253" s="565">
        <v>0.31</v>
      </c>
      <c r="I253" s="565">
        <v>0.1</v>
      </c>
      <c r="J253" s="565"/>
      <c r="K253" s="565"/>
    </row>
    <row r="254" spans="1:11" x14ac:dyDescent="0.2">
      <c r="A254" s="565"/>
      <c r="B254" s="565"/>
      <c r="C254" s="565"/>
      <c r="D254" s="565" t="s">
        <v>594</v>
      </c>
      <c r="E254" s="565" t="s">
        <v>331</v>
      </c>
      <c r="F254" s="565"/>
      <c r="G254" s="565"/>
      <c r="H254" s="565"/>
      <c r="I254" s="565"/>
      <c r="J254" s="565">
        <v>10.15</v>
      </c>
      <c r="K254" s="565">
        <v>0.33</v>
      </c>
    </row>
    <row r="255" spans="1:11" x14ac:dyDescent="0.2">
      <c r="A255" s="565" t="s">
        <v>595</v>
      </c>
      <c r="B255" s="565" t="s">
        <v>596</v>
      </c>
      <c r="C255" s="565"/>
      <c r="D255" s="565"/>
      <c r="E255" s="565"/>
      <c r="F255" s="565"/>
      <c r="G255" s="565"/>
      <c r="H255" s="565">
        <v>1.72</v>
      </c>
      <c r="I255" s="565"/>
      <c r="J255" s="565"/>
      <c r="K255" s="565"/>
    </row>
    <row r="256" spans="1:11" x14ac:dyDescent="0.2">
      <c r="A256" s="565"/>
      <c r="B256" s="565"/>
      <c r="C256" s="565"/>
      <c r="D256" s="565" t="s">
        <v>264</v>
      </c>
      <c r="E256" s="565" t="s">
        <v>248</v>
      </c>
      <c r="F256" s="565"/>
      <c r="G256" s="565"/>
      <c r="H256" s="565"/>
      <c r="I256" s="565"/>
      <c r="J256" s="565">
        <v>13.35</v>
      </c>
      <c r="K256" s="565">
        <v>0.03</v>
      </c>
    </row>
    <row r="257" spans="1:11" x14ac:dyDescent="0.2">
      <c r="A257" s="565" t="s">
        <v>597</v>
      </c>
      <c r="B257" s="565" t="s">
        <v>536</v>
      </c>
      <c r="C257" s="565" t="s">
        <v>267</v>
      </c>
      <c r="D257" s="565"/>
      <c r="E257" s="565"/>
      <c r="F257" s="565"/>
      <c r="G257" s="565"/>
      <c r="H257" s="565">
        <v>0.95</v>
      </c>
      <c r="I257" s="565">
        <v>0.01</v>
      </c>
      <c r="J257" s="565"/>
      <c r="K257" s="565"/>
    </row>
    <row r="258" spans="1:11" x14ac:dyDescent="0.2">
      <c r="A258" s="565"/>
      <c r="B258" s="565"/>
      <c r="C258" s="565"/>
      <c r="D258" s="565" t="s">
        <v>598</v>
      </c>
      <c r="E258" s="565" t="s">
        <v>248</v>
      </c>
      <c r="F258" s="565"/>
      <c r="G258" s="565"/>
      <c r="H258" s="565"/>
      <c r="I258" s="565"/>
      <c r="J258" s="565">
        <v>11.55</v>
      </c>
      <c r="K258" s="565">
        <v>0.03</v>
      </c>
    </row>
    <row r="259" spans="1:11" x14ac:dyDescent="0.2">
      <c r="A259" s="565" t="s">
        <v>599</v>
      </c>
      <c r="B259" s="565" t="s">
        <v>600</v>
      </c>
      <c r="C259" s="565"/>
      <c r="D259" s="565"/>
      <c r="E259" s="565"/>
      <c r="F259" s="565"/>
      <c r="G259" s="565"/>
      <c r="H259" s="565">
        <v>1.36</v>
      </c>
      <c r="I259" s="565"/>
      <c r="J259" s="565"/>
      <c r="K259" s="565"/>
    </row>
    <row r="260" spans="1:11" x14ac:dyDescent="0.2">
      <c r="A260" s="565"/>
      <c r="B260" s="565"/>
      <c r="C260" s="565"/>
      <c r="D260" s="565" t="s">
        <v>259</v>
      </c>
      <c r="E260" s="565" t="s">
        <v>248</v>
      </c>
      <c r="F260" s="565"/>
      <c r="G260" s="565"/>
      <c r="H260" s="565"/>
      <c r="I260" s="565"/>
      <c r="J260" s="565">
        <v>9.25</v>
      </c>
      <c r="K260" s="565">
        <v>0.03</v>
      </c>
    </row>
    <row r="261" spans="1:11" x14ac:dyDescent="0.2">
      <c r="A261" s="565" t="s">
        <v>601</v>
      </c>
      <c r="B261" s="565" t="s">
        <v>326</v>
      </c>
      <c r="C261" s="565" t="s">
        <v>267</v>
      </c>
      <c r="D261" s="565"/>
      <c r="E261" s="565"/>
      <c r="F261" s="565"/>
      <c r="G261" s="565"/>
      <c r="H261" s="565">
        <v>0.49</v>
      </c>
      <c r="I261" s="565">
        <v>0.01</v>
      </c>
      <c r="J261" s="565"/>
      <c r="K261" s="565"/>
    </row>
    <row r="262" spans="1:11" x14ac:dyDescent="0.2">
      <c r="A262" s="565"/>
      <c r="B262" s="565"/>
      <c r="C262" s="565"/>
      <c r="D262" s="565" t="s">
        <v>263</v>
      </c>
      <c r="E262" s="565" t="s">
        <v>407</v>
      </c>
      <c r="F262" s="565"/>
      <c r="G262" s="565"/>
      <c r="H262" s="565"/>
      <c r="I262" s="565"/>
      <c r="J262" s="565">
        <v>1.63</v>
      </c>
      <c r="K262" s="565">
        <v>3.45</v>
      </c>
    </row>
    <row r="263" spans="1:11" x14ac:dyDescent="0.2">
      <c r="A263" s="565" t="s">
        <v>602</v>
      </c>
      <c r="B263" s="565" t="s">
        <v>237</v>
      </c>
      <c r="C263" s="565" t="s">
        <v>296</v>
      </c>
      <c r="D263" s="565"/>
      <c r="E263" s="565"/>
      <c r="F263" s="565"/>
      <c r="G263" s="565"/>
      <c r="H263" s="565">
        <v>0</v>
      </c>
      <c r="I263" s="565">
        <v>0.68</v>
      </c>
      <c r="J263" s="565"/>
      <c r="K263" s="565"/>
    </row>
    <row r="264" spans="1:11" x14ac:dyDescent="0.2">
      <c r="A264" s="565"/>
      <c r="B264" s="565"/>
      <c r="C264" s="565"/>
      <c r="D264" s="565" t="s">
        <v>603</v>
      </c>
      <c r="E264" s="565" t="s">
        <v>604</v>
      </c>
      <c r="F264" s="565"/>
      <c r="G264" s="565"/>
      <c r="H264" s="565"/>
      <c r="I264" s="565"/>
      <c r="J264" s="565">
        <v>1.37</v>
      </c>
      <c r="K264" s="565">
        <v>6.9</v>
      </c>
    </row>
    <row r="265" spans="1:11" x14ac:dyDescent="0.2">
      <c r="A265" s="565" t="s">
        <v>605</v>
      </c>
      <c r="B265" s="565" t="s">
        <v>410</v>
      </c>
      <c r="C265" s="565" t="s">
        <v>271</v>
      </c>
      <c r="D265" s="565"/>
      <c r="E265" s="565"/>
      <c r="F265" s="565"/>
      <c r="G265" s="565"/>
      <c r="H265" s="565">
        <v>0.41</v>
      </c>
      <c r="I265" s="565">
        <v>0.7</v>
      </c>
      <c r="J265" s="565"/>
      <c r="K265" s="565"/>
    </row>
    <row r="266" spans="1:11" x14ac:dyDescent="0.2">
      <c r="A266" s="565"/>
      <c r="B266" s="565"/>
      <c r="C266" s="565"/>
      <c r="D266" s="565" t="s">
        <v>349</v>
      </c>
      <c r="E266" s="565" t="s">
        <v>606</v>
      </c>
      <c r="F266" s="565"/>
      <c r="G266" s="565"/>
      <c r="H266" s="565"/>
      <c r="I266" s="565"/>
      <c r="J266" s="565">
        <v>7.5</v>
      </c>
      <c r="K266" s="565">
        <v>2.33</v>
      </c>
    </row>
    <row r="267" spans="1:11" x14ac:dyDescent="0.2">
      <c r="A267" s="565" t="s">
        <v>607</v>
      </c>
      <c r="B267" s="565" t="s">
        <v>608</v>
      </c>
      <c r="C267" s="565" t="s">
        <v>237</v>
      </c>
      <c r="D267" s="565"/>
      <c r="E267" s="565"/>
      <c r="F267" s="565"/>
      <c r="G267" s="565"/>
      <c r="H267" s="565">
        <v>1.0900000000000001</v>
      </c>
      <c r="I267" s="565">
        <v>0</v>
      </c>
      <c r="J267" s="565"/>
      <c r="K267" s="565"/>
    </row>
    <row r="268" spans="1:11" x14ac:dyDescent="0.2">
      <c r="A268" s="565"/>
      <c r="B268" s="565"/>
      <c r="C268" s="565"/>
      <c r="D268" s="565" t="s">
        <v>609</v>
      </c>
      <c r="E268" s="565" t="s">
        <v>610</v>
      </c>
      <c r="F268" s="565"/>
      <c r="G268" s="565"/>
      <c r="H268" s="565"/>
      <c r="I268" s="565"/>
      <c r="J268" s="565">
        <v>10.6</v>
      </c>
      <c r="K268" s="565">
        <v>1.67</v>
      </c>
    </row>
    <row r="269" spans="1:11" x14ac:dyDescent="0.2">
      <c r="A269" s="565" t="s">
        <v>611</v>
      </c>
      <c r="B269" s="565" t="s">
        <v>612</v>
      </c>
      <c r="C269" s="565" t="s">
        <v>613</v>
      </c>
      <c r="D269" s="565"/>
      <c r="E269" s="565"/>
      <c r="F269" s="565"/>
      <c r="G269" s="565"/>
      <c r="H269" s="565">
        <v>1.03</v>
      </c>
      <c r="I269" s="565">
        <v>0.5</v>
      </c>
      <c r="J269" s="565"/>
      <c r="K269" s="565"/>
    </row>
    <row r="270" spans="1:11" x14ac:dyDescent="0.2">
      <c r="A270" s="565"/>
      <c r="B270" s="565"/>
      <c r="C270" s="565"/>
      <c r="D270" s="565" t="s">
        <v>473</v>
      </c>
      <c r="E270" s="565" t="s">
        <v>614</v>
      </c>
      <c r="F270" s="565"/>
      <c r="G270" s="565"/>
      <c r="H270" s="565"/>
      <c r="I270" s="565"/>
      <c r="J270" s="565">
        <v>5.45</v>
      </c>
      <c r="K270" s="565">
        <v>3.95</v>
      </c>
    </row>
    <row r="271" spans="1:11" x14ac:dyDescent="0.2">
      <c r="A271" s="565" t="s">
        <v>615</v>
      </c>
      <c r="B271" s="565" t="s">
        <v>381</v>
      </c>
      <c r="C271" s="565" t="s">
        <v>616</v>
      </c>
      <c r="D271" s="565"/>
      <c r="E271" s="565"/>
      <c r="F271" s="565"/>
      <c r="G271" s="565"/>
      <c r="H271" s="565">
        <v>0.06</v>
      </c>
      <c r="I271" s="565">
        <v>0.28999999999999998</v>
      </c>
      <c r="J271" s="565"/>
      <c r="K271" s="565"/>
    </row>
    <row r="272" spans="1:11" x14ac:dyDescent="0.2">
      <c r="A272" s="565"/>
      <c r="B272" s="565"/>
      <c r="C272" s="565"/>
      <c r="D272" s="565" t="s">
        <v>613</v>
      </c>
      <c r="E272" s="565" t="s">
        <v>272</v>
      </c>
      <c r="F272" s="565"/>
      <c r="G272" s="565"/>
      <c r="H272" s="565"/>
      <c r="I272" s="565"/>
      <c r="J272" s="565">
        <v>0.5</v>
      </c>
      <c r="K272" s="565">
        <v>7.4</v>
      </c>
    </row>
    <row r="273" spans="1:11" x14ac:dyDescent="0.2">
      <c r="A273" s="565" t="s">
        <v>617</v>
      </c>
      <c r="B273" s="565" t="s">
        <v>244</v>
      </c>
      <c r="C273" s="565" t="s">
        <v>618</v>
      </c>
      <c r="D273" s="565"/>
      <c r="E273" s="565"/>
      <c r="F273" s="565"/>
      <c r="G273" s="565"/>
      <c r="H273" s="565">
        <v>0.04</v>
      </c>
      <c r="I273" s="565">
        <v>1.19</v>
      </c>
      <c r="J273" s="565"/>
      <c r="K273" s="565"/>
    </row>
    <row r="274" spans="1:11" x14ac:dyDescent="0.2">
      <c r="A274" s="565"/>
      <c r="B274" s="565"/>
      <c r="C274" s="565"/>
      <c r="D274" s="565" t="s">
        <v>396</v>
      </c>
      <c r="E274" s="565" t="s">
        <v>619</v>
      </c>
      <c r="F274" s="565"/>
      <c r="G274" s="565"/>
      <c r="H274" s="565"/>
      <c r="I274" s="565"/>
      <c r="J274" s="565">
        <v>4.25</v>
      </c>
      <c r="K274" s="565">
        <v>9.15</v>
      </c>
    </row>
    <row r="275" spans="1:11" x14ac:dyDescent="0.2">
      <c r="A275" s="565" t="s">
        <v>620</v>
      </c>
      <c r="B275" s="565" t="s">
        <v>288</v>
      </c>
      <c r="C275" s="565" t="s">
        <v>389</v>
      </c>
      <c r="D275" s="565"/>
      <c r="E275" s="565"/>
      <c r="F275" s="565"/>
      <c r="G275" s="565"/>
      <c r="H275" s="565">
        <v>0.81</v>
      </c>
      <c r="I275" s="565">
        <v>0.64</v>
      </c>
      <c r="J275" s="565"/>
      <c r="K275" s="565"/>
    </row>
    <row r="276" spans="1:11" x14ac:dyDescent="0.2">
      <c r="A276" s="565"/>
      <c r="B276" s="565"/>
      <c r="C276" s="565"/>
      <c r="D276" s="565" t="s">
        <v>621</v>
      </c>
      <c r="E276" s="565" t="s">
        <v>622</v>
      </c>
      <c r="F276" s="565"/>
      <c r="G276" s="565"/>
      <c r="H276" s="565"/>
      <c r="I276" s="565"/>
      <c r="J276" s="565">
        <v>7.2</v>
      </c>
      <c r="K276" s="565">
        <v>4.3</v>
      </c>
    </row>
    <row r="277" spans="1:11" x14ac:dyDescent="0.2">
      <c r="A277" s="565" t="s">
        <v>623</v>
      </c>
      <c r="B277" s="565" t="s">
        <v>239</v>
      </c>
      <c r="C277" s="565" t="s">
        <v>624</v>
      </c>
      <c r="D277" s="565"/>
      <c r="E277" s="565"/>
      <c r="F277" s="565"/>
      <c r="G277" s="565"/>
      <c r="H277" s="565">
        <v>0.63</v>
      </c>
      <c r="I277" s="565">
        <v>0.22</v>
      </c>
      <c r="J277" s="565"/>
      <c r="K277" s="565"/>
    </row>
    <row r="278" spans="1:11" x14ac:dyDescent="0.2">
      <c r="A278" s="565"/>
      <c r="B278" s="565"/>
      <c r="C278" s="565"/>
      <c r="D278" s="565" t="s">
        <v>625</v>
      </c>
      <c r="E278" s="565" t="s">
        <v>283</v>
      </c>
      <c r="F278" s="565"/>
      <c r="G278" s="565"/>
      <c r="H278" s="565"/>
      <c r="I278" s="565"/>
      <c r="J278" s="565">
        <v>7.8</v>
      </c>
      <c r="K278" s="565">
        <v>0.73</v>
      </c>
    </row>
    <row r="279" spans="1:11" x14ac:dyDescent="0.2">
      <c r="A279" s="565" t="s">
        <v>626</v>
      </c>
      <c r="B279" s="565" t="s">
        <v>627</v>
      </c>
      <c r="C279" s="565"/>
      <c r="D279" s="565"/>
      <c r="E279" s="565"/>
      <c r="F279" s="565"/>
      <c r="G279" s="565"/>
      <c r="H279" s="565">
        <v>0.93</v>
      </c>
      <c r="I279" s="565"/>
      <c r="J279" s="565"/>
      <c r="K279" s="565"/>
    </row>
    <row r="280" spans="1:11" x14ac:dyDescent="0.2">
      <c r="A280" s="565"/>
      <c r="B280" s="565"/>
      <c r="C280" s="565"/>
      <c r="D280" s="565" t="s">
        <v>253</v>
      </c>
      <c r="E280" s="565" t="s">
        <v>452</v>
      </c>
      <c r="F280" s="565"/>
      <c r="G280" s="565"/>
      <c r="H280" s="565"/>
      <c r="I280" s="565"/>
      <c r="J280" s="565">
        <v>5.5</v>
      </c>
      <c r="K280" s="565">
        <v>0.3</v>
      </c>
    </row>
    <row r="281" spans="1:11" x14ac:dyDescent="0.2">
      <c r="A281" s="565" t="s">
        <v>628</v>
      </c>
      <c r="B281" s="565" t="s">
        <v>352</v>
      </c>
      <c r="C281" s="565" t="s">
        <v>468</v>
      </c>
      <c r="D281" s="565"/>
      <c r="E281" s="565"/>
      <c r="F281" s="565"/>
      <c r="G281" s="565"/>
      <c r="H281" s="565">
        <v>0.17</v>
      </c>
      <c r="I281" s="565">
        <v>0.09</v>
      </c>
      <c r="J281" s="565"/>
      <c r="K281" s="565"/>
    </row>
    <row r="282" spans="1:11" x14ac:dyDescent="0.2">
      <c r="A282" s="565"/>
      <c r="B282" s="565"/>
      <c r="C282" s="565"/>
      <c r="D282" s="565" t="s">
        <v>629</v>
      </c>
      <c r="E282" s="565" t="s">
        <v>313</v>
      </c>
      <c r="F282" s="565"/>
      <c r="G282" s="565"/>
      <c r="H282" s="565"/>
      <c r="I282" s="565"/>
      <c r="J282" s="565">
        <v>9.3000000000000007</v>
      </c>
      <c r="K282" s="565">
        <v>2</v>
      </c>
    </row>
    <row r="283" spans="1:11" x14ac:dyDescent="0.2">
      <c r="A283" s="565" t="s">
        <v>630</v>
      </c>
      <c r="B283" s="565" t="s">
        <v>631</v>
      </c>
      <c r="C283" s="565" t="s">
        <v>282</v>
      </c>
      <c r="D283" s="565"/>
      <c r="E283" s="565"/>
      <c r="F283" s="565"/>
      <c r="G283" s="565"/>
      <c r="H283" s="565">
        <v>1.69</v>
      </c>
      <c r="I283" s="565">
        <v>0.31</v>
      </c>
      <c r="J283" s="565"/>
      <c r="K283" s="565"/>
    </row>
    <row r="284" spans="1:11" x14ac:dyDescent="0.2">
      <c r="A284" s="565"/>
      <c r="B284" s="565"/>
      <c r="C284" s="565"/>
      <c r="D284" s="565" t="s">
        <v>228</v>
      </c>
      <c r="E284" s="565" t="s">
        <v>612</v>
      </c>
      <c r="F284" s="565"/>
      <c r="G284" s="565"/>
      <c r="H284" s="565"/>
      <c r="I284" s="565"/>
      <c r="J284" s="565">
        <v>12.9</v>
      </c>
      <c r="K284" s="565">
        <v>1.03</v>
      </c>
    </row>
    <row r="285" spans="1:11" x14ac:dyDescent="0.2">
      <c r="A285" s="565" t="s">
        <v>632</v>
      </c>
      <c r="B285" s="565" t="s">
        <v>633</v>
      </c>
      <c r="C285" s="565"/>
      <c r="D285" s="565"/>
      <c r="E285" s="565"/>
      <c r="F285" s="565"/>
      <c r="G285" s="565"/>
      <c r="H285" s="565">
        <v>0.89</v>
      </c>
      <c r="I285" s="565"/>
      <c r="J285" s="565"/>
      <c r="K285" s="565"/>
    </row>
    <row r="286" spans="1:11" x14ac:dyDescent="0.2">
      <c r="A286" s="565"/>
      <c r="B286" s="565"/>
      <c r="C286" s="565"/>
      <c r="D286" s="565" t="s">
        <v>634</v>
      </c>
      <c r="E286" s="565" t="s">
        <v>237</v>
      </c>
      <c r="F286" s="565"/>
      <c r="G286" s="565"/>
      <c r="H286" s="565"/>
      <c r="I286" s="565"/>
      <c r="J286" s="565">
        <v>13.3</v>
      </c>
      <c r="K286" s="565">
        <v>0</v>
      </c>
    </row>
    <row r="287" spans="1:11" x14ac:dyDescent="0.2">
      <c r="A287" s="565" t="s">
        <v>635</v>
      </c>
      <c r="B287" s="565" t="s">
        <v>636</v>
      </c>
      <c r="C287" s="565"/>
      <c r="D287" s="565"/>
      <c r="E287" s="565"/>
      <c r="F287" s="565"/>
      <c r="G287" s="565"/>
      <c r="H287" s="565">
        <v>1.77</v>
      </c>
      <c r="I287" s="565"/>
      <c r="J287" s="565"/>
      <c r="K287" s="565"/>
    </row>
    <row r="288" spans="1:11" x14ac:dyDescent="0.2">
      <c r="A288" s="565"/>
      <c r="B288" s="565"/>
      <c r="C288" s="565"/>
      <c r="D288" s="565" t="s">
        <v>637</v>
      </c>
      <c r="E288" s="565" t="s">
        <v>237</v>
      </c>
      <c r="F288" s="565"/>
      <c r="G288" s="565"/>
      <c r="H288" s="565"/>
      <c r="I288" s="565"/>
      <c r="J288" s="565">
        <v>12</v>
      </c>
      <c r="K288" s="565">
        <v>0</v>
      </c>
    </row>
    <row r="289" spans="1:11" x14ac:dyDescent="0.2">
      <c r="A289" s="565" t="s">
        <v>638</v>
      </c>
      <c r="B289" s="565" t="s">
        <v>239</v>
      </c>
      <c r="C289" s="565" t="s">
        <v>237</v>
      </c>
      <c r="D289" s="565"/>
      <c r="E289" s="565"/>
      <c r="F289" s="565"/>
      <c r="G289" s="565"/>
      <c r="H289" s="565">
        <v>0.63</v>
      </c>
      <c r="I289" s="565">
        <v>0</v>
      </c>
      <c r="J289" s="565"/>
      <c r="K289" s="565"/>
    </row>
    <row r="290" spans="1:11" x14ac:dyDescent="0.2">
      <c r="A290" s="565"/>
      <c r="B290" s="565"/>
      <c r="C290" s="565"/>
      <c r="D290" s="565" t="s">
        <v>639</v>
      </c>
      <c r="E290" s="565" t="s">
        <v>613</v>
      </c>
      <c r="F290" s="565"/>
      <c r="G290" s="565"/>
      <c r="H290" s="565"/>
      <c r="I290" s="565"/>
      <c r="J290" s="565">
        <v>3.5</v>
      </c>
      <c r="K290" s="565">
        <v>0.5</v>
      </c>
    </row>
    <row r="291" spans="1:11" x14ac:dyDescent="0.2">
      <c r="A291" s="565" t="s">
        <v>640</v>
      </c>
      <c r="B291" s="565" t="s">
        <v>233</v>
      </c>
      <c r="C291" s="565" t="s">
        <v>441</v>
      </c>
      <c r="D291" s="565"/>
      <c r="E291" s="565"/>
      <c r="F291" s="565"/>
      <c r="G291" s="565"/>
      <c r="H291" s="565">
        <v>7.0000000000000007E-2</v>
      </c>
      <c r="I291" s="565">
        <v>0.15</v>
      </c>
      <c r="J291" s="565"/>
      <c r="K291" s="565"/>
    </row>
    <row r="292" spans="1:11" x14ac:dyDescent="0.2">
      <c r="A292" s="565"/>
      <c r="B292" s="565"/>
      <c r="C292" s="565"/>
      <c r="D292" s="565" t="s">
        <v>361</v>
      </c>
      <c r="E292" s="565" t="s">
        <v>509</v>
      </c>
      <c r="F292" s="565"/>
      <c r="G292" s="565"/>
      <c r="H292" s="565"/>
      <c r="I292" s="565"/>
      <c r="J292" s="565">
        <v>3.9</v>
      </c>
      <c r="K292" s="565">
        <v>4.2</v>
      </c>
    </row>
    <row r="293" spans="1:11" x14ac:dyDescent="0.2">
      <c r="A293" s="565" t="s">
        <v>641</v>
      </c>
      <c r="B293" s="565" t="s">
        <v>642</v>
      </c>
      <c r="C293" s="565" t="s">
        <v>493</v>
      </c>
      <c r="D293" s="565"/>
      <c r="E293" s="565"/>
      <c r="F293" s="565"/>
      <c r="G293" s="565"/>
      <c r="H293" s="565">
        <v>0.71</v>
      </c>
      <c r="I293" s="565">
        <v>0.69</v>
      </c>
      <c r="J293" s="565"/>
      <c r="K293" s="565"/>
    </row>
    <row r="294" spans="1:11" x14ac:dyDescent="0.2">
      <c r="A294" s="565"/>
      <c r="B294" s="565"/>
      <c r="C294" s="565"/>
      <c r="D294" s="565" t="s">
        <v>385</v>
      </c>
      <c r="E294" s="565" t="s">
        <v>643</v>
      </c>
      <c r="F294" s="565"/>
      <c r="G294" s="565"/>
      <c r="H294" s="565"/>
      <c r="I294" s="565"/>
      <c r="J294" s="565">
        <v>6.8</v>
      </c>
      <c r="K294" s="565">
        <v>3.85</v>
      </c>
    </row>
    <row r="295" spans="1:11" x14ac:dyDescent="0.2">
      <c r="A295" s="565" t="s">
        <v>644</v>
      </c>
      <c r="B295" s="565" t="s">
        <v>332</v>
      </c>
      <c r="C295" s="565" t="s">
        <v>378</v>
      </c>
      <c r="D295" s="565"/>
      <c r="E295" s="565"/>
      <c r="F295" s="565"/>
      <c r="G295" s="565"/>
      <c r="H295" s="565">
        <v>0.65</v>
      </c>
      <c r="I295" s="565">
        <v>0.08</v>
      </c>
      <c r="J295" s="565"/>
      <c r="K295" s="565"/>
    </row>
    <row r="296" spans="1:11" x14ac:dyDescent="0.2">
      <c r="A296" s="565"/>
      <c r="B296" s="565"/>
      <c r="C296" s="565"/>
      <c r="D296" s="565" t="s">
        <v>108</v>
      </c>
      <c r="E296" s="565" t="s">
        <v>333</v>
      </c>
      <c r="F296" s="565"/>
      <c r="G296" s="565"/>
      <c r="H296" s="565"/>
      <c r="I296" s="565"/>
      <c r="J296" s="565">
        <v>6.25</v>
      </c>
      <c r="K296" s="565">
        <v>3.2</v>
      </c>
    </row>
    <row r="297" spans="1:11" x14ac:dyDescent="0.2">
      <c r="A297" s="565" t="s">
        <v>645</v>
      </c>
      <c r="B297" s="565" t="s">
        <v>229</v>
      </c>
      <c r="C297" s="565" t="s">
        <v>278</v>
      </c>
      <c r="D297" s="565"/>
      <c r="E297" s="565"/>
      <c r="F297" s="565"/>
      <c r="G297" s="565"/>
      <c r="H297" s="565">
        <v>0.6</v>
      </c>
      <c r="I297" s="565">
        <v>0.56000000000000005</v>
      </c>
      <c r="J297" s="565"/>
      <c r="K297" s="565"/>
    </row>
    <row r="298" spans="1:11" x14ac:dyDescent="0.2">
      <c r="A298" s="565"/>
      <c r="B298" s="565"/>
      <c r="C298" s="565"/>
      <c r="D298" s="565" t="s">
        <v>646</v>
      </c>
      <c r="E298" s="565" t="s">
        <v>647</v>
      </c>
      <c r="F298" s="565"/>
      <c r="G298" s="565"/>
      <c r="H298" s="565"/>
      <c r="I298" s="565"/>
      <c r="J298" s="565">
        <v>6</v>
      </c>
      <c r="K298" s="565">
        <v>5.55</v>
      </c>
    </row>
    <row r="299" spans="1:11" x14ac:dyDescent="0.2">
      <c r="A299" s="565" t="s">
        <v>648</v>
      </c>
      <c r="B299" s="565" t="s">
        <v>229</v>
      </c>
      <c r="C299" s="565" t="s">
        <v>306</v>
      </c>
      <c r="D299" s="565"/>
      <c r="E299" s="565"/>
      <c r="F299" s="565"/>
      <c r="G299" s="565"/>
      <c r="H299" s="565">
        <v>0.6</v>
      </c>
      <c r="I299" s="565">
        <v>0.55000000000000004</v>
      </c>
      <c r="J299" s="565"/>
      <c r="K299" s="565"/>
    </row>
    <row r="300" spans="1:11" x14ac:dyDescent="0.2">
      <c r="A300" s="565"/>
      <c r="B300" s="565"/>
      <c r="C300" s="565"/>
      <c r="D300" s="565" t="s">
        <v>379</v>
      </c>
      <c r="E300" s="565" t="s">
        <v>303</v>
      </c>
      <c r="F300" s="565"/>
      <c r="G300" s="565"/>
      <c r="H300" s="565"/>
      <c r="I300" s="565"/>
      <c r="J300" s="565">
        <v>5.95</v>
      </c>
      <c r="K300" s="565">
        <v>1.83</v>
      </c>
    </row>
    <row r="301" spans="1:11" x14ac:dyDescent="0.2">
      <c r="A301" s="565" t="s">
        <v>649</v>
      </c>
      <c r="B301" s="565" t="s">
        <v>578</v>
      </c>
      <c r="C301" s="565"/>
      <c r="D301" s="565"/>
      <c r="E301" s="565"/>
      <c r="F301" s="565"/>
      <c r="G301" s="565"/>
      <c r="H301" s="565">
        <v>0.59</v>
      </c>
      <c r="I301" s="565"/>
      <c r="J301" s="565"/>
      <c r="K301" s="565"/>
    </row>
    <row r="302" spans="1:11" x14ac:dyDescent="0.2">
      <c r="A302" s="565"/>
      <c r="B302" s="565"/>
      <c r="C302" s="565"/>
      <c r="D302" s="565" t="s">
        <v>650</v>
      </c>
      <c r="E302" s="565" t="s">
        <v>375</v>
      </c>
      <c r="F302" s="565"/>
      <c r="G302" s="565"/>
      <c r="H302" s="565"/>
      <c r="I302" s="565"/>
      <c r="J302" s="565">
        <v>6.3</v>
      </c>
      <c r="K302" s="565">
        <v>0.27</v>
      </c>
    </row>
    <row r="303" spans="1:11" x14ac:dyDescent="0.2">
      <c r="A303" s="565" t="s">
        <v>651</v>
      </c>
      <c r="B303" s="565" t="s">
        <v>652</v>
      </c>
      <c r="C303" s="565" t="s">
        <v>378</v>
      </c>
      <c r="D303" s="565"/>
      <c r="E303" s="565"/>
      <c r="F303" s="565"/>
      <c r="G303" s="565"/>
      <c r="H303" s="565">
        <v>0.67</v>
      </c>
      <c r="I303" s="565">
        <v>0.08</v>
      </c>
      <c r="J303" s="565"/>
      <c r="K303" s="565"/>
    </row>
    <row r="304" spans="1:11" x14ac:dyDescent="0.2">
      <c r="A304" s="565"/>
      <c r="B304" s="565"/>
      <c r="C304" s="565"/>
      <c r="D304" s="565" t="s">
        <v>653</v>
      </c>
      <c r="E304" s="565" t="s">
        <v>375</v>
      </c>
      <c r="F304" s="565"/>
      <c r="G304" s="565"/>
      <c r="H304" s="565"/>
      <c r="I304" s="565"/>
      <c r="J304" s="565">
        <v>10.85</v>
      </c>
      <c r="K304" s="565">
        <v>0.27</v>
      </c>
    </row>
    <row r="305" spans="1:11" x14ac:dyDescent="0.2">
      <c r="A305" s="565" t="s">
        <v>654</v>
      </c>
      <c r="B305" s="565" t="s">
        <v>655</v>
      </c>
      <c r="C305" s="565"/>
      <c r="D305" s="565"/>
      <c r="E305" s="565"/>
      <c r="F305" s="565"/>
      <c r="G305" s="565"/>
      <c r="H305" s="565">
        <v>1.5</v>
      </c>
      <c r="I305" s="565"/>
      <c r="J305" s="565"/>
      <c r="K305" s="565"/>
    </row>
    <row r="306" spans="1:11" x14ac:dyDescent="0.2">
      <c r="A306" s="565"/>
      <c r="B306" s="565"/>
      <c r="C306" s="565"/>
      <c r="D306" s="565" t="s">
        <v>228</v>
      </c>
      <c r="E306" s="565" t="s">
        <v>237</v>
      </c>
      <c r="F306" s="565"/>
      <c r="G306" s="565"/>
      <c r="H306" s="565"/>
      <c r="I306" s="565"/>
      <c r="J306" s="565">
        <v>12.9</v>
      </c>
      <c r="K306" s="565">
        <v>0</v>
      </c>
    </row>
    <row r="307" spans="1:11" x14ac:dyDescent="0.2">
      <c r="A307" s="565" t="s">
        <v>656</v>
      </c>
      <c r="B307" s="565" t="s">
        <v>657</v>
      </c>
      <c r="C307" s="565"/>
      <c r="D307" s="565"/>
      <c r="E307" s="565"/>
      <c r="F307" s="565"/>
      <c r="G307" s="565"/>
      <c r="H307" s="565">
        <v>1.08</v>
      </c>
      <c r="I307" s="565"/>
      <c r="J307" s="565"/>
      <c r="K307" s="565"/>
    </row>
    <row r="308" spans="1:11" x14ac:dyDescent="0.2">
      <c r="A308" s="565"/>
      <c r="B308" s="565"/>
      <c r="C308" s="565"/>
      <c r="D308" s="565" t="s">
        <v>390</v>
      </c>
      <c r="E308" s="565" t="s">
        <v>233</v>
      </c>
      <c r="F308" s="565"/>
      <c r="G308" s="565"/>
      <c r="H308" s="565"/>
      <c r="I308" s="565"/>
      <c r="J308" s="565">
        <v>8.1</v>
      </c>
      <c r="K308" s="565">
        <v>7.0000000000000007E-2</v>
      </c>
    </row>
    <row r="309" spans="1:11" x14ac:dyDescent="0.2">
      <c r="A309" s="565" t="s">
        <v>658</v>
      </c>
      <c r="B309" s="565" t="s">
        <v>307</v>
      </c>
      <c r="C309" s="565" t="s">
        <v>231</v>
      </c>
      <c r="D309" s="565"/>
      <c r="E309" s="565"/>
      <c r="F309" s="565"/>
      <c r="G309" s="565"/>
      <c r="H309" s="565">
        <v>0.54</v>
      </c>
      <c r="I309" s="565">
        <v>0.02</v>
      </c>
      <c r="J309" s="565"/>
      <c r="K309" s="565"/>
    </row>
    <row r="310" spans="1:11" x14ac:dyDescent="0.2">
      <c r="A310" s="565"/>
      <c r="B310" s="565"/>
      <c r="C310" s="565"/>
      <c r="D310" s="565" t="s">
        <v>659</v>
      </c>
      <c r="E310" s="565" t="s">
        <v>245</v>
      </c>
      <c r="F310" s="565"/>
      <c r="G310" s="565"/>
      <c r="H310" s="565"/>
      <c r="I310" s="565"/>
      <c r="J310" s="565">
        <v>10.25</v>
      </c>
      <c r="K310" s="565">
        <v>1.35</v>
      </c>
    </row>
    <row r="311" spans="1:11" x14ac:dyDescent="0.2">
      <c r="A311" s="565" t="s">
        <v>660</v>
      </c>
      <c r="B311" s="565" t="s">
        <v>449</v>
      </c>
      <c r="C311" s="565" t="s">
        <v>250</v>
      </c>
      <c r="D311" s="565"/>
      <c r="E311" s="565"/>
      <c r="F311" s="565"/>
      <c r="G311" s="565"/>
      <c r="H311" s="565">
        <v>1.51</v>
      </c>
      <c r="I311" s="565">
        <v>0.25</v>
      </c>
      <c r="J311" s="565"/>
      <c r="K311" s="565"/>
    </row>
    <row r="312" spans="1:11" x14ac:dyDescent="0.2">
      <c r="A312" s="565"/>
      <c r="B312" s="565"/>
      <c r="C312" s="565"/>
      <c r="D312" s="565" t="s">
        <v>228</v>
      </c>
      <c r="E312" s="565" t="s">
        <v>589</v>
      </c>
      <c r="F312" s="565"/>
      <c r="G312" s="565"/>
      <c r="H312" s="565"/>
      <c r="I312" s="565"/>
      <c r="J312" s="565">
        <v>12.9</v>
      </c>
      <c r="K312" s="565">
        <v>0.83</v>
      </c>
    </row>
    <row r="313" spans="1:11" x14ac:dyDescent="0.2">
      <c r="A313" s="565" t="s">
        <v>661</v>
      </c>
      <c r="B313" s="565" t="s">
        <v>662</v>
      </c>
      <c r="C313" s="565" t="s">
        <v>237</v>
      </c>
      <c r="D313" s="565"/>
      <c r="E313" s="565"/>
      <c r="F313" s="565"/>
      <c r="G313" s="565"/>
      <c r="H313" s="565">
        <v>1.07</v>
      </c>
      <c r="I313" s="565">
        <v>0</v>
      </c>
      <c r="J313" s="565"/>
      <c r="K313" s="565"/>
    </row>
    <row r="314" spans="1:11" x14ac:dyDescent="0.2">
      <c r="A314" s="565"/>
      <c r="B314" s="565"/>
      <c r="C314" s="565"/>
      <c r="D314" s="565" t="s">
        <v>236</v>
      </c>
      <c r="E314" s="565" t="s">
        <v>237</v>
      </c>
      <c r="F314" s="565"/>
      <c r="G314" s="565"/>
      <c r="H314" s="565"/>
      <c r="I314" s="565"/>
      <c r="J314" s="565">
        <v>8.4499999999999993</v>
      </c>
      <c r="K314" s="565">
        <v>0</v>
      </c>
    </row>
    <row r="315" spans="1:11" x14ac:dyDescent="0.2">
      <c r="A315" s="565" t="s">
        <v>663</v>
      </c>
      <c r="B315" s="565" t="s">
        <v>351</v>
      </c>
      <c r="C315" s="565" t="s">
        <v>237</v>
      </c>
      <c r="D315" s="565"/>
      <c r="E315" s="565"/>
      <c r="F315" s="565"/>
      <c r="G315" s="565"/>
      <c r="H315" s="565">
        <v>0.62</v>
      </c>
      <c r="I315" s="565">
        <v>0</v>
      </c>
      <c r="J315" s="565"/>
      <c r="K315" s="565"/>
    </row>
    <row r="316" spans="1:11" x14ac:dyDescent="0.2">
      <c r="A316" s="565"/>
      <c r="B316" s="565"/>
      <c r="C316" s="565"/>
      <c r="D316" s="565" t="s">
        <v>304</v>
      </c>
      <c r="E316" s="565" t="s">
        <v>664</v>
      </c>
      <c r="F316" s="565"/>
      <c r="G316" s="565"/>
      <c r="H316" s="565"/>
      <c r="I316" s="565"/>
      <c r="J316" s="565">
        <v>5.0999999999999996</v>
      </c>
      <c r="K316" s="565">
        <v>2.4700000000000002</v>
      </c>
    </row>
    <row r="317" spans="1:11" x14ac:dyDescent="0.2">
      <c r="A317" s="565" t="s">
        <v>665</v>
      </c>
      <c r="B317" s="565" t="s">
        <v>320</v>
      </c>
      <c r="C317" s="565" t="s">
        <v>579</v>
      </c>
      <c r="D317" s="565"/>
      <c r="E317" s="565"/>
      <c r="F317" s="565"/>
      <c r="G317" s="565"/>
      <c r="H317" s="565">
        <v>0.4</v>
      </c>
      <c r="I317" s="565">
        <v>0.74</v>
      </c>
      <c r="J317" s="565"/>
      <c r="K317" s="565"/>
    </row>
    <row r="318" spans="1:11" x14ac:dyDescent="0.2">
      <c r="A318" s="565"/>
      <c r="B318" s="565"/>
      <c r="C318" s="565"/>
      <c r="D318" s="565" t="s">
        <v>400</v>
      </c>
      <c r="E318" s="565" t="s">
        <v>268</v>
      </c>
      <c r="F318" s="565"/>
      <c r="G318" s="565"/>
      <c r="H318" s="565"/>
      <c r="I318" s="565"/>
      <c r="J318" s="565">
        <v>3.55</v>
      </c>
      <c r="K318" s="565">
        <v>8.6999999999999993</v>
      </c>
    </row>
    <row r="319" spans="1:11" x14ac:dyDescent="0.2">
      <c r="A319" s="565" t="s">
        <v>666</v>
      </c>
      <c r="B319" s="565" t="s">
        <v>282</v>
      </c>
      <c r="C319" s="565" t="s">
        <v>421</v>
      </c>
      <c r="D319" s="565"/>
      <c r="E319" s="565"/>
      <c r="F319" s="565"/>
      <c r="G319" s="565"/>
      <c r="H319" s="565">
        <v>0.31</v>
      </c>
      <c r="I319" s="565">
        <v>1</v>
      </c>
      <c r="J319" s="565"/>
      <c r="K319" s="565"/>
    </row>
    <row r="320" spans="1:11" x14ac:dyDescent="0.2">
      <c r="A320" s="565"/>
      <c r="B320" s="565"/>
      <c r="C320" s="565"/>
      <c r="D320" s="565" t="s">
        <v>612</v>
      </c>
      <c r="E320" s="565" t="s">
        <v>667</v>
      </c>
      <c r="F320" s="565"/>
      <c r="G320" s="565"/>
      <c r="H320" s="565"/>
      <c r="I320" s="565"/>
      <c r="J320" s="565">
        <v>1.03</v>
      </c>
      <c r="K320" s="565">
        <v>12.2</v>
      </c>
    </row>
    <row r="321" spans="1:11" x14ac:dyDescent="0.2">
      <c r="A321" s="565" t="s">
        <v>668</v>
      </c>
      <c r="B321" s="565"/>
      <c r="C321" s="565" t="s">
        <v>669</v>
      </c>
      <c r="D321" s="565"/>
      <c r="E321" s="565"/>
      <c r="F321" s="565"/>
      <c r="G321" s="565"/>
      <c r="H321" s="565"/>
      <c r="I321" s="565">
        <v>1.44</v>
      </c>
      <c r="J321" s="565"/>
      <c r="K321" s="565"/>
    </row>
    <row r="322" spans="1:11" x14ac:dyDescent="0.2">
      <c r="A322" s="565"/>
      <c r="B322" s="565"/>
      <c r="C322" s="565"/>
      <c r="D322" s="565" t="s">
        <v>237</v>
      </c>
      <c r="E322" s="565" t="s">
        <v>670</v>
      </c>
      <c r="F322" s="565"/>
      <c r="G322" s="565"/>
      <c r="H322" s="565"/>
      <c r="I322" s="565"/>
      <c r="J322" s="565">
        <v>0</v>
      </c>
      <c r="K322" s="565">
        <v>12.1</v>
      </c>
    </row>
    <row r="323" spans="1:11" x14ac:dyDescent="0.2">
      <c r="A323" s="565" t="s">
        <v>671</v>
      </c>
      <c r="B323" s="565" t="s">
        <v>237</v>
      </c>
      <c r="C323" s="565" t="s">
        <v>392</v>
      </c>
      <c r="D323" s="565"/>
      <c r="E323" s="565"/>
      <c r="F323" s="565"/>
      <c r="G323" s="565"/>
      <c r="H323" s="565">
        <v>0</v>
      </c>
      <c r="I323" s="565">
        <v>0.98</v>
      </c>
      <c r="J323" s="565"/>
      <c r="K323" s="565"/>
    </row>
    <row r="324" spans="1:11" x14ac:dyDescent="0.2">
      <c r="A324" s="565"/>
      <c r="B324" s="565"/>
      <c r="C324" s="565"/>
      <c r="D324" s="565" t="s">
        <v>434</v>
      </c>
      <c r="E324" s="565" t="s">
        <v>672</v>
      </c>
      <c r="F324" s="565"/>
      <c r="G324" s="565"/>
      <c r="H324" s="565"/>
      <c r="I324" s="565"/>
      <c r="J324" s="565">
        <v>1.47</v>
      </c>
      <c r="K324" s="565">
        <v>12.15</v>
      </c>
    </row>
    <row r="325" spans="1:11" x14ac:dyDescent="0.2">
      <c r="A325" s="565" t="s">
        <v>673</v>
      </c>
      <c r="B325" s="565" t="s">
        <v>322</v>
      </c>
      <c r="C325" s="565" t="s">
        <v>368</v>
      </c>
      <c r="D325" s="565"/>
      <c r="E325" s="565"/>
      <c r="F325" s="565"/>
      <c r="G325" s="565"/>
      <c r="H325" s="565">
        <v>0.44</v>
      </c>
      <c r="I325" s="565">
        <v>1.45</v>
      </c>
      <c r="J325" s="565"/>
      <c r="K325" s="565"/>
    </row>
    <row r="326" spans="1:11" x14ac:dyDescent="0.2">
      <c r="A326" s="565"/>
      <c r="B326" s="565"/>
      <c r="C326" s="565"/>
      <c r="D326" s="565" t="s">
        <v>354</v>
      </c>
      <c r="E326" s="565" t="s">
        <v>674</v>
      </c>
      <c r="F326" s="565"/>
      <c r="G326" s="565"/>
      <c r="H326" s="565"/>
      <c r="I326" s="565"/>
      <c r="J326" s="565">
        <v>2.85</v>
      </c>
      <c r="K326" s="565">
        <v>14.95</v>
      </c>
    </row>
    <row r="327" spans="1:11" x14ac:dyDescent="0.2">
      <c r="A327" s="565" t="s">
        <v>675</v>
      </c>
      <c r="B327" s="565" t="s">
        <v>241</v>
      </c>
      <c r="C327" s="565" t="s">
        <v>676</v>
      </c>
      <c r="D327" s="565"/>
      <c r="E327" s="565"/>
      <c r="F327" s="565"/>
      <c r="G327" s="565"/>
      <c r="H327" s="565">
        <v>0.13</v>
      </c>
      <c r="I327" s="565">
        <v>1.54</v>
      </c>
      <c r="J327" s="565"/>
      <c r="K327" s="565"/>
    </row>
    <row r="328" spans="1:11" x14ac:dyDescent="0.2">
      <c r="A328" s="565"/>
      <c r="B328" s="565"/>
      <c r="C328" s="565"/>
      <c r="D328" s="565" t="s">
        <v>361</v>
      </c>
      <c r="E328" s="565" t="s">
        <v>677</v>
      </c>
      <c r="F328" s="565"/>
      <c r="G328" s="565"/>
      <c r="H328" s="565"/>
      <c r="I328" s="565"/>
      <c r="J328" s="565">
        <v>3.9</v>
      </c>
      <c r="K328" s="565">
        <v>11.25</v>
      </c>
    </row>
    <row r="329" spans="1:11" x14ac:dyDescent="0.2">
      <c r="A329" s="565" t="s">
        <v>678</v>
      </c>
      <c r="B329" s="565" t="s">
        <v>332</v>
      </c>
      <c r="C329" s="565" t="s">
        <v>642</v>
      </c>
      <c r="D329" s="565"/>
      <c r="E329" s="565"/>
      <c r="F329" s="565"/>
      <c r="G329" s="565"/>
      <c r="H329" s="565">
        <v>0.65</v>
      </c>
      <c r="I329" s="565">
        <v>0.71</v>
      </c>
      <c r="J329" s="565"/>
      <c r="K329" s="565"/>
    </row>
    <row r="330" spans="1:11" x14ac:dyDescent="0.2">
      <c r="A330" s="565"/>
      <c r="B330" s="565"/>
      <c r="C330" s="565"/>
      <c r="D330" s="565" t="s">
        <v>304</v>
      </c>
      <c r="E330" s="565" t="s">
        <v>592</v>
      </c>
      <c r="F330" s="565"/>
      <c r="G330" s="565"/>
      <c r="H330" s="565"/>
      <c r="I330" s="565"/>
      <c r="J330" s="565">
        <v>5.0999999999999996</v>
      </c>
      <c r="K330" s="565">
        <v>3.65</v>
      </c>
    </row>
    <row r="331" spans="1:11" x14ac:dyDescent="0.2">
      <c r="A331" s="565" t="s">
        <v>679</v>
      </c>
      <c r="B331" s="565" t="s">
        <v>312</v>
      </c>
      <c r="C331" s="565" t="s">
        <v>231</v>
      </c>
      <c r="D331" s="565"/>
      <c r="E331" s="565"/>
      <c r="F331" s="565"/>
      <c r="G331" s="565"/>
      <c r="H331" s="565">
        <v>0.37</v>
      </c>
      <c r="I331" s="565">
        <v>0.02</v>
      </c>
      <c r="J331" s="565"/>
      <c r="K331" s="565"/>
    </row>
    <row r="332" spans="1:11" x14ac:dyDescent="0.2">
      <c r="A332" s="565"/>
      <c r="B332" s="565"/>
      <c r="C332" s="565"/>
      <c r="D332" s="565" t="s">
        <v>461</v>
      </c>
      <c r="E332" s="565" t="s">
        <v>484</v>
      </c>
      <c r="F332" s="565"/>
      <c r="G332" s="565"/>
      <c r="H332" s="565"/>
      <c r="I332" s="565"/>
      <c r="J332" s="565">
        <v>3</v>
      </c>
      <c r="K332" s="565">
        <v>3.4</v>
      </c>
    </row>
    <row r="333" spans="1:11" x14ac:dyDescent="0.2">
      <c r="A333" s="565" t="s">
        <v>680</v>
      </c>
      <c r="B333" s="565" t="s">
        <v>224</v>
      </c>
      <c r="C333" s="565" t="s">
        <v>681</v>
      </c>
      <c r="D333" s="565"/>
      <c r="E333" s="565"/>
      <c r="F333" s="565"/>
      <c r="G333" s="565"/>
      <c r="H333" s="565">
        <v>0.23</v>
      </c>
      <c r="I333" s="565">
        <v>0.66</v>
      </c>
      <c r="J333" s="565"/>
      <c r="K333" s="565"/>
    </row>
    <row r="334" spans="1:11" x14ac:dyDescent="0.2">
      <c r="A334" s="565"/>
      <c r="B334" s="565"/>
      <c r="C334" s="565"/>
      <c r="D334" s="565" t="s">
        <v>682</v>
      </c>
      <c r="E334" s="565" t="s">
        <v>390</v>
      </c>
      <c r="F334" s="565"/>
      <c r="G334" s="565"/>
      <c r="H334" s="565"/>
      <c r="I334" s="565"/>
      <c r="J334" s="565">
        <v>2.65</v>
      </c>
      <c r="K334" s="565">
        <v>8.1</v>
      </c>
    </row>
    <row r="335" spans="1:11" x14ac:dyDescent="0.2">
      <c r="A335" s="565" t="s">
        <v>683</v>
      </c>
      <c r="B335" s="565" t="s">
        <v>452</v>
      </c>
      <c r="C335" s="565" t="s">
        <v>684</v>
      </c>
      <c r="D335" s="565"/>
      <c r="E335" s="565"/>
      <c r="F335" s="565"/>
      <c r="G335" s="565"/>
      <c r="H335" s="565">
        <v>0.3</v>
      </c>
      <c r="I335" s="565">
        <v>0.96</v>
      </c>
      <c r="J335" s="565"/>
      <c r="K335" s="565"/>
    </row>
    <row r="336" spans="1:11" x14ac:dyDescent="0.2">
      <c r="A336" s="565"/>
      <c r="B336" s="565"/>
      <c r="C336" s="565"/>
      <c r="D336" s="565" t="s">
        <v>685</v>
      </c>
      <c r="E336" s="565" t="s">
        <v>686</v>
      </c>
      <c r="F336" s="565"/>
      <c r="G336" s="565"/>
      <c r="H336" s="565"/>
      <c r="I336" s="565"/>
      <c r="J336" s="565">
        <v>1.7</v>
      </c>
      <c r="K336" s="565">
        <v>9.4</v>
      </c>
    </row>
    <row r="337" spans="1:11" x14ac:dyDescent="0.2">
      <c r="A337" s="565" t="s">
        <v>687</v>
      </c>
      <c r="B337" s="565" t="s">
        <v>244</v>
      </c>
      <c r="C337" s="565" t="s">
        <v>688</v>
      </c>
      <c r="D337" s="565"/>
      <c r="E337" s="565"/>
      <c r="F337" s="565"/>
      <c r="G337" s="565"/>
      <c r="H337" s="565">
        <v>0.04</v>
      </c>
      <c r="I337" s="565">
        <v>0.92</v>
      </c>
      <c r="J337" s="565"/>
      <c r="K337" s="565"/>
    </row>
    <row r="338" spans="1:11" x14ac:dyDescent="0.2">
      <c r="A338" s="565"/>
      <c r="B338" s="565"/>
      <c r="C338" s="565"/>
      <c r="D338" s="565" t="s">
        <v>241</v>
      </c>
      <c r="E338" s="565" t="s">
        <v>689</v>
      </c>
      <c r="F338" s="565"/>
      <c r="G338" s="565"/>
      <c r="H338" s="565"/>
      <c r="I338" s="565"/>
      <c r="J338" s="565">
        <v>0.13</v>
      </c>
      <c r="K338" s="565">
        <v>16.399999999999999</v>
      </c>
    </row>
    <row r="339" spans="1:11" x14ac:dyDescent="0.2">
      <c r="A339" s="565" t="s">
        <v>690</v>
      </c>
      <c r="B339" s="565"/>
      <c r="C339" s="565" t="s">
        <v>691</v>
      </c>
      <c r="D339" s="565"/>
      <c r="E339" s="565"/>
      <c r="F339" s="565"/>
      <c r="G339" s="565"/>
      <c r="H339" s="565"/>
      <c r="I339" s="565">
        <v>2.36</v>
      </c>
      <c r="J339" s="565"/>
      <c r="K339" s="565"/>
    </row>
    <row r="340" spans="1:11" x14ac:dyDescent="0.2">
      <c r="A340" s="565"/>
      <c r="B340" s="565"/>
      <c r="C340" s="565"/>
      <c r="D340" s="565" t="s">
        <v>237</v>
      </c>
      <c r="E340" s="565" t="s">
        <v>692</v>
      </c>
      <c r="F340" s="565"/>
      <c r="G340" s="565"/>
      <c r="H340" s="565"/>
      <c r="I340" s="565"/>
      <c r="J340" s="565">
        <v>0</v>
      </c>
      <c r="K340" s="565">
        <v>21.55</v>
      </c>
    </row>
    <row r="341" spans="1:11" x14ac:dyDescent="0.2">
      <c r="A341" s="565" t="s">
        <v>693</v>
      </c>
      <c r="B341" s="565"/>
      <c r="C341" s="565" t="s">
        <v>694</v>
      </c>
      <c r="D341" s="565"/>
      <c r="E341" s="565"/>
      <c r="F341" s="565"/>
      <c r="G341" s="565"/>
      <c r="H341" s="565"/>
      <c r="I341" s="565">
        <v>1.95</v>
      </c>
      <c r="J341" s="565"/>
      <c r="K341" s="565"/>
    </row>
    <row r="342" spans="1:11" x14ac:dyDescent="0.2">
      <c r="A342" s="565"/>
      <c r="B342" s="565"/>
      <c r="C342" s="565"/>
      <c r="D342" s="565" t="s">
        <v>556</v>
      </c>
      <c r="E342" s="565" t="s">
        <v>232</v>
      </c>
      <c r="F342" s="565"/>
      <c r="G342" s="565"/>
      <c r="H342" s="565"/>
      <c r="I342" s="565"/>
      <c r="J342" s="565">
        <v>0.9</v>
      </c>
      <c r="K342" s="565">
        <v>11.2</v>
      </c>
    </row>
    <row r="343" spans="1:11" x14ac:dyDescent="0.2">
      <c r="A343" s="565" t="s">
        <v>695</v>
      </c>
      <c r="B343" s="565" t="s">
        <v>375</v>
      </c>
      <c r="C343" s="565" t="s">
        <v>616</v>
      </c>
      <c r="D343" s="565"/>
      <c r="E343" s="565"/>
      <c r="F343" s="565"/>
      <c r="G343" s="565"/>
      <c r="H343" s="565">
        <v>0.27</v>
      </c>
      <c r="I343" s="565">
        <v>0.28999999999999998</v>
      </c>
      <c r="J343" s="565"/>
      <c r="K343" s="565"/>
    </row>
    <row r="344" spans="1:11" x14ac:dyDescent="0.2">
      <c r="A344" s="565"/>
      <c r="B344" s="565"/>
      <c r="C344" s="565"/>
      <c r="D344" s="565" t="s">
        <v>592</v>
      </c>
      <c r="E344" s="565" t="s">
        <v>696</v>
      </c>
      <c r="F344" s="565"/>
      <c r="G344" s="565"/>
      <c r="H344" s="565"/>
      <c r="I344" s="565"/>
      <c r="J344" s="565">
        <v>3.65</v>
      </c>
      <c r="K344" s="565">
        <v>1.9</v>
      </c>
    </row>
    <row r="345" spans="1:11" x14ac:dyDescent="0.2">
      <c r="A345" s="565" t="s">
        <v>697</v>
      </c>
      <c r="B345" s="565" t="s">
        <v>299</v>
      </c>
      <c r="C345" s="565" t="s">
        <v>468</v>
      </c>
      <c r="D345" s="565"/>
      <c r="E345" s="565"/>
      <c r="F345" s="565"/>
      <c r="G345" s="565"/>
      <c r="H345" s="565">
        <v>0.46</v>
      </c>
      <c r="I345" s="565">
        <v>0.09</v>
      </c>
      <c r="J345" s="565"/>
      <c r="K345" s="565"/>
    </row>
    <row r="346" spans="1:11" x14ac:dyDescent="0.2">
      <c r="A346" s="565"/>
      <c r="B346" s="565"/>
      <c r="C346" s="565"/>
      <c r="D346" s="565" t="s">
        <v>698</v>
      </c>
      <c r="E346" s="565" t="s">
        <v>699</v>
      </c>
      <c r="F346" s="565"/>
      <c r="G346" s="565"/>
      <c r="H346" s="565"/>
      <c r="I346" s="565"/>
      <c r="J346" s="565">
        <v>2.4</v>
      </c>
      <c r="K346" s="565">
        <v>3.8</v>
      </c>
    </row>
    <row r="347" spans="1:11" x14ac:dyDescent="0.2">
      <c r="A347" s="565" t="s">
        <v>700</v>
      </c>
      <c r="B347" s="565" t="s">
        <v>231</v>
      </c>
      <c r="C347" s="565" t="s">
        <v>652</v>
      </c>
      <c r="D347" s="565"/>
      <c r="E347" s="565"/>
      <c r="F347" s="565"/>
      <c r="G347" s="565"/>
      <c r="H347" s="565">
        <v>0.02</v>
      </c>
      <c r="I347" s="565">
        <v>0.67</v>
      </c>
      <c r="J347" s="565"/>
      <c r="K347" s="565"/>
    </row>
    <row r="348" spans="1:11" x14ac:dyDescent="0.2">
      <c r="A348" s="565"/>
      <c r="B348" s="565"/>
      <c r="C348" s="565"/>
      <c r="D348" s="565" t="s">
        <v>233</v>
      </c>
      <c r="E348" s="565" t="s">
        <v>133</v>
      </c>
      <c r="F348" s="565"/>
      <c r="G348" s="565"/>
      <c r="H348" s="565"/>
      <c r="I348" s="565"/>
      <c r="J348" s="565">
        <v>7.0000000000000007E-2</v>
      </c>
      <c r="K348" s="565">
        <v>8.15</v>
      </c>
    </row>
    <row r="349" spans="1:11" x14ac:dyDescent="0.2">
      <c r="A349" s="565" t="s">
        <v>701</v>
      </c>
      <c r="B349" s="565" t="s">
        <v>237</v>
      </c>
      <c r="C349" s="565" t="s">
        <v>684</v>
      </c>
      <c r="D349" s="565"/>
      <c r="E349" s="565"/>
      <c r="F349" s="565"/>
      <c r="G349" s="565"/>
      <c r="H349" s="565">
        <v>0</v>
      </c>
      <c r="I349" s="565">
        <v>0.96</v>
      </c>
      <c r="J349" s="565"/>
      <c r="K349" s="565"/>
    </row>
    <row r="350" spans="1:11" x14ac:dyDescent="0.2">
      <c r="A350" s="565"/>
      <c r="B350" s="565"/>
      <c r="C350" s="565"/>
      <c r="D350" s="565" t="s">
        <v>331</v>
      </c>
      <c r="E350" s="565" t="s">
        <v>553</v>
      </c>
      <c r="F350" s="565"/>
      <c r="G350" s="565"/>
      <c r="H350" s="565"/>
      <c r="I350" s="565"/>
      <c r="J350" s="565">
        <v>0.33</v>
      </c>
      <c r="K350" s="565">
        <v>6.85</v>
      </c>
    </row>
    <row r="351" spans="1:11" x14ac:dyDescent="0.2">
      <c r="A351" s="565" t="s">
        <v>702</v>
      </c>
      <c r="B351" s="565" t="s">
        <v>227</v>
      </c>
      <c r="C351" s="565" t="s">
        <v>410</v>
      </c>
      <c r="D351" s="565"/>
      <c r="E351" s="565"/>
      <c r="F351" s="565"/>
      <c r="G351" s="565"/>
      <c r="H351" s="565">
        <v>0.1</v>
      </c>
      <c r="I351" s="565">
        <v>0.41</v>
      </c>
      <c r="J351" s="565"/>
      <c r="K351" s="565"/>
    </row>
    <row r="352" spans="1:11" x14ac:dyDescent="0.2">
      <c r="A352" s="565"/>
      <c r="B352" s="565"/>
      <c r="C352" s="565"/>
      <c r="D352" s="565" t="s">
        <v>331</v>
      </c>
      <c r="E352" s="565" t="s">
        <v>703</v>
      </c>
      <c r="F352" s="565"/>
      <c r="G352" s="565"/>
      <c r="H352" s="565"/>
      <c r="I352" s="565"/>
      <c r="J352" s="565">
        <v>0.33</v>
      </c>
      <c r="K352" s="565">
        <v>8.8000000000000007</v>
      </c>
    </row>
    <row r="353" spans="1:11" x14ac:dyDescent="0.2">
      <c r="A353" s="565" t="s">
        <v>704</v>
      </c>
      <c r="B353" s="565"/>
      <c r="C353" s="565" t="s">
        <v>245</v>
      </c>
      <c r="D353" s="565"/>
      <c r="E353" s="565"/>
      <c r="F353" s="565"/>
      <c r="G353" s="565"/>
      <c r="H353" s="565"/>
      <c r="I353" s="565">
        <v>1.35</v>
      </c>
      <c r="J353" s="565"/>
      <c r="K353" s="565"/>
    </row>
    <row r="354" spans="1:11" x14ac:dyDescent="0.2">
      <c r="A354" s="565"/>
      <c r="B354" s="565"/>
      <c r="C354" s="565"/>
      <c r="D354" s="565" t="s">
        <v>336</v>
      </c>
      <c r="E354" s="565" t="s">
        <v>705</v>
      </c>
      <c r="F354" s="565"/>
      <c r="G354" s="565"/>
      <c r="H354" s="565"/>
      <c r="I354" s="565"/>
      <c r="J354" s="565">
        <v>1.3</v>
      </c>
      <c r="K354" s="565">
        <v>18.649999999999999</v>
      </c>
    </row>
    <row r="355" spans="1:11" x14ac:dyDescent="0.2">
      <c r="A355" s="565" t="s">
        <v>706</v>
      </c>
      <c r="B355" s="565" t="s">
        <v>707</v>
      </c>
      <c r="C355" s="565" t="s">
        <v>708</v>
      </c>
      <c r="D355" s="565"/>
      <c r="E355" s="565"/>
      <c r="F355" s="565"/>
      <c r="G355" s="565"/>
      <c r="H355" s="565">
        <v>0.39</v>
      </c>
      <c r="I355" s="565">
        <v>2.38</v>
      </c>
      <c r="J355" s="565"/>
      <c r="K355" s="565"/>
    </row>
    <row r="356" spans="1:11" x14ac:dyDescent="0.2">
      <c r="A356" s="565"/>
      <c r="B356" s="565"/>
      <c r="C356" s="565"/>
      <c r="D356" s="565" t="s">
        <v>513</v>
      </c>
      <c r="E356" s="565" t="s">
        <v>520</v>
      </c>
      <c r="F356" s="565"/>
      <c r="G356" s="565"/>
      <c r="H356" s="565"/>
      <c r="I356" s="565"/>
      <c r="J356" s="565">
        <v>4.95</v>
      </c>
      <c r="K356" s="565">
        <v>14.9</v>
      </c>
    </row>
    <row r="357" spans="1:11" x14ac:dyDescent="0.2">
      <c r="A357" s="565" t="s">
        <v>709</v>
      </c>
      <c r="B357" s="565" t="s">
        <v>229</v>
      </c>
      <c r="C357" s="565" t="s">
        <v>229</v>
      </c>
      <c r="D357" s="565"/>
      <c r="E357" s="565"/>
      <c r="F357" s="565"/>
      <c r="G357" s="565"/>
      <c r="H357" s="565">
        <v>0.6</v>
      </c>
      <c r="I357" s="565">
        <v>0.6</v>
      </c>
      <c r="J357" s="565"/>
      <c r="K357" s="565"/>
    </row>
    <row r="358" spans="1:11" x14ac:dyDescent="0.2">
      <c r="A358" s="565"/>
      <c r="B358" s="565"/>
      <c r="C358" s="565"/>
      <c r="D358" s="565" t="s">
        <v>313</v>
      </c>
      <c r="E358" s="565" t="s">
        <v>710</v>
      </c>
      <c r="F358" s="565"/>
      <c r="G358" s="565"/>
      <c r="H358" s="565"/>
      <c r="I358" s="565"/>
      <c r="J358" s="565">
        <v>2</v>
      </c>
      <c r="K358" s="565">
        <v>12.7</v>
      </c>
    </row>
    <row r="359" spans="1:11" x14ac:dyDescent="0.2">
      <c r="A359" s="565" t="s">
        <v>711</v>
      </c>
      <c r="B359" s="565"/>
      <c r="C359" s="565" t="s">
        <v>712</v>
      </c>
      <c r="D359" s="565"/>
      <c r="E359" s="565"/>
      <c r="F359" s="565"/>
      <c r="G359" s="565"/>
      <c r="H359" s="565"/>
      <c r="I359" s="565">
        <v>1.94</v>
      </c>
      <c r="J359" s="565"/>
      <c r="K359" s="565"/>
    </row>
    <row r="360" spans="1:11" x14ac:dyDescent="0.2">
      <c r="A360" s="565"/>
      <c r="B360" s="565"/>
      <c r="C360" s="565"/>
      <c r="D360" s="565" t="s">
        <v>237</v>
      </c>
      <c r="E360" s="565" t="s">
        <v>713</v>
      </c>
      <c r="F360" s="565"/>
      <c r="G360" s="565"/>
      <c r="H360" s="565"/>
      <c r="I360" s="565"/>
      <c r="J360" s="565">
        <v>0</v>
      </c>
      <c r="K360" s="565">
        <v>34.200000000000003</v>
      </c>
    </row>
    <row r="361" spans="1:11" x14ac:dyDescent="0.2">
      <c r="A361" s="565" t="s">
        <v>714</v>
      </c>
      <c r="B361" s="565" t="s">
        <v>237</v>
      </c>
      <c r="C361" s="565" t="s">
        <v>482</v>
      </c>
      <c r="D361" s="565"/>
      <c r="E361" s="565"/>
      <c r="F361" s="565"/>
      <c r="G361" s="565"/>
      <c r="H361" s="565">
        <v>0</v>
      </c>
      <c r="I361" s="565">
        <v>4.9000000000000004</v>
      </c>
      <c r="J361" s="565"/>
      <c r="K361" s="565"/>
    </row>
    <row r="362" spans="1:11" x14ac:dyDescent="0.2">
      <c r="A362" s="565"/>
      <c r="B362" s="565"/>
      <c r="C362" s="565"/>
      <c r="D362" s="565" t="s">
        <v>237</v>
      </c>
      <c r="E362" s="565" t="s">
        <v>715</v>
      </c>
      <c r="F362" s="565"/>
      <c r="G362" s="565"/>
      <c r="H362" s="565"/>
      <c r="I362" s="565"/>
      <c r="J362" s="565">
        <v>0</v>
      </c>
      <c r="K362" s="565">
        <v>42.55</v>
      </c>
    </row>
    <row r="363" spans="1:11" x14ac:dyDescent="0.2">
      <c r="A363" s="565" t="s">
        <v>716</v>
      </c>
      <c r="B363" s="565"/>
      <c r="C363" s="565" t="s">
        <v>717</v>
      </c>
      <c r="D363" s="565"/>
      <c r="E363" s="565"/>
      <c r="F363" s="565"/>
      <c r="G363" s="565"/>
      <c r="H363" s="565"/>
      <c r="I363" s="565">
        <v>3.61</v>
      </c>
      <c r="J363" s="565"/>
      <c r="K363" s="565"/>
    </row>
    <row r="364" spans="1:11" x14ac:dyDescent="0.2">
      <c r="A364" s="565"/>
      <c r="B364" s="565"/>
      <c r="C364" s="565"/>
      <c r="D364" s="565" t="s">
        <v>283</v>
      </c>
      <c r="E364" s="565" t="s">
        <v>718</v>
      </c>
      <c r="F364" s="565"/>
      <c r="G364" s="565"/>
      <c r="H364" s="565"/>
      <c r="I364" s="565"/>
      <c r="J364" s="565">
        <v>0.73</v>
      </c>
      <c r="K364" s="565">
        <v>20.05</v>
      </c>
    </row>
    <row r="365" spans="1:11" x14ac:dyDescent="0.2">
      <c r="A365" s="565" t="s">
        <v>719</v>
      </c>
      <c r="B365" s="565" t="s">
        <v>624</v>
      </c>
      <c r="C365" s="565" t="s">
        <v>320</v>
      </c>
      <c r="D365" s="565"/>
      <c r="E365" s="565"/>
      <c r="F365" s="565"/>
      <c r="G365" s="565"/>
      <c r="H365" s="565">
        <v>0.22</v>
      </c>
      <c r="I365" s="565">
        <v>0.4</v>
      </c>
      <c r="J365" s="565"/>
      <c r="K365" s="565"/>
    </row>
    <row r="366" spans="1:11" x14ac:dyDescent="0.2">
      <c r="A366" s="565"/>
      <c r="B366" s="565"/>
      <c r="C366" s="565"/>
      <c r="D366" s="565" t="s">
        <v>594</v>
      </c>
      <c r="E366" s="565" t="s">
        <v>347</v>
      </c>
      <c r="F366" s="565"/>
      <c r="G366" s="565"/>
      <c r="H366" s="565"/>
      <c r="I366" s="565"/>
      <c r="J366" s="565">
        <v>10.15</v>
      </c>
      <c r="K366" s="565">
        <v>1.33</v>
      </c>
    </row>
    <row r="367" spans="1:11" x14ac:dyDescent="0.2">
      <c r="A367" s="565" t="s">
        <v>720</v>
      </c>
      <c r="B367" s="565" t="s">
        <v>446</v>
      </c>
      <c r="C367" s="565"/>
      <c r="D367" s="565"/>
      <c r="E367" s="565"/>
      <c r="F367" s="565"/>
      <c r="G367" s="565"/>
      <c r="H367" s="565">
        <v>1.81</v>
      </c>
      <c r="I367" s="565"/>
      <c r="J367" s="565"/>
      <c r="K367" s="565"/>
    </row>
    <row r="368" spans="1:11" x14ac:dyDescent="0.2">
      <c r="A368" s="565"/>
      <c r="B368" s="565"/>
      <c r="C368" s="565"/>
      <c r="D368" s="565" t="s">
        <v>721</v>
      </c>
      <c r="E368" s="565" t="s">
        <v>237</v>
      </c>
      <c r="F368" s="565"/>
      <c r="G368" s="565"/>
      <c r="H368" s="565"/>
      <c r="I368" s="565"/>
      <c r="J368" s="565">
        <v>16.350000000000001</v>
      </c>
      <c r="K368" s="565">
        <v>0</v>
      </c>
    </row>
    <row r="369" spans="1:11" x14ac:dyDescent="0.2">
      <c r="A369" s="565" t="s">
        <v>722</v>
      </c>
      <c r="B369" s="565" t="s">
        <v>519</v>
      </c>
      <c r="C369" s="565"/>
      <c r="D369" s="565"/>
      <c r="E369" s="565"/>
      <c r="F369" s="565"/>
      <c r="G369" s="565"/>
      <c r="H369" s="565">
        <v>1.46</v>
      </c>
      <c r="I369" s="565"/>
      <c r="J369" s="565"/>
      <c r="K369" s="565"/>
    </row>
    <row r="370" spans="1:11" x14ac:dyDescent="0.2">
      <c r="A370" s="565"/>
      <c r="B370" s="565"/>
      <c r="C370" s="565"/>
      <c r="D370" s="565" t="s">
        <v>458</v>
      </c>
      <c r="E370" s="565" t="s">
        <v>237</v>
      </c>
      <c r="F370" s="565"/>
      <c r="G370" s="565"/>
      <c r="H370" s="565"/>
      <c r="I370" s="565"/>
      <c r="J370" s="565">
        <v>14.4</v>
      </c>
      <c r="K370" s="565">
        <v>0</v>
      </c>
    </row>
    <row r="371" spans="1:11" x14ac:dyDescent="0.2">
      <c r="A371" s="565" t="s">
        <v>723</v>
      </c>
      <c r="B371" s="565" t="s">
        <v>584</v>
      </c>
      <c r="C371" s="565" t="s">
        <v>237</v>
      </c>
      <c r="D371" s="565"/>
      <c r="E371" s="565"/>
      <c r="F371" s="565"/>
      <c r="G371" s="565"/>
      <c r="H371" s="565">
        <v>1.42</v>
      </c>
      <c r="I371" s="565">
        <v>0</v>
      </c>
      <c r="J371" s="565"/>
      <c r="K371" s="565"/>
    </row>
    <row r="372" spans="1:11" x14ac:dyDescent="0.2">
      <c r="A372" s="565"/>
      <c r="B372" s="565"/>
      <c r="C372" s="565"/>
      <c r="D372" s="565" t="s">
        <v>427</v>
      </c>
      <c r="E372" s="565" t="s">
        <v>724</v>
      </c>
      <c r="F372" s="565"/>
      <c r="G372" s="565"/>
      <c r="H372" s="565"/>
      <c r="I372" s="565"/>
      <c r="J372" s="565">
        <v>9.35</v>
      </c>
      <c r="K372" s="565">
        <v>55.13</v>
      </c>
    </row>
    <row r="373" spans="1:11" x14ac:dyDescent="0.2">
      <c r="A373" s="565" t="s">
        <v>725</v>
      </c>
      <c r="B373" s="565" t="s">
        <v>369</v>
      </c>
      <c r="C373" s="565" t="s">
        <v>726</v>
      </c>
      <c r="D373" s="565"/>
      <c r="E373" s="565"/>
      <c r="F373" s="565"/>
      <c r="G373" s="565"/>
      <c r="H373" s="565">
        <v>0.45</v>
      </c>
      <c r="I373" s="565">
        <v>16.54</v>
      </c>
      <c r="J373" s="565"/>
      <c r="K373" s="565"/>
    </row>
    <row r="374" spans="1:11" x14ac:dyDescent="0.2">
      <c r="A374" s="565"/>
      <c r="B374" s="565"/>
      <c r="C374" s="565"/>
      <c r="D374" s="565" t="s">
        <v>727</v>
      </c>
      <c r="E374" s="565" t="s">
        <v>728</v>
      </c>
      <c r="F374" s="565"/>
      <c r="G374" s="565"/>
      <c r="H374" s="565"/>
      <c r="I374" s="565"/>
      <c r="J374" s="565">
        <v>8.3000000000000007</v>
      </c>
      <c r="K374" s="565">
        <v>85.15</v>
      </c>
    </row>
    <row r="375" spans="1:11" x14ac:dyDescent="0.2">
      <c r="A375" s="565" t="s">
        <v>729</v>
      </c>
      <c r="B375" s="565" t="s">
        <v>730</v>
      </c>
      <c r="C375" s="565" t="s">
        <v>326</v>
      </c>
      <c r="D375" s="565"/>
      <c r="E375" s="565"/>
      <c r="F375" s="565"/>
      <c r="G375" s="565"/>
      <c r="H375" s="565">
        <v>1.21</v>
      </c>
      <c r="I375" s="565">
        <v>0.49</v>
      </c>
      <c r="J375" s="565"/>
      <c r="K375" s="565"/>
    </row>
    <row r="376" spans="1:11" x14ac:dyDescent="0.2">
      <c r="A376" s="565"/>
      <c r="B376" s="565"/>
      <c r="C376" s="565"/>
      <c r="D376" s="565" t="s">
        <v>731</v>
      </c>
      <c r="E376" s="565" t="s">
        <v>732</v>
      </c>
      <c r="F376" s="565"/>
      <c r="G376" s="565"/>
      <c r="H376" s="565"/>
      <c r="I376" s="565"/>
      <c r="J376" s="565">
        <v>7.05</v>
      </c>
      <c r="K376" s="565">
        <v>13.65</v>
      </c>
    </row>
    <row r="377" spans="1:11" x14ac:dyDescent="0.2">
      <c r="A377" s="565" t="s">
        <v>733</v>
      </c>
      <c r="B377" s="565" t="s">
        <v>243</v>
      </c>
      <c r="C377" s="565" t="s">
        <v>222</v>
      </c>
      <c r="D377" s="565"/>
      <c r="E377" s="565"/>
      <c r="F377" s="565"/>
      <c r="G377" s="565"/>
      <c r="H377" s="565">
        <v>0.2</v>
      </c>
      <c r="I377" s="565">
        <v>2.2400000000000002</v>
      </c>
      <c r="J377" s="565"/>
      <c r="K377" s="565"/>
    </row>
    <row r="378" spans="1:11" x14ac:dyDescent="0.2">
      <c r="A378" s="565"/>
      <c r="B378" s="565"/>
      <c r="C378" s="565"/>
      <c r="D378" s="565" t="s">
        <v>698</v>
      </c>
      <c r="E378" s="565" t="s">
        <v>734</v>
      </c>
      <c r="F378" s="565"/>
      <c r="G378" s="565"/>
      <c r="H378" s="565"/>
      <c r="I378" s="565"/>
      <c r="J378" s="565">
        <v>2.4</v>
      </c>
      <c r="K378" s="565">
        <v>14.8</v>
      </c>
    </row>
    <row r="379" spans="1:11" x14ac:dyDescent="0.2">
      <c r="A379" s="565" t="s">
        <v>735</v>
      </c>
      <c r="B379" s="565" t="s">
        <v>343</v>
      </c>
      <c r="C379" s="565" t="s">
        <v>404</v>
      </c>
      <c r="D379" s="565"/>
      <c r="E379" s="565"/>
      <c r="F379" s="565"/>
      <c r="G379" s="565"/>
      <c r="H379" s="565">
        <v>0.28000000000000003</v>
      </c>
      <c r="I379" s="565">
        <v>0.72</v>
      </c>
      <c r="J379" s="565"/>
      <c r="K379" s="565"/>
    </row>
    <row r="380" spans="1:11" x14ac:dyDescent="0.2">
      <c r="A380" s="565"/>
      <c r="B380" s="565"/>
      <c r="C380" s="565"/>
      <c r="D380" s="565" t="s">
        <v>379</v>
      </c>
      <c r="E380" s="565" t="s">
        <v>698</v>
      </c>
      <c r="F380" s="565"/>
      <c r="G380" s="565"/>
      <c r="H380" s="565"/>
      <c r="I380" s="565"/>
      <c r="J380" s="565">
        <v>5.95</v>
      </c>
      <c r="K380" s="565">
        <v>2.4</v>
      </c>
    </row>
    <row r="381" spans="1:11" x14ac:dyDescent="0.2">
      <c r="A381" s="565" t="s">
        <v>736</v>
      </c>
      <c r="B381" s="565" t="s">
        <v>737</v>
      </c>
      <c r="C381" s="565" t="s">
        <v>237</v>
      </c>
      <c r="D381" s="565"/>
      <c r="E381" s="565"/>
      <c r="F381" s="565"/>
      <c r="G381" s="565"/>
      <c r="H381" s="565">
        <v>0.91</v>
      </c>
      <c r="I381" s="565">
        <v>0</v>
      </c>
      <c r="J381" s="565"/>
      <c r="K381" s="565"/>
    </row>
    <row r="382" spans="1:11" x14ac:dyDescent="0.2">
      <c r="A382" s="565"/>
      <c r="B382" s="565"/>
      <c r="C382" s="565"/>
      <c r="D382" s="565" t="s">
        <v>731</v>
      </c>
      <c r="E382" s="565" t="s">
        <v>347</v>
      </c>
      <c r="F382" s="565"/>
      <c r="G382" s="565"/>
      <c r="H382" s="565"/>
      <c r="I382" s="565"/>
      <c r="J382" s="565">
        <v>7.05</v>
      </c>
      <c r="K382" s="565">
        <v>1.33</v>
      </c>
    </row>
    <row r="383" spans="1:11" x14ac:dyDescent="0.2">
      <c r="A383" s="565" t="s">
        <v>738</v>
      </c>
      <c r="B383" s="565" t="s">
        <v>613</v>
      </c>
      <c r="C383" s="565" t="s">
        <v>320</v>
      </c>
      <c r="D383" s="565"/>
      <c r="E383" s="565"/>
      <c r="F383" s="565"/>
      <c r="G383" s="565"/>
      <c r="H383" s="565">
        <v>0.5</v>
      </c>
      <c r="I383" s="565">
        <v>0.4</v>
      </c>
      <c r="J383" s="565"/>
      <c r="K383" s="565"/>
    </row>
    <row r="384" spans="1:11" x14ac:dyDescent="0.2">
      <c r="A384" s="565"/>
      <c r="B384" s="565"/>
      <c r="C384" s="565"/>
      <c r="D384" s="565" t="s">
        <v>382</v>
      </c>
      <c r="E384" s="565" t="s">
        <v>387</v>
      </c>
      <c r="F384" s="565"/>
      <c r="G384" s="565"/>
      <c r="H384" s="565"/>
      <c r="I384" s="565"/>
      <c r="J384" s="565">
        <v>5</v>
      </c>
      <c r="K384" s="565">
        <v>7.15</v>
      </c>
    </row>
    <row r="385" spans="1:11" x14ac:dyDescent="0.2">
      <c r="A385" s="565" t="s">
        <v>739</v>
      </c>
      <c r="B385" s="565" t="s">
        <v>613</v>
      </c>
      <c r="C385" s="565" t="s">
        <v>612</v>
      </c>
      <c r="D385" s="565"/>
      <c r="E385" s="565"/>
      <c r="F385" s="565"/>
      <c r="G385" s="565"/>
      <c r="H385" s="565">
        <v>0.5</v>
      </c>
      <c r="I385" s="565">
        <v>1.03</v>
      </c>
      <c r="J385" s="565"/>
      <c r="K385" s="565"/>
    </row>
    <row r="386" spans="1:11" x14ac:dyDescent="0.2">
      <c r="A386" s="565"/>
      <c r="B386" s="565"/>
      <c r="C386" s="565"/>
      <c r="D386" s="565" t="s">
        <v>610</v>
      </c>
      <c r="E386" s="565" t="s">
        <v>740</v>
      </c>
      <c r="F386" s="565"/>
      <c r="G386" s="565"/>
      <c r="H386" s="565"/>
      <c r="I386" s="565"/>
      <c r="J386" s="565">
        <v>1.67</v>
      </c>
      <c r="K386" s="565">
        <v>10.7</v>
      </c>
    </row>
    <row r="387" spans="1:11" x14ac:dyDescent="0.2">
      <c r="A387" s="565" t="s">
        <v>741</v>
      </c>
      <c r="B387" s="565"/>
      <c r="C387" s="565" t="s">
        <v>742</v>
      </c>
      <c r="D387" s="565"/>
      <c r="E387" s="565"/>
      <c r="F387" s="565"/>
      <c r="G387" s="565"/>
      <c r="H387" s="565"/>
      <c r="I387" s="565">
        <v>1.1100000000000001</v>
      </c>
      <c r="J387" s="565"/>
      <c r="K387" s="565"/>
    </row>
    <row r="388" spans="1:11" x14ac:dyDescent="0.2">
      <c r="A388" s="565"/>
      <c r="B388" s="565"/>
      <c r="C388" s="565"/>
      <c r="D388" s="565" t="s">
        <v>237</v>
      </c>
      <c r="E388" s="565" t="s">
        <v>743</v>
      </c>
      <c r="F388" s="565"/>
      <c r="G388" s="565"/>
      <c r="H388" s="565"/>
      <c r="I388" s="565"/>
      <c r="J388" s="565">
        <v>0</v>
      </c>
      <c r="K388" s="565">
        <v>14.7</v>
      </c>
    </row>
    <row r="389" spans="1:11" x14ac:dyDescent="0.2">
      <c r="A389" s="565" t="s">
        <v>744</v>
      </c>
      <c r="B389" s="565"/>
      <c r="C389" s="565" t="s">
        <v>303</v>
      </c>
      <c r="D389" s="565"/>
      <c r="E389" s="565"/>
      <c r="F389" s="565"/>
      <c r="G389" s="565"/>
      <c r="H389" s="565"/>
      <c r="I389" s="565">
        <v>1.83</v>
      </c>
      <c r="J389" s="565"/>
      <c r="K389" s="565"/>
    </row>
    <row r="390" spans="1:11" x14ac:dyDescent="0.2">
      <c r="A390" s="565"/>
      <c r="B390" s="565"/>
      <c r="C390" s="565"/>
      <c r="D390" s="565" t="s">
        <v>352</v>
      </c>
      <c r="E390" s="565" t="s">
        <v>582</v>
      </c>
      <c r="F390" s="565"/>
      <c r="G390" s="565"/>
      <c r="H390" s="565"/>
      <c r="I390" s="565"/>
      <c r="J390" s="565">
        <v>0.17</v>
      </c>
      <c r="K390" s="565">
        <v>14.85</v>
      </c>
    </row>
    <row r="391" spans="1:11" x14ac:dyDescent="0.2">
      <c r="A391" s="565" t="s">
        <v>745</v>
      </c>
      <c r="B391" s="565" t="s">
        <v>455</v>
      </c>
      <c r="C391" s="565" t="s">
        <v>71</v>
      </c>
      <c r="D391" s="565"/>
      <c r="E391" s="565"/>
      <c r="F391" s="565"/>
      <c r="G391" s="565"/>
      <c r="H391" s="565">
        <v>0.05</v>
      </c>
      <c r="I391" s="565">
        <v>1.1399999999999999</v>
      </c>
      <c r="J391" s="565"/>
      <c r="K391" s="565"/>
    </row>
    <row r="392" spans="1:11" x14ac:dyDescent="0.2">
      <c r="A392" s="565"/>
      <c r="B392" s="565"/>
      <c r="C392" s="565"/>
      <c r="D392" s="565" t="s">
        <v>354</v>
      </c>
      <c r="E392" s="565" t="s">
        <v>479</v>
      </c>
      <c r="F392" s="565"/>
      <c r="G392" s="565"/>
      <c r="H392" s="565"/>
      <c r="I392" s="565"/>
      <c r="J392" s="565">
        <v>2.85</v>
      </c>
      <c r="K392" s="565">
        <v>5.8</v>
      </c>
    </row>
    <row r="393" spans="1:11" x14ac:dyDescent="0.2">
      <c r="A393" s="565" t="s">
        <v>746</v>
      </c>
      <c r="B393" s="565" t="s">
        <v>395</v>
      </c>
      <c r="C393" s="565" t="s">
        <v>231</v>
      </c>
      <c r="D393" s="565"/>
      <c r="E393" s="565"/>
      <c r="F393" s="565"/>
      <c r="G393" s="565"/>
      <c r="H393" s="565">
        <v>0.52</v>
      </c>
      <c r="I393" s="565">
        <v>0.02</v>
      </c>
      <c r="J393" s="565"/>
      <c r="K393" s="565"/>
    </row>
    <row r="394" spans="1:11" x14ac:dyDescent="0.2">
      <c r="A394" s="565"/>
      <c r="B394" s="565"/>
      <c r="C394" s="565"/>
      <c r="D394" s="565" t="s">
        <v>747</v>
      </c>
      <c r="E394" s="565" t="s">
        <v>233</v>
      </c>
      <c r="F394" s="565"/>
      <c r="G394" s="565"/>
      <c r="H394" s="565"/>
      <c r="I394" s="565"/>
      <c r="J394" s="565">
        <v>8.25</v>
      </c>
      <c r="K394" s="565">
        <v>7.0000000000000007E-2</v>
      </c>
    </row>
    <row r="395" spans="1:11" x14ac:dyDescent="0.2">
      <c r="A395" s="565" t="s">
        <v>748</v>
      </c>
      <c r="B395" s="565" t="s">
        <v>69</v>
      </c>
      <c r="C395" s="565" t="s">
        <v>237</v>
      </c>
      <c r="D395" s="565"/>
      <c r="E395" s="565"/>
      <c r="F395" s="565"/>
      <c r="G395" s="565"/>
      <c r="H395" s="565">
        <v>1.1299999999999999</v>
      </c>
      <c r="I395" s="565">
        <v>0</v>
      </c>
      <c r="J395" s="565"/>
      <c r="K395" s="565"/>
    </row>
    <row r="396" spans="1:11" x14ac:dyDescent="0.2">
      <c r="A396" s="565"/>
      <c r="B396" s="565"/>
      <c r="C396" s="565"/>
      <c r="D396" s="565" t="s">
        <v>531</v>
      </c>
      <c r="E396" s="565" t="s">
        <v>352</v>
      </c>
      <c r="F396" s="565"/>
      <c r="G396" s="565"/>
      <c r="H396" s="565"/>
      <c r="I396" s="565"/>
      <c r="J396" s="565">
        <v>9.0500000000000007</v>
      </c>
      <c r="K396" s="565">
        <v>0.17</v>
      </c>
    </row>
    <row r="397" spans="1:11" x14ac:dyDescent="0.2">
      <c r="A397" s="565" t="s">
        <v>749</v>
      </c>
      <c r="B397" s="565" t="s">
        <v>296</v>
      </c>
      <c r="C397" s="565" t="s">
        <v>455</v>
      </c>
      <c r="D397" s="565"/>
      <c r="E397" s="565"/>
      <c r="F397" s="565"/>
      <c r="G397" s="565"/>
      <c r="H397" s="565">
        <v>0.68</v>
      </c>
      <c r="I397" s="565">
        <v>0.05</v>
      </c>
      <c r="J397" s="565"/>
      <c r="K397" s="565"/>
    </row>
    <row r="398" spans="1:11" x14ac:dyDescent="0.2">
      <c r="A398" s="565"/>
      <c r="B398" s="565"/>
      <c r="C398" s="565"/>
      <c r="D398" s="565" t="s">
        <v>592</v>
      </c>
      <c r="E398" s="565" t="s">
        <v>516</v>
      </c>
      <c r="F398" s="565"/>
      <c r="G398" s="565"/>
      <c r="H398" s="565"/>
      <c r="I398" s="565"/>
      <c r="J398" s="565">
        <v>3.65</v>
      </c>
      <c r="K398" s="565">
        <v>1.25</v>
      </c>
    </row>
    <row r="399" spans="1:11" x14ac:dyDescent="0.2">
      <c r="A399" s="565" t="s">
        <v>750</v>
      </c>
      <c r="B399" s="565" t="s">
        <v>455</v>
      </c>
      <c r="C399" s="565" t="s">
        <v>243</v>
      </c>
      <c r="D399" s="565"/>
      <c r="E399" s="565"/>
      <c r="F399" s="565"/>
      <c r="G399" s="565"/>
      <c r="H399" s="565">
        <v>0.05</v>
      </c>
      <c r="I399" s="565">
        <v>0.2</v>
      </c>
      <c r="J399" s="565"/>
      <c r="K399" s="565"/>
    </row>
    <row r="400" spans="1:11" x14ac:dyDescent="0.2">
      <c r="A400" s="565"/>
      <c r="B400" s="565"/>
      <c r="C400" s="565"/>
      <c r="D400" s="565" t="s">
        <v>530</v>
      </c>
      <c r="E400" s="565" t="s">
        <v>698</v>
      </c>
      <c r="F400" s="565"/>
      <c r="G400" s="565"/>
      <c r="H400" s="565"/>
      <c r="I400" s="565"/>
      <c r="J400" s="565">
        <v>2.7</v>
      </c>
      <c r="K400" s="565">
        <v>2.4</v>
      </c>
    </row>
    <row r="401" spans="1:11" x14ac:dyDescent="0.2">
      <c r="A401" s="565" t="s">
        <v>751</v>
      </c>
      <c r="B401" s="565" t="s">
        <v>326</v>
      </c>
      <c r="C401" s="565" t="s">
        <v>343</v>
      </c>
      <c r="D401" s="565"/>
      <c r="E401" s="565"/>
      <c r="F401" s="565"/>
      <c r="G401" s="565"/>
      <c r="H401" s="565">
        <v>0.49</v>
      </c>
      <c r="I401" s="565">
        <v>0.28000000000000003</v>
      </c>
      <c r="J401" s="565"/>
      <c r="K401" s="565"/>
    </row>
    <row r="402" spans="1:11" x14ac:dyDescent="0.2">
      <c r="A402" s="565"/>
      <c r="B402" s="565"/>
      <c r="C402" s="565"/>
      <c r="D402" s="565" t="s">
        <v>112</v>
      </c>
      <c r="E402" s="565" t="s">
        <v>752</v>
      </c>
      <c r="F402" s="565"/>
      <c r="G402" s="565"/>
      <c r="H402" s="565"/>
      <c r="I402" s="565"/>
      <c r="J402" s="565">
        <v>6.35</v>
      </c>
      <c r="K402" s="565">
        <v>4.75</v>
      </c>
    </row>
    <row r="403" spans="1:11" x14ac:dyDescent="0.2">
      <c r="A403" s="565" t="s">
        <v>753</v>
      </c>
      <c r="B403" s="565" t="s">
        <v>275</v>
      </c>
      <c r="C403" s="565" t="s">
        <v>652</v>
      </c>
      <c r="D403" s="565"/>
      <c r="E403" s="565"/>
      <c r="F403" s="565"/>
      <c r="G403" s="565"/>
      <c r="H403" s="565">
        <v>0.78</v>
      </c>
      <c r="I403" s="565">
        <v>0.67</v>
      </c>
      <c r="J403" s="565"/>
      <c r="K403" s="565"/>
    </row>
    <row r="404" spans="1:11" x14ac:dyDescent="0.2">
      <c r="A404" s="565"/>
      <c r="B404" s="565"/>
      <c r="C404" s="565"/>
      <c r="D404" s="565" t="s">
        <v>754</v>
      </c>
      <c r="E404" s="565" t="s">
        <v>361</v>
      </c>
      <c r="F404" s="565"/>
      <c r="G404" s="565"/>
      <c r="H404" s="565"/>
      <c r="I404" s="565"/>
      <c r="J404" s="565">
        <v>7</v>
      </c>
      <c r="K404" s="565">
        <v>3.9</v>
      </c>
    </row>
    <row r="405" spans="1:11" x14ac:dyDescent="0.2">
      <c r="A405" s="565" t="s">
        <v>755</v>
      </c>
      <c r="B405" s="565" t="s">
        <v>351</v>
      </c>
      <c r="C405" s="565" t="s">
        <v>756</v>
      </c>
      <c r="D405" s="565"/>
      <c r="E405" s="565"/>
      <c r="F405" s="565"/>
      <c r="G405" s="565"/>
      <c r="H405" s="565">
        <v>0.62</v>
      </c>
      <c r="I405" s="565">
        <v>0.11</v>
      </c>
      <c r="J405" s="565"/>
      <c r="K405" s="565"/>
    </row>
    <row r="406" spans="1:11" x14ac:dyDescent="0.2">
      <c r="A406" s="565"/>
      <c r="B406" s="565"/>
      <c r="C406" s="565"/>
      <c r="D406" s="565" t="s">
        <v>622</v>
      </c>
      <c r="E406" s="565" t="s">
        <v>639</v>
      </c>
      <c r="F406" s="565"/>
      <c r="G406" s="565"/>
      <c r="H406" s="565"/>
      <c r="I406" s="565"/>
      <c r="J406" s="565">
        <v>4.3</v>
      </c>
      <c r="K406" s="565">
        <v>3.5</v>
      </c>
    </row>
    <row r="407" spans="1:11" x14ac:dyDescent="0.2">
      <c r="A407" s="565" t="s">
        <v>757</v>
      </c>
      <c r="B407" s="565" t="s">
        <v>327</v>
      </c>
      <c r="C407" s="565" t="s">
        <v>578</v>
      </c>
      <c r="D407" s="565"/>
      <c r="E407" s="565"/>
      <c r="F407" s="565"/>
      <c r="G407" s="565"/>
      <c r="H407" s="565">
        <v>0.24</v>
      </c>
      <c r="I407" s="565">
        <v>0.59</v>
      </c>
      <c r="J407" s="565"/>
      <c r="K407" s="565"/>
    </row>
    <row r="408" spans="1:11" x14ac:dyDescent="0.2">
      <c r="A408" s="565"/>
      <c r="B408" s="565"/>
      <c r="C408" s="565"/>
      <c r="D408" s="565" t="s">
        <v>461</v>
      </c>
      <c r="E408" s="565" t="s">
        <v>758</v>
      </c>
      <c r="F408" s="565"/>
      <c r="G408" s="565"/>
      <c r="H408" s="565"/>
      <c r="I408" s="565"/>
      <c r="J408" s="565">
        <v>3</v>
      </c>
      <c r="K408" s="565">
        <v>4.8499999999999996</v>
      </c>
    </row>
    <row r="409" spans="1:11" x14ac:dyDescent="0.2">
      <c r="A409" s="565" t="s">
        <v>759</v>
      </c>
      <c r="B409" s="565" t="s">
        <v>409</v>
      </c>
      <c r="C409" s="565" t="s">
        <v>399</v>
      </c>
      <c r="D409" s="565"/>
      <c r="E409" s="565"/>
      <c r="F409" s="565"/>
      <c r="G409" s="565"/>
      <c r="H409" s="565">
        <v>0.36</v>
      </c>
      <c r="I409" s="565">
        <v>0.38</v>
      </c>
      <c r="J409" s="565"/>
      <c r="K409" s="565"/>
    </row>
    <row r="410" spans="1:11" x14ac:dyDescent="0.2">
      <c r="A410" s="565"/>
      <c r="B410" s="565"/>
      <c r="C410" s="565"/>
      <c r="D410" s="565" t="s">
        <v>354</v>
      </c>
      <c r="E410" s="565" t="s">
        <v>505</v>
      </c>
      <c r="F410" s="565"/>
      <c r="G410" s="565"/>
      <c r="H410" s="565"/>
      <c r="I410" s="565"/>
      <c r="J410" s="565">
        <v>2.85</v>
      </c>
      <c r="K410" s="565">
        <v>6.2</v>
      </c>
    </row>
    <row r="411" spans="1:11" x14ac:dyDescent="0.2">
      <c r="A411" s="565" t="s">
        <v>760</v>
      </c>
      <c r="B411" s="565" t="s">
        <v>394</v>
      </c>
      <c r="C411" s="565" t="s">
        <v>761</v>
      </c>
      <c r="D411" s="565"/>
      <c r="E411" s="565"/>
      <c r="F411" s="565"/>
      <c r="G411" s="565"/>
      <c r="H411" s="565">
        <v>0.21</v>
      </c>
      <c r="I411" s="565">
        <v>0.86</v>
      </c>
      <c r="J411" s="565"/>
      <c r="K411" s="565"/>
    </row>
    <row r="412" spans="1:11" x14ac:dyDescent="0.2">
      <c r="A412" s="565"/>
      <c r="B412" s="565"/>
      <c r="C412" s="565"/>
      <c r="D412" s="565" t="s">
        <v>525</v>
      </c>
      <c r="E412" s="565" t="s">
        <v>762</v>
      </c>
      <c r="F412" s="565"/>
      <c r="G412" s="565"/>
      <c r="H412" s="565"/>
      <c r="I412" s="565"/>
      <c r="J412" s="565">
        <v>2.15</v>
      </c>
      <c r="K412" s="565">
        <v>9</v>
      </c>
    </row>
    <row r="413" spans="1:11" x14ac:dyDescent="0.2">
      <c r="A413" s="565" t="s">
        <v>763</v>
      </c>
      <c r="B413" s="565" t="s">
        <v>624</v>
      </c>
      <c r="C413" s="565" t="s">
        <v>533</v>
      </c>
      <c r="D413" s="565"/>
      <c r="E413" s="565"/>
      <c r="F413" s="565"/>
      <c r="G413" s="565"/>
      <c r="H413" s="565">
        <v>0.22</v>
      </c>
      <c r="I413" s="565">
        <v>0.94</v>
      </c>
      <c r="J413" s="565"/>
      <c r="K413" s="565"/>
    </row>
    <row r="414" spans="1:11" x14ac:dyDescent="0.2">
      <c r="A414" s="565"/>
      <c r="B414" s="565"/>
      <c r="C414" s="565"/>
      <c r="D414" s="565" t="s">
        <v>764</v>
      </c>
      <c r="E414" s="565" t="s">
        <v>765</v>
      </c>
      <c r="F414" s="565"/>
      <c r="G414" s="565"/>
      <c r="H414" s="565"/>
      <c r="I414" s="565"/>
      <c r="J414" s="565">
        <v>3.1</v>
      </c>
      <c r="K414" s="565">
        <v>13.25</v>
      </c>
    </row>
    <row r="415" spans="1:11" x14ac:dyDescent="0.2">
      <c r="A415" s="565" t="s">
        <v>766</v>
      </c>
      <c r="B415" s="565" t="s">
        <v>320</v>
      </c>
      <c r="C415" s="565" t="s">
        <v>767</v>
      </c>
      <c r="D415" s="565"/>
      <c r="E415" s="565"/>
      <c r="F415" s="565"/>
      <c r="G415" s="565"/>
      <c r="H415" s="565">
        <v>0.4</v>
      </c>
      <c r="I415" s="565">
        <v>1.71</v>
      </c>
      <c r="J415" s="565"/>
      <c r="K415" s="565"/>
    </row>
    <row r="416" spans="1:11" x14ac:dyDescent="0.2">
      <c r="A416" s="565"/>
      <c r="B416" s="565"/>
      <c r="C416" s="565"/>
      <c r="D416" s="565" t="s">
        <v>354</v>
      </c>
      <c r="E416" s="565" t="s">
        <v>768</v>
      </c>
      <c r="F416" s="565"/>
      <c r="G416" s="565"/>
      <c r="H416" s="565"/>
      <c r="I416" s="565"/>
      <c r="J416" s="565">
        <v>2.85</v>
      </c>
      <c r="K416" s="565">
        <v>12.3</v>
      </c>
    </row>
    <row r="417" spans="1:11" x14ac:dyDescent="0.2">
      <c r="A417" s="565" t="s">
        <v>769</v>
      </c>
      <c r="B417" s="565" t="s">
        <v>352</v>
      </c>
      <c r="C417" s="565" t="s">
        <v>478</v>
      </c>
      <c r="D417" s="565"/>
      <c r="E417" s="565"/>
      <c r="F417" s="565"/>
      <c r="G417" s="565"/>
      <c r="H417" s="565">
        <v>0.17</v>
      </c>
      <c r="I417" s="565">
        <v>0.75</v>
      </c>
      <c r="J417" s="565"/>
      <c r="K417" s="565"/>
    </row>
    <row r="418" spans="1:11" x14ac:dyDescent="0.2">
      <c r="A418" s="565"/>
      <c r="B418" s="565"/>
      <c r="C418" s="565"/>
      <c r="D418" s="565" t="s">
        <v>770</v>
      </c>
      <c r="E418" s="565" t="s">
        <v>276</v>
      </c>
      <c r="F418" s="565"/>
      <c r="G418" s="565"/>
      <c r="H418" s="565"/>
      <c r="I418" s="565"/>
      <c r="J418" s="565">
        <v>1.1499999999999999</v>
      </c>
      <c r="K418" s="565">
        <v>6.7</v>
      </c>
    </row>
    <row r="419" spans="1:11" x14ac:dyDescent="0.2">
      <c r="A419" s="565" t="s">
        <v>771</v>
      </c>
      <c r="B419" s="565" t="s">
        <v>381</v>
      </c>
      <c r="C419" s="565" t="s">
        <v>578</v>
      </c>
      <c r="D419" s="565"/>
      <c r="E419" s="565"/>
      <c r="F419" s="565"/>
      <c r="G419" s="565"/>
      <c r="H419" s="565">
        <v>0.06</v>
      </c>
      <c r="I419" s="565">
        <v>0.59</v>
      </c>
      <c r="J419" s="565"/>
      <c r="K419" s="565"/>
    </row>
    <row r="420" spans="1:11" x14ac:dyDescent="0.2">
      <c r="A420" s="565"/>
      <c r="B420" s="565"/>
      <c r="C420" s="565"/>
      <c r="D420" s="565" t="s">
        <v>229</v>
      </c>
      <c r="E420" s="565" t="s">
        <v>517</v>
      </c>
      <c r="F420" s="565"/>
      <c r="G420" s="565"/>
      <c r="H420" s="565"/>
      <c r="I420" s="565"/>
      <c r="J420" s="565">
        <v>0.6</v>
      </c>
      <c r="K420" s="565">
        <v>9.85</v>
      </c>
    </row>
    <row r="421" spans="1:11" x14ac:dyDescent="0.2">
      <c r="A421" s="565" t="s">
        <v>772</v>
      </c>
      <c r="B421" s="565" t="s">
        <v>381</v>
      </c>
      <c r="C421" s="565" t="s">
        <v>546</v>
      </c>
      <c r="D421" s="565"/>
      <c r="E421" s="565"/>
      <c r="F421" s="565"/>
      <c r="G421" s="565"/>
      <c r="H421" s="565">
        <v>0.06</v>
      </c>
      <c r="I421" s="565">
        <v>1.38</v>
      </c>
      <c r="J421" s="565"/>
      <c r="K421" s="565"/>
    </row>
    <row r="422" spans="1:11" x14ac:dyDescent="0.2">
      <c r="A422" s="565"/>
      <c r="B422" s="565"/>
      <c r="C422" s="565"/>
      <c r="D422" s="565" t="s">
        <v>243</v>
      </c>
      <c r="E422" s="565" t="s">
        <v>773</v>
      </c>
      <c r="F422" s="565"/>
      <c r="G422" s="565"/>
      <c r="H422" s="565"/>
      <c r="I422" s="565"/>
      <c r="J422" s="565">
        <v>0.2</v>
      </c>
      <c r="K422" s="565">
        <v>13.1</v>
      </c>
    </row>
    <row r="423" spans="1:11" x14ac:dyDescent="0.2">
      <c r="A423" s="565" t="s">
        <v>774</v>
      </c>
      <c r="B423" s="565"/>
      <c r="C423" s="565" t="s">
        <v>775</v>
      </c>
      <c r="D423" s="565"/>
      <c r="E423" s="565"/>
      <c r="F423" s="565"/>
      <c r="G423" s="565"/>
      <c r="H423" s="565"/>
      <c r="I423" s="565">
        <v>1.24</v>
      </c>
      <c r="J423" s="565"/>
      <c r="K423" s="565"/>
    </row>
    <row r="424" spans="1:11" x14ac:dyDescent="0.2">
      <c r="A424" s="565"/>
      <c r="B424" s="565"/>
      <c r="C424" s="565"/>
      <c r="D424" s="565" t="s">
        <v>233</v>
      </c>
      <c r="E424" s="565" t="s">
        <v>390</v>
      </c>
      <c r="F424" s="565"/>
      <c r="G424" s="565"/>
      <c r="H424" s="565"/>
      <c r="I424" s="565"/>
      <c r="J424" s="565">
        <v>7.0000000000000007E-2</v>
      </c>
      <c r="K424" s="565">
        <v>8.1</v>
      </c>
    </row>
    <row r="425" spans="1:11" x14ac:dyDescent="0.2">
      <c r="A425" s="565" t="s">
        <v>776</v>
      </c>
      <c r="B425" s="565" t="s">
        <v>231</v>
      </c>
      <c r="C425" s="565" t="s">
        <v>399</v>
      </c>
      <c r="D425" s="565"/>
      <c r="E425" s="565"/>
      <c r="F425" s="565"/>
      <c r="G425" s="565"/>
      <c r="H425" s="565">
        <v>0.02</v>
      </c>
      <c r="I425" s="565">
        <v>0.38</v>
      </c>
      <c r="J425" s="565"/>
      <c r="K425" s="565"/>
    </row>
    <row r="426" spans="1:11" x14ac:dyDescent="0.2">
      <c r="A426" s="565"/>
      <c r="B426" s="565"/>
      <c r="C426" s="565"/>
      <c r="D426" s="565" t="s">
        <v>461</v>
      </c>
      <c r="E426" s="565" t="s">
        <v>253</v>
      </c>
      <c r="F426" s="565"/>
      <c r="G426" s="565"/>
      <c r="H426" s="565"/>
      <c r="I426" s="565"/>
      <c r="J426" s="565">
        <v>3</v>
      </c>
      <c r="K426" s="565">
        <v>5.5</v>
      </c>
    </row>
    <row r="427" spans="1:11" x14ac:dyDescent="0.2">
      <c r="A427" s="565" t="s">
        <v>777</v>
      </c>
      <c r="B427" s="565" t="s">
        <v>487</v>
      </c>
      <c r="C427" s="565" t="s">
        <v>404</v>
      </c>
      <c r="D427" s="565"/>
      <c r="E427" s="565"/>
      <c r="F427" s="565"/>
      <c r="G427" s="565"/>
      <c r="H427" s="565">
        <v>0.57999999999999996</v>
      </c>
      <c r="I427" s="565">
        <v>0.72</v>
      </c>
      <c r="J427" s="565"/>
      <c r="K427" s="565"/>
    </row>
    <row r="428" spans="1:11" x14ac:dyDescent="0.2">
      <c r="A428" s="565"/>
      <c r="B428" s="565"/>
      <c r="C428" s="565"/>
      <c r="D428" s="565" t="s">
        <v>484</v>
      </c>
      <c r="E428" s="565" t="s">
        <v>418</v>
      </c>
      <c r="F428" s="565"/>
      <c r="G428" s="565"/>
      <c r="H428" s="565"/>
      <c r="I428" s="565"/>
      <c r="J428" s="565">
        <v>3.4</v>
      </c>
      <c r="K428" s="565">
        <v>5.6</v>
      </c>
    </row>
    <row r="429" spans="1:11" x14ac:dyDescent="0.2">
      <c r="A429" s="565" t="s">
        <v>778</v>
      </c>
      <c r="B429" s="565" t="s">
        <v>227</v>
      </c>
      <c r="C429" s="565" t="s">
        <v>320</v>
      </c>
      <c r="D429" s="565"/>
      <c r="E429" s="565"/>
      <c r="F429" s="565"/>
      <c r="G429" s="565"/>
      <c r="H429" s="565">
        <v>0.1</v>
      </c>
      <c r="I429" s="565">
        <v>0.4</v>
      </c>
      <c r="J429" s="565"/>
      <c r="K429" s="565"/>
    </row>
    <row r="430" spans="1:11" x14ac:dyDescent="0.2">
      <c r="A430" s="565"/>
      <c r="B430" s="565"/>
      <c r="C430" s="565"/>
      <c r="D430" s="565" t="s">
        <v>331</v>
      </c>
      <c r="E430" s="565" t="s">
        <v>285</v>
      </c>
      <c r="F430" s="565"/>
      <c r="G430" s="565"/>
      <c r="H430" s="565"/>
      <c r="I430" s="565"/>
      <c r="J430" s="565">
        <v>0.33</v>
      </c>
      <c r="K430" s="565">
        <v>7.7</v>
      </c>
    </row>
    <row r="431" spans="1:11" x14ac:dyDescent="0.2">
      <c r="A431" s="565" t="s">
        <v>779</v>
      </c>
      <c r="B431" s="565"/>
      <c r="C431" s="565" t="s">
        <v>71</v>
      </c>
      <c r="D431" s="565"/>
      <c r="E431" s="565"/>
      <c r="F431" s="565"/>
      <c r="G431" s="565"/>
      <c r="H431" s="565"/>
      <c r="I431" s="565">
        <v>1.1399999999999999</v>
      </c>
      <c r="J431" s="565"/>
      <c r="K431" s="565"/>
    </row>
    <row r="432" spans="1:11" x14ac:dyDescent="0.2">
      <c r="A432" s="565"/>
      <c r="B432" s="565"/>
      <c r="C432" s="565"/>
      <c r="D432" s="565" t="s">
        <v>371</v>
      </c>
      <c r="E432" s="565" t="s">
        <v>108</v>
      </c>
      <c r="F432" s="565"/>
      <c r="G432" s="565"/>
      <c r="H432" s="565"/>
      <c r="I432" s="565"/>
      <c r="J432" s="565">
        <v>0.43</v>
      </c>
      <c r="K432" s="565">
        <v>6.25</v>
      </c>
    </row>
    <row r="433" spans="1:11" x14ac:dyDescent="0.2">
      <c r="A433" s="565" t="s">
        <v>780</v>
      </c>
      <c r="B433" s="565" t="s">
        <v>241</v>
      </c>
      <c r="C433" s="565" t="s">
        <v>756</v>
      </c>
      <c r="D433" s="565"/>
      <c r="E433" s="565"/>
      <c r="F433" s="565"/>
      <c r="G433" s="565"/>
      <c r="H433" s="565">
        <v>0.13</v>
      </c>
      <c r="I433" s="565">
        <v>0.11</v>
      </c>
      <c r="J433" s="565"/>
      <c r="K433" s="565"/>
    </row>
    <row r="434" spans="1:11" x14ac:dyDescent="0.2">
      <c r="A434" s="565"/>
      <c r="B434" s="565"/>
      <c r="C434" s="565"/>
      <c r="D434" s="565" t="s">
        <v>371</v>
      </c>
      <c r="E434" s="565" t="s">
        <v>397</v>
      </c>
      <c r="F434" s="565"/>
      <c r="G434" s="565"/>
      <c r="H434" s="565"/>
      <c r="I434" s="565"/>
      <c r="J434" s="565">
        <v>0.43</v>
      </c>
      <c r="K434" s="565">
        <v>4.5</v>
      </c>
    </row>
    <row r="435" spans="1:11" x14ac:dyDescent="0.2">
      <c r="A435" s="565" t="s">
        <v>781</v>
      </c>
      <c r="B435" s="565"/>
      <c r="C435" s="565" t="s">
        <v>258</v>
      </c>
      <c r="D435" s="565"/>
      <c r="E435" s="565"/>
      <c r="F435" s="565"/>
      <c r="G435" s="565"/>
      <c r="H435" s="565"/>
      <c r="I435" s="565">
        <v>0.79</v>
      </c>
      <c r="J435" s="565"/>
      <c r="K435" s="565"/>
    </row>
    <row r="436" spans="1:11" x14ac:dyDescent="0.2">
      <c r="A436" s="565"/>
      <c r="B436" s="565"/>
      <c r="C436" s="565"/>
      <c r="D436" s="565" t="s">
        <v>237</v>
      </c>
      <c r="E436" s="565" t="s">
        <v>416</v>
      </c>
      <c r="F436" s="565"/>
      <c r="G436" s="565"/>
      <c r="H436" s="565"/>
      <c r="I436" s="565"/>
      <c r="J436" s="565">
        <v>0</v>
      </c>
      <c r="K436" s="565">
        <v>15.15</v>
      </c>
    </row>
    <row r="437" spans="1:11" x14ac:dyDescent="0.2">
      <c r="A437" s="565" t="s">
        <v>782</v>
      </c>
      <c r="B437" s="565"/>
      <c r="C437" s="565" t="s">
        <v>222</v>
      </c>
      <c r="D437" s="565"/>
      <c r="E437" s="565"/>
      <c r="F437" s="565"/>
      <c r="G437" s="565"/>
      <c r="H437" s="565"/>
      <c r="I437" s="565">
        <v>2.2400000000000002</v>
      </c>
      <c r="J437" s="565"/>
      <c r="K437" s="565"/>
    </row>
    <row r="438" spans="1:11" x14ac:dyDescent="0.2">
      <c r="A438" s="565"/>
      <c r="B438" s="565"/>
      <c r="C438" s="565"/>
      <c r="D438" s="565" t="s">
        <v>233</v>
      </c>
      <c r="E438" s="565" t="s">
        <v>783</v>
      </c>
      <c r="F438" s="565"/>
      <c r="G438" s="565"/>
      <c r="H438" s="565"/>
      <c r="I438" s="565"/>
      <c r="J438" s="565">
        <v>7.0000000000000007E-2</v>
      </c>
      <c r="K438" s="565">
        <v>15</v>
      </c>
    </row>
    <row r="439" spans="1:11" x14ac:dyDescent="0.2">
      <c r="A439" s="565" t="s">
        <v>784</v>
      </c>
      <c r="B439" s="565" t="s">
        <v>231</v>
      </c>
      <c r="C439" s="565" t="s">
        <v>255</v>
      </c>
      <c r="D439" s="565"/>
      <c r="E439" s="565"/>
      <c r="F439" s="565"/>
      <c r="G439" s="565"/>
      <c r="H439" s="565">
        <v>0.02</v>
      </c>
      <c r="I439" s="565">
        <v>0.76</v>
      </c>
      <c r="J439" s="565"/>
      <c r="K439" s="565"/>
    </row>
    <row r="440" spans="1:11" x14ac:dyDescent="0.2">
      <c r="A440" s="565"/>
      <c r="B440" s="565"/>
      <c r="C440" s="565"/>
      <c r="D440" s="565" t="s">
        <v>336</v>
      </c>
      <c r="E440" s="565" t="s">
        <v>387</v>
      </c>
      <c r="F440" s="565"/>
      <c r="G440" s="565"/>
      <c r="H440" s="565"/>
      <c r="I440" s="565"/>
      <c r="J440" s="565">
        <v>1.3</v>
      </c>
      <c r="K440" s="565">
        <v>7.15</v>
      </c>
    </row>
    <row r="441" spans="1:11" x14ac:dyDescent="0.2">
      <c r="A441" s="565" t="s">
        <v>785</v>
      </c>
      <c r="B441" s="565" t="s">
        <v>327</v>
      </c>
      <c r="C441" s="565" t="s">
        <v>652</v>
      </c>
      <c r="D441" s="565"/>
      <c r="E441" s="565"/>
      <c r="F441" s="565"/>
      <c r="G441" s="565"/>
      <c r="H441" s="565">
        <v>0.24</v>
      </c>
      <c r="I441" s="565">
        <v>0.67</v>
      </c>
      <c r="J441" s="565"/>
      <c r="K441" s="565"/>
    </row>
    <row r="442" spans="1:11" x14ac:dyDescent="0.2">
      <c r="A442" s="565"/>
      <c r="B442" s="565"/>
      <c r="C442" s="565"/>
      <c r="D442" s="565" t="s">
        <v>497</v>
      </c>
      <c r="E442" s="565" t="s">
        <v>396</v>
      </c>
      <c r="F442" s="565"/>
      <c r="G442" s="565"/>
      <c r="H442" s="565"/>
      <c r="I442" s="565"/>
      <c r="J442" s="565">
        <v>2.35</v>
      </c>
      <c r="K442" s="565">
        <v>4.25</v>
      </c>
    </row>
    <row r="443" spans="1:11" x14ac:dyDescent="0.2">
      <c r="A443" s="565" t="s">
        <v>786</v>
      </c>
      <c r="B443" s="565" t="s">
        <v>224</v>
      </c>
      <c r="C443" s="565" t="s">
        <v>787</v>
      </c>
      <c r="D443" s="565"/>
      <c r="E443" s="565"/>
      <c r="F443" s="565"/>
      <c r="G443" s="565"/>
      <c r="H443" s="565">
        <v>0.23</v>
      </c>
      <c r="I443" s="565">
        <v>0.18</v>
      </c>
      <c r="J443" s="565"/>
      <c r="K443" s="565"/>
    </row>
    <row r="444" spans="1:11" x14ac:dyDescent="0.2">
      <c r="A444" s="565"/>
      <c r="B444" s="565"/>
      <c r="C444" s="565"/>
      <c r="D444" s="565" t="s">
        <v>273</v>
      </c>
      <c r="E444" s="565" t="s">
        <v>473</v>
      </c>
      <c r="F444" s="565"/>
      <c r="G444" s="565"/>
      <c r="H444" s="565"/>
      <c r="I444" s="565"/>
      <c r="J444" s="565">
        <v>0.77</v>
      </c>
      <c r="K444" s="565">
        <v>5.45</v>
      </c>
    </row>
    <row r="445" spans="1:11" x14ac:dyDescent="0.2">
      <c r="A445" s="565" t="s">
        <v>788</v>
      </c>
      <c r="B445" s="565"/>
      <c r="C445" s="565" t="s">
        <v>737</v>
      </c>
      <c r="D445" s="565"/>
      <c r="E445" s="565"/>
      <c r="F445" s="565"/>
      <c r="G445" s="565"/>
      <c r="H445" s="565"/>
      <c r="I445" s="565">
        <v>0.91</v>
      </c>
      <c r="J445" s="565"/>
      <c r="K445" s="565"/>
    </row>
    <row r="446" spans="1:11" x14ac:dyDescent="0.2">
      <c r="A446" s="565"/>
      <c r="B446" s="565"/>
      <c r="C446" s="565"/>
      <c r="D446" s="565" t="s">
        <v>237</v>
      </c>
      <c r="E446" s="565" t="s">
        <v>710</v>
      </c>
      <c r="F446" s="565"/>
      <c r="G446" s="565"/>
      <c r="H446" s="565"/>
      <c r="I446" s="565"/>
      <c r="J446" s="565">
        <v>0</v>
      </c>
      <c r="K446" s="565">
        <v>12.7</v>
      </c>
    </row>
    <row r="447" spans="1:11" x14ac:dyDescent="0.2">
      <c r="A447" s="565" t="s">
        <v>789</v>
      </c>
      <c r="B447" s="565"/>
      <c r="C447" s="565" t="s">
        <v>263</v>
      </c>
      <c r="D447" s="565"/>
      <c r="E447" s="565"/>
      <c r="F447" s="565"/>
      <c r="G447" s="565"/>
      <c r="H447" s="565"/>
      <c r="I447" s="565">
        <v>1.63</v>
      </c>
      <c r="J447" s="565"/>
      <c r="K447" s="565"/>
    </row>
    <row r="448" spans="1:11" x14ac:dyDescent="0.2">
      <c r="A448" s="565"/>
      <c r="B448" s="565"/>
      <c r="C448" s="565"/>
      <c r="D448" s="565" t="s">
        <v>243</v>
      </c>
      <c r="E448" s="565" t="s">
        <v>790</v>
      </c>
      <c r="F448" s="565"/>
      <c r="G448" s="565"/>
      <c r="H448" s="565"/>
      <c r="I448" s="565"/>
      <c r="J448" s="565">
        <v>0.2</v>
      </c>
      <c r="K448" s="565">
        <v>13.5</v>
      </c>
    </row>
    <row r="449" spans="1:11" x14ac:dyDescent="0.2">
      <c r="A449" s="565" t="s">
        <v>791</v>
      </c>
      <c r="B449" s="565" t="s">
        <v>381</v>
      </c>
      <c r="C449" s="565" t="s">
        <v>662</v>
      </c>
      <c r="D449" s="565"/>
      <c r="E449" s="565"/>
      <c r="F449" s="565"/>
      <c r="G449" s="565"/>
      <c r="H449" s="565">
        <v>0.06</v>
      </c>
      <c r="I449" s="565">
        <v>1.07</v>
      </c>
      <c r="J449" s="565"/>
      <c r="K449" s="565"/>
    </row>
    <row r="450" spans="1:11" x14ac:dyDescent="0.2">
      <c r="A450" s="565"/>
      <c r="B450" s="565"/>
      <c r="C450" s="565"/>
      <c r="D450" s="565" t="s">
        <v>246</v>
      </c>
      <c r="E450" s="565" t="s">
        <v>792</v>
      </c>
      <c r="F450" s="565"/>
      <c r="G450" s="565"/>
      <c r="H450" s="565"/>
      <c r="I450" s="565"/>
      <c r="J450" s="565">
        <v>0.35</v>
      </c>
      <c r="K450" s="565">
        <v>5.85</v>
      </c>
    </row>
    <row r="451" spans="1:11" x14ac:dyDescent="0.2">
      <c r="A451" s="565" t="s">
        <v>793</v>
      </c>
      <c r="B451" s="565" t="s">
        <v>267</v>
      </c>
      <c r="C451" s="565" t="s">
        <v>227</v>
      </c>
      <c r="D451" s="565"/>
      <c r="E451" s="565"/>
      <c r="F451" s="565"/>
      <c r="G451" s="565"/>
      <c r="H451" s="565">
        <v>0.01</v>
      </c>
      <c r="I451" s="565">
        <v>0.1</v>
      </c>
      <c r="J451" s="565"/>
      <c r="K451" s="565"/>
    </row>
    <row r="452" spans="1:11" x14ac:dyDescent="0.2">
      <c r="A452" s="565"/>
      <c r="B452" s="565"/>
      <c r="C452" s="565"/>
      <c r="D452" s="565" t="s">
        <v>794</v>
      </c>
      <c r="E452" s="565" t="s">
        <v>331</v>
      </c>
      <c r="F452" s="565"/>
      <c r="G452" s="565"/>
      <c r="H452" s="565"/>
      <c r="I452" s="565"/>
      <c r="J452" s="565">
        <v>6.75</v>
      </c>
      <c r="K452" s="565">
        <v>0.33</v>
      </c>
    </row>
    <row r="453" spans="1:11" x14ac:dyDescent="0.2">
      <c r="A453" s="565" t="s">
        <v>795</v>
      </c>
      <c r="B453" s="565" t="s">
        <v>796</v>
      </c>
      <c r="C453" s="565"/>
      <c r="D453" s="565"/>
      <c r="E453" s="565"/>
      <c r="F453" s="565"/>
      <c r="G453" s="565"/>
      <c r="H453" s="565">
        <v>1.34</v>
      </c>
      <c r="I453" s="565"/>
      <c r="J453" s="565"/>
      <c r="K453" s="565"/>
    </row>
    <row r="454" spans="1:11" x14ac:dyDescent="0.2">
      <c r="A454" s="565"/>
      <c r="B454" s="565"/>
      <c r="C454" s="565"/>
      <c r="D454" s="565" t="s">
        <v>337</v>
      </c>
      <c r="E454" s="565" t="s">
        <v>237</v>
      </c>
      <c r="F454" s="565"/>
      <c r="G454" s="565"/>
      <c r="H454" s="565"/>
      <c r="I454" s="565"/>
      <c r="J454" s="565">
        <v>10.5</v>
      </c>
      <c r="K454" s="565">
        <v>0</v>
      </c>
    </row>
    <row r="455" spans="1:11" x14ac:dyDescent="0.2">
      <c r="A455" s="565" t="s">
        <v>797</v>
      </c>
      <c r="B455" s="565" t="s">
        <v>255</v>
      </c>
      <c r="C455" s="565"/>
      <c r="D455" s="565"/>
      <c r="E455" s="565"/>
      <c r="F455" s="565"/>
      <c r="G455" s="565"/>
      <c r="H455" s="565">
        <v>0.76</v>
      </c>
      <c r="I455" s="565"/>
      <c r="J455" s="565"/>
      <c r="K455" s="565"/>
    </row>
    <row r="456" spans="1:11" x14ac:dyDescent="0.2">
      <c r="A456" s="565"/>
      <c r="B456" s="565"/>
      <c r="C456" s="565"/>
      <c r="D456" s="565" t="s">
        <v>509</v>
      </c>
      <c r="E456" s="565" t="s">
        <v>283</v>
      </c>
      <c r="F456" s="565"/>
      <c r="G456" s="565"/>
      <c r="H456" s="565"/>
      <c r="I456" s="565"/>
      <c r="J456" s="565">
        <v>4.2</v>
      </c>
      <c r="K456" s="565">
        <v>0.73</v>
      </c>
    </row>
    <row r="457" spans="1:11" x14ac:dyDescent="0.2">
      <c r="A457" s="565" t="s">
        <v>798</v>
      </c>
      <c r="B457" s="565" t="s">
        <v>378</v>
      </c>
      <c r="C457" s="565" t="s">
        <v>624</v>
      </c>
      <c r="D457" s="565"/>
      <c r="E457" s="565"/>
      <c r="F457" s="565"/>
      <c r="G457" s="565"/>
      <c r="H457" s="565">
        <v>0.08</v>
      </c>
      <c r="I457" s="565">
        <v>0.22</v>
      </c>
      <c r="J457" s="565"/>
      <c r="K457" s="565"/>
    </row>
    <row r="458" spans="1:11" x14ac:dyDescent="0.2">
      <c r="A458" s="565"/>
      <c r="B458" s="565"/>
      <c r="C458" s="565"/>
      <c r="D458" s="565" t="s">
        <v>764</v>
      </c>
      <c r="E458" s="565" t="s">
        <v>799</v>
      </c>
      <c r="F458" s="565"/>
      <c r="G458" s="565"/>
      <c r="H458" s="565"/>
      <c r="I458" s="565"/>
      <c r="J458" s="565">
        <v>3.1</v>
      </c>
      <c r="K458" s="565">
        <v>2.6</v>
      </c>
    </row>
    <row r="459" spans="1:11" x14ac:dyDescent="0.2">
      <c r="A459" s="565" t="s">
        <v>800</v>
      </c>
      <c r="B459" s="565" t="s">
        <v>307</v>
      </c>
      <c r="C459" s="565" t="s">
        <v>452</v>
      </c>
      <c r="D459" s="565"/>
      <c r="E459" s="565"/>
      <c r="F459" s="565"/>
      <c r="G459" s="565"/>
      <c r="H459" s="565">
        <v>0.54</v>
      </c>
      <c r="I459" s="565">
        <v>0.3</v>
      </c>
      <c r="J459" s="565"/>
      <c r="K459" s="565"/>
    </row>
    <row r="460" spans="1:11" x14ac:dyDescent="0.2">
      <c r="A460" s="565"/>
      <c r="B460" s="565"/>
      <c r="C460" s="565"/>
      <c r="D460" s="565" t="s">
        <v>647</v>
      </c>
      <c r="E460" s="565" t="s">
        <v>758</v>
      </c>
      <c r="F460" s="565"/>
      <c r="G460" s="565"/>
      <c r="H460" s="565"/>
      <c r="I460" s="565"/>
      <c r="J460" s="565">
        <v>5.55</v>
      </c>
      <c r="K460" s="565">
        <v>4.8499999999999996</v>
      </c>
    </row>
    <row r="461" spans="1:11" x14ac:dyDescent="0.2">
      <c r="A461" s="565" t="s">
        <v>801</v>
      </c>
      <c r="B461" s="565" t="s">
        <v>384</v>
      </c>
      <c r="C461" s="565" t="s">
        <v>652</v>
      </c>
      <c r="D461" s="565"/>
      <c r="E461" s="565"/>
      <c r="F461" s="565"/>
      <c r="G461" s="565"/>
      <c r="H461" s="565">
        <v>0.56999999999999995</v>
      </c>
      <c r="I461" s="565">
        <v>0.67</v>
      </c>
      <c r="J461" s="565"/>
      <c r="K461" s="565"/>
    </row>
    <row r="462" spans="1:11" x14ac:dyDescent="0.2">
      <c r="A462" s="565"/>
      <c r="B462" s="565"/>
      <c r="C462" s="565"/>
      <c r="D462" s="565" t="s">
        <v>382</v>
      </c>
      <c r="E462" s="565" t="s">
        <v>802</v>
      </c>
      <c r="F462" s="565"/>
      <c r="G462" s="565"/>
      <c r="H462" s="565"/>
      <c r="I462" s="565"/>
      <c r="J462" s="565">
        <v>5</v>
      </c>
      <c r="K462" s="565">
        <v>5.25</v>
      </c>
    </row>
    <row r="463" spans="1:11" x14ac:dyDescent="0.2">
      <c r="A463" s="565" t="s">
        <v>803</v>
      </c>
      <c r="B463" s="565" t="s">
        <v>371</v>
      </c>
      <c r="C463" s="565" t="s">
        <v>399</v>
      </c>
      <c r="D463" s="565"/>
      <c r="E463" s="565"/>
      <c r="F463" s="565"/>
      <c r="G463" s="565"/>
      <c r="H463" s="565">
        <v>0.43</v>
      </c>
      <c r="I463" s="565">
        <v>0.38</v>
      </c>
      <c r="J463" s="565"/>
      <c r="K463" s="565"/>
    </row>
    <row r="464" spans="1:11" x14ac:dyDescent="0.2">
      <c r="A464" s="565"/>
      <c r="B464" s="565"/>
      <c r="C464" s="565"/>
      <c r="D464" s="565" t="s">
        <v>256</v>
      </c>
      <c r="E464" s="565" t="s">
        <v>804</v>
      </c>
      <c r="F464" s="565"/>
      <c r="G464" s="565"/>
      <c r="H464" s="565"/>
      <c r="I464" s="565"/>
      <c r="J464" s="565">
        <v>7.75</v>
      </c>
      <c r="K464" s="565">
        <v>1.27</v>
      </c>
    </row>
    <row r="465" spans="1:11" x14ac:dyDescent="0.2">
      <c r="A465" s="565" t="s">
        <v>805</v>
      </c>
      <c r="B465" s="565" t="s">
        <v>806</v>
      </c>
      <c r="C465" s="565" t="s">
        <v>237</v>
      </c>
      <c r="D465" s="565"/>
      <c r="E465" s="565"/>
      <c r="F465" s="565"/>
      <c r="G465" s="565"/>
      <c r="H465" s="565">
        <v>1.1200000000000001</v>
      </c>
      <c r="I465" s="565">
        <v>0</v>
      </c>
      <c r="J465" s="565"/>
      <c r="K465" s="565"/>
    </row>
    <row r="466" spans="1:11" x14ac:dyDescent="0.2">
      <c r="A466" s="565"/>
      <c r="B466" s="565"/>
      <c r="C466" s="565"/>
      <c r="D466" s="565" t="s">
        <v>807</v>
      </c>
      <c r="E466" s="565" t="s">
        <v>283</v>
      </c>
      <c r="F466" s="565"/>
      <c r="G466" s="565"/>
      <c r="H466" s="565"/>
      <c r="I466" s="565"/>
      <c r="J466" s="565">
        <v>9.4499999999999993</v>
      </c>
      <c r="K466" s="565">
        <v>0.73</v>
      </c>
    </row>
    <row r="467" spans="1:11" x14ac:dyDescent="0.2">
      <c r="A467" s="565" t="s">
        <v>808</v>
      </c>
      <c r="B467" s="565" t="s">
        <v>273</v>
      </c>
      <c r="C467" s="565" t="s">
        <v>624</v>
      </c>
      <c r="D467" s="565"/>
      <c r="E467" s="565"/>
      <c r="F467" s="565"/>
      <c r="G467" s="565"/>
      <c r="H467" s="565">
        <v>0.77</v>
      </c>
      <c r="I467" s="565">
        <v>0.22</v>
      </c>
      <c r="J467" s="565"/>
      <c r="K467" s="565"/>
    </row>
    <row r="468" spans="1:11" x14ac:dyDescent="0.2">
      <c r="A468" s="565"/>
      <c r="B468" s="565"/>
      <c r="C468" s="565"/>
      <c r="D468" s="565" t="s">
        <v>594</v>
      </c>
      <c r="E468" s="565" t="s">
        <v>283</v>
      </c>
      <c r="F468" s="565"/>
      <c r="G468" s="565"/>
      <c r="H468" s="565"/>
      <c r="I468" s="565"/>
      <c r="J468" s="565">
        <v>10.15</v>
      </c>
      <c r="K468" s="565">
        <v>0.73</v>
      </c>
    </row>
    <row r="469" spans="1:11" x14ac:dyDescent="0.2">
      <c r="A469" s="565" t="s">
        <v>809</v>
      </c>
      <c r="B469" s="565" t="s">
        <v>810</v>
      </c>
      <c r="C469" s="565"/>
      <c r="D469" s="565"/>
      <c r="E469" s="565"/>
      <c r="F469" s="565"/>
      <c r="G469" s="565"/>
      <c r="H469" s="565">
        <v>1.26</v>
      </c>
      <c r="I469" s="565"/>
      <c r="J469" s="565"/>
      <c r="K469" s="565"/>
    </row>
    <row r="470" spans="1:11" x14ac:dyDescent="0.2">
      <c r="A470" s="565"/>
      <c r="B470" s="565"/>
      <c r="C470" s="565"/>
      <c r="D470" s="565" t="s">
        <v>677</v>
      </c>
      <c r="E470" s="565" t="s">
        <v>613</v>
      </c>
      <c r="F470" s="565"/>
      <c r="G470" s="565"/>
      <c r="H470" s="565"/>
      <c r="I470" s="565"/>
      <c r="J470" s="565">
        <v>11.25</v>
      </c>
      <c r="K470" s="565">
        <v>0.5</v>
      </c>
    </row>
    <row r="471" spans="1:11" x14ac:dyDescent="0.2">
      <c r="A471" s="565" t="s">
        <v>811</v>
      </c>
      <c r="B471" s="565" t="s">
        <v>374</v>
      </c>
      <c r="C471" s="565" t="s">
        <v>441</v>
      </c>
      <c r="D471" s="565"/>
      <c r="E471" s="565"/>
      <c r="F471" s="565"/>
      <c r="G471" s="565"/>
      <c r="H471" s="565">
        <v>0.99</v>
      </c>
      <c r="I471" s="565">
        <v>0.15</v>
      </c>
      <c r="J471" s="565"/>
      <c r="K471" s="565"/>
    </row>
    <row r="472" spans="1:11" x14ac:dyDescent="0.2">
      <c r="A472" s="565"/>
      <c r="B472" s="565"/>
      <c r="C472" s="565"/>
      <c r="D472" s="565" t="s">
        <v>812</v>
      </c>
      <c r="E472" s="565" t="s">
        <v>511</v>
      </c>
      <c r="F472" s="565"/>
      <c r="G472" s="565"/>
      <c r="H472" s="565"/>
      <c r="I472" s="565"/>
      <c r="J472" s="565">
        <v>10.199999999999999</v>
      </c>
      <c r="K472" s="565">
        <v>4.8</v>
      </c>
    </row>
    <row r="473" spans="1:11" x14ac:dyDescent="0.2">
      <c r="A473" s="565" t="s">
        <v>813</v>
      </c>
      <c r="B473" s="565" t="s">
        <v>457</v>
      </c>
      <c r="C473" s="565" t="s">
        <v>288</v>
      </c>
      <c r="D473" s="565"/>
      <c r="E473" s="565"/>
      <c r="F473" s="565"/>
      <c r="G473" s="565"/>
      <c r="H473" s="565">
        <v>1.05</v>
      </c>
      <c r="I473" s="565">
        <v>0.81</v>
      </c>
      <c r="J473" s="565"/>
      <c r="K473" s="565"/>
    </row>
    <row r="474" spans="1:11" x14ac:dyDescent="0.2">
      <c r="A474" s="565"/>
      <c r="B474" s="565"/>
      <c r="C474" s="565"/>
      <c r="D474" s="565" t="s">
        <v>422</v>
      </c>
      <c r="E474" s="565" t="s">
        <v>272</v>
      </c>
      <c r="F474" s="565"/>
      <c r="G474" s="565"/>
      <c r="H474" s="565"/>
      <c r="I474" s="565"/>
      <c r="J474" s="565">
        <v>10.050000000000001</v>
      </c>
      <c r="K474" s="565">
        <v>7.4</v>
      </c>
    </row>
    <row r="475" spans="1:11" x14ac:dyDescent="0.2">
      <c r="A475" s="565" t="s">
        <v>814</v>
      </c>
      <c r="B475" s="565" t="s">
        <v>684</v>
      </c>
      <c r="C475" s="565" t="s">
        <v>652</v>
      </c>
      <c r="D475" s="565"/>
      <c r="E475" s="565"/>
      <c r="F475" s="565"/>
      <c r="G475" s="565"/>
      <c r="H475" s="565">
        <v>0.96</v>
      </c>
      <c r="I475" s="565">
        <v>0.67</v>
      </c>
      <c r="J475" s="565"/>
      <c r="K475" s="565"/>
    </row>
    <row r="476" spans="1:11" x14ac:dyDescent="0.2">
      <c r="A476" s="565"/>
      <c r="B476" s="565"/>
      <c r="C476" s="565"/>
      <c r="D476" s="565" t="s">
        <v>390</v>
      </c>
      <c r="E476" s="565" t="s">
        <v>622</v>
      </c>
      <c r="F476" s="565"/>
      <c r="G476" s="565"/>
      <c r="H476" s="565"/>
      <c r="I476" s="565"/>
      <c r="J476" s="565">
        <v>8.1</v>
      </c>
      <c r="K476" s="565">
        <v>4.3</v>
      </c>
    </row>
    <row r="477" spans="1:11" x14ac:dyDescent="0.2">
      <c r="A477" s="565" t="s">
        <v>815</v>
      </c>
      <c r="B477" s="565" t="s">
        <v>681</v>
      </c>
      <c r="C477" s="565" t="s">
        <v>287</v>
      </c>
      <c r="D477" s="565"/>
      <c r="E477" s="565"/>
      <c r="F477" s="565"/>
      <c r="G477" s="565"/>
      <c r="H477" s="565">
        <v>0.66</v>
      </c>
      <c r="I477" s="565">
        <v>0.19</v>
      </c>
      <c r="J477" s="565"/>
      <c r="K477" s="565"/>
    </row>
    <row r="478" spans="1:11" x14ac:dyDescent="0.2">
      <c r="A478" s="565"/>
      <c r="B478" s="565"/>
      <c r="C478" s="565"/>
      <c r="D478" s="565" t="s">
        <v>816</v>
      </c>
      <c r="E478" s="565" t="s">
        <v>354</v>
      </c>
      <c r="F478" s="565"/>
      <c r="G478" s="565"/>
      <c r="H478" s="565"/>
      <c r="I478" s="565"/>
      <c r="J478" s="565">
        <v>4.4000000000000004</v>
      </c>
      <c r="K478" s="565">
        <v>2.85</v>
      </c>
    </row>
    <row r="479" spans="1:11" x14ac:dyDescent="0.2">
      <c r="A479" s="565" t="s">
        <v>817</v>
      </c>
      <c r="B479" s="565" t="s">
        <v>624</v>
      </c>
      <c r="C479" s="565" t="s">
        <v>399</v>
      </c>
      <c r="D479" s="565"/>
      <c r="E479" s="565"/>
      <c r="F479" s="565"/>
      <c r="G479" s="565"/>
      <c r="H479" s="565">
        <v>0.22</v>
      </c>
      <c r="I479" s="565">
        <v>0.38</v>
      </c>
      <c r="J479" s="565"/>
      <c r="K479" s="565"/>
    </row>
    <row r="480" spans="1:11" x14ac:dyDescent="0.2">
      <c r="A480" s="565"/>
      <c r="B480" s="565"/>
      <c r="C480" s="565"/>
      <c r="D480" s="565" t="s">
        <v>818</v>
      </c>
      <c r="E480" s="565" t="s">
        <v>819</v>
      </c>
      <c r="F480" s="565"/>
      <c r="G480" s="565"/>
      <c r="H480" s="565"/>
      <c r="I480" s="565"/>
      <c r="J480" s="565">
        <v>2.2999999999999998</v>
      </c>
      <c r="K480" s="565">
        <v>4</v>
      </c>
    </row>
    <row r="481" spans="1:11" x14ac:dyDescent="0.2">
      <c r="A481" s="565" t="s">
        <v>820</v>
      </c>
      <c r="B481" s="565" t="s">
        <v>327</v>
      </c>
      <c r="C481" s="565" t="s">
        <v>363</v>
      </c>
      <c r="D481" s="565"/>
      <c r="E481" s="565"/>
      <c r="F481" s="565"/>
      <c r="G481" s="565"/>
      <c r="H481" s="565">
        <v>0.24</v>
      </c>
      <c r="I481" s="565">
        <v>0.42</v>
      </c>
      <c r="J481" s="565"/>
      <c r="K481" s="565"/>
    </row>
    <row r="482" spans="1:11" x14ac:dyDescent="0.2">
      <c r="A482" s="565"/>
      <c r="B482" s="565"/>
      <c r="C482" s="565"/>
      <c r="D482" s="565" t="s">
        <v>516</v>
      </c>
      <c r="E482" s="565" t="s">
        <v>297</v>
      </c>
      <c r="F482" s="565"/>
      <c r="G482" s="565"/>
      <c r="H482" s="565"/>
      <c r="I482" s="565"/>
      <c r="J482" s="565">
        <v>1.25</v>
      </c>
      <c r="K482" s="565">
        <v>5.7</v>
      </c>
    </row>
    <row r="483" spans="1:11" x14ac:dyDescent="0.2">
      <c r="A483" s="565" t="s">
        <v>821</v>
      </c>
      <c r="B483" s="565" t="s">
        <v>267</v>
      </c>
      <c r="C483" s="565" t="s">
        <v>404</v>
      </c>
      <c r="D483" s="565"/>
      <c r="E483" s="565"/>
      <c r="F483" s="565"/>
      <c r="G483" s="565"/>
      <c r="H483" s="565">
        <v>0.01</v>
      </c>
      <c r="I483" s="565">
        <v>0.72</v>
      </c>
      <c r="J483" s="565"/>
      <c r="K483" s="565"/>
    </row>
    <row r="484" spans="1:11" x14ac:dyDescent="0.2">
      <c r="A484" s="565"/>
      <c r="B484" s="565"/>
      <c r="C484" s="565"/>
      <c r="D484" s="565" t="s">
        <v>248</v>
      </c>
      <c r="E484" s="565" t="s">
        <v>754</v>
      </c>
      <c r="F484" s="565"/>
      <c r="G484" s="565"/>
      <c r="H484" s="565"/>
      <c r="I484" s="565"/>
      <c r="J484" s="565">
        <v>0.03</v>
      </c>
      <c r="K484" s="565">
        <v>7</v>
      </c>
    </row>
    <row r="485" spans="1:11" x14ac:dyDescent="0.2">
      <c r="A485" s="565" t="s">
        <v>822</v>
      </c>
      <c r="B485" s="565"/>
      <c r="C485" s="565" t="s">
        <v>296</v>
      </c>
      <c r="D485" s="565"/>
      <c r="E485" s="565"/>
      <c r="F485" s="565"/>
      <c r="G485" s="565"/>
      <c r="H485" s="565"/>
      <c r="I485" s="565">
        <v>0.68</v>
      </c>
      <c r="J485" s="565"/>
      <c r="K485" s="565"/>
    </row>
    <row r="486" spans="1:11" x14ac:dyDescent="0.2">
      <c r="A486" s="565"/>
      <c r="B486" s="565"/>
      <c r="C486" s="565"/>
      <c r="D486" s="565" t="s">
        <v>248</v>
      </c>
      <c r="E486" s="565" t="s">
        <v>747</v>
      </c>
      <c r="F486" s="565"/>
      <c r="G486" s="565"/>
      <c r="H486" s="565"/>
      <c r="I486" s="565"/>
      <c r="J486" s="565">
        <v>0.03</v>
      </c>
      <c r="K486" s="565">
        <v>8.25</v>
      </c>
    </row>
    <row r="487" spans="1:11" x14ac:dyDescent="0.2">
      <c r="A487" s="565" t="s">
        <v>823</v>
      </c>
      <c r="B487" s="565" t="s">
        <v>267</v>
      </c>
      <c r="C487" s="565" t="s">
        <v>824</v>
      </c>
      <c r="D487" s="565"/>
      <c r="E487" s="565"/>
      <c r="F487" s="565"/>
      <c r="G487" s="565"/>
      <c r="H487" s="565">
        <v>0.01</v>
      </c>
      <c r="I487" s="565">
        <v>0.97</v>
      </c>
      <c r="J487" s="565"/>
      <c r="K487" s="565"/>
    </row>
    <row r="488" spans="1:11" x14ac:dyDescent="0.2">
      <c r="A488" s="565"/>
      <c r="B488" s="565"/>
      <c r="C488" s="565"/>
      <c r="D488" s="565" t="s">
        <v>248</v>
      </c>
      <c r="E488" s="565" t="s">
        <v>825</v>
      </c>
      <c r="F488" s="565"/>
      <c r="G488" s="565"/>
      <c r="H488" s="565"/>
      <c r="I488" s="565"/>
      <c r="J488" s="565">
        <v>0.03</v>
      </c>
      <c r="K488" s="565">
        <v>15.5</v>
      </c>
    </row>
    <row r="489" spans="1:11" x14ac:dyDescent="0.2">
      <c r="A489" s="565" t="s">
        <v>826</v>
      </c>
      <c r="B489" s="565"/>
      <c r="C489" s="565" t="s">
        <v>827</v>
      </c>
      <c r="D489" s="565"/>
      <c r="E489" s="565"/>
      <c r="F489" s="565"/>
      <c r="G489" s="565"/>
      <c r="H489" s="565"/>
      <c r="I489" s="565">
        <v>2.13</v>
      </c>
      <c r="J489" s="565"/>
      <c r="K489" s="565"/>
    </row>
    <row r="490" spans="1:11" x14ac:dyDescent="0.2">
      <c r="A490" s="565"/>
      <c r="B490" s="565"/>
      <c r="C490" s="565"/>
      <c r="D490" s="565" t="s">
        <v>248</v>
      </c>
      <c r="E490" s="565" t="s">
        <v>828</v>
      </c>
      <c r="F490" s="565"/>
      <c r="G490" s="565"/>
      <c r="H490" s="565"/>
      <c r="I490" s="565"/>
      <c r="J490" s="565">
        <v>0.03</v>
      </c>
      <c r="K490" s="565">
        <v>19</v>
      </c>
    </row>
    <row r="491" spans="1:11" x14ac:dyDescent="0.2">
      <c r="A491" s="565" t="s">
        <v>829</v>
      </c>
      <c r="B491" s="565" t="s">
        <v>267</v>
      </c>
      <c r="C491" s="565" t="s">
        <v>610</v>
      </c>
      <c r="D491" s="565"/>
      <c r="E491" s="565"/>
      <c r="F491" s="565"/>
      <c r="G491" s="565"/>
      <c r="H491" s="565">
        <v>0.01</v>
      </c>
      <c r="I491" s="565">
        <v>1.67</v>
      </c>
      <c r="J491" s="565"/>
      <c r="K491" s="565"/>
    </row>
    <row r="492" spans="1:11" x14ac:dyDescent="0.2">
      <c r="A492" s="565"/>
      <c r="B492" s="565"/>
      <c r="C492" s="565"/>
      <c r="D492" s="565" t="s">
        <v>536</v>
      </c>
      <c r="E492" s="565" t="s">
        <v>830</v>
      </c>
      <c r="F492" s="565"/>
      <c r="G492" s="565"/>
      <c r="H492" s="565"/>
      <c r="I492" s="565"/>
      <c r="J492" s="565">
        <v>0.95</v>
      </c>
      <c r="K492" s="565">
        <v>13.55</v>
      </c>
    </row>
    <row r="493" spans="1:11" x14ac:dyDescent="0.2">
      <c r="A493" s="565" t="s">
        <v>831</v>
      </c>
      <c r="B493" s="565" t="s">
        <v>787</v>
      </c>
      <c r="C493" s="565" t="s">
        <v>266</v>
      </c>
      <c r="D493" s="565"/>
      <c r="E493" s="565"/>
      <c r="F493" s="565"/>
      <c r="G493" s="565"/>
      <c r="H493" s="565">
        <v>0.18</v>
      </c>
      <c r="I493" s="565">
        <v>1.04</v>
      </c>
      <c r="J493" s="565"/>
      <c r="K493" s="565"/>
    </row>
    <row r="494" spans="1:11" x14ac:dyDescent="0.2">
      <c r="A494" s="565"/>
      <c r="B494" s="565"/>
      <c r="C494" s="565"/>
      <c r="D494" s="565" t="s">
        <v>364</v>
      </c>
      <c r="E494" s="565" t="s">
        <v>832</v>
      </c>
      <c r="F494" s="565"/>
      <c r="G494" s="565"/>
      <c r="H494" s="565"/>
      <c r="I494" s="565"/>
      <c r="J494" s="565">
        <v>2.9</v>
      </c>
      <c r="K494" s="565">
        <v>7.3</v>
      </c>
    </row>
    <row r="495" spans="1:11" x14ac:dyDescent="0.2">
      <c r="A495" s="565" t="s">
        <v>833</v>
      </c>
      <c r="B495" s="565" t="s">
        <v>320</v>
      </c>
      <c r="C495" s="565" t="s">
        <v>363</v>
      </c>
      <c r="D495" s="565"/>
      <c r="E495" s="565"/>
      <c r="F495" s="565"/>
      <c r="G495" s="565"/>
      <c r="H495" s="565">
        <v>0.4</v>
      </c>
      <c r="I495" s="565">
        <v>0.42</v>
      </c>
      <c r="J495" s="565"/>
      <c r="K495" s="565"/>
    </row>
    <row r="496" spans="1:11" x14ac:dyDescent="0.2">
      <c r="A496" s="565"/>
      <c r="B496" s="565"/>
      <c r="C496" s="565"/>
      <c r="D496" s="565" t="s">
        <v>108</v>
      </c>
      <c r="E496" s="565" t="s">
        <v>226</v>
      </c>
      <c r="F496" s="565"/>
      <c r="G496" s="565"/>
      <c r="H496" s="565"/>
      <c r="I496" s="565"/>
      <c r="J496" s="565">
        <v>6.25</v>
      </c>
      <c r="K496" s="565">
        <v>1.4</v>
      </c>
    </row>
    <row r="497" spans="1:11" x14ac:dyDescent="0.2">
      <c r="A497" s="565" t="s">
        <v>834</v>
      </c>
      <c r="B497" s="565" t="s">
        <v>489</v>
      </c>
      <c r="C497" s="565"/>
      <c r="D497" s="565"/>
      <c r="E497" s="565"/>
      <c r="F497" s="565"/>
      <c r="G497" s="565"/>
      <c r="H497" s="565">
        <v>0.85</v>
      </c>
      <c r="I497" s="565"/>
      <c r="J497" s="565"/>
      <c r="K497" s="565"/>
    </row>
    <row r="498" spans="1:11" x14ac:dyDescent="0.2">
      <c r="A498" s="565"/>
      <c r="B498" s="565"/>
      <c r="C498" s="565"/>
      <c r="D498" s="565" t="s">
        <v>835</v>
      </c>
      <c r="E498" s="565" t="s">
        <v>273</v>
      </c>
      <c r="F498" s="565"/>
      <c r="G498" s="565"/>
      <c r="H498" s="565"/>
      <c r="I498" s="565"/>
      <c r="J498" s="565">
        <v>5.9</v>
      </c>
      <c r="K498" s="565">
        <v>0.77</v>
      </c>
    </row>
    <row r="499" spans="1:11" x14ac:dyDescent="0.2">
      <c r="A499" s="565" t="s">
        <v>836</v>
      </c>
      <c r="B499" s="565" t="s">
        <v>331</v>
      </c>
      <c r="C499" s="565" t="s">
        <v>224</v>
      </c>
      <c r="D499" s="565"/>
      <c r="E499" s="565"/>
      <c r="F499" s="565"/>
      <c r="G499" s="565"/>
      <c r="H499" s="565">
        <v>0.33</v>
      </c>
      <c r="I499" s="565">
        <v>0.23</v>
      </c>
      <c r="J499" s="565"/>
      <c r="K499" s="565"/>
    </row>
    <row r="500" spans="1:11" x14ac:dyDescent="0.2">
      <c r="A500" s="565"/>
      <c r="B500" s="565"/>
      <c r="C500" s="565"/>
      <c r="D500" s="565" t="s">
        <v>400</v>
      </c>
      <c r="E500" s="565" t="s">
        <v>273</v>
      </c>
      <c r="F500" s="565"/>
      <c r="G500" s="565"/>
      <c r="H500" s="565"/>
      <c r="I500" s="565"/>
      <c r="J500" s="565">
        <v>3.55</v>
      </c>
      <c r="K500" s="565">
        <v>0.77</v>
      </c>
    </row>
    <row r="501" spans="1:11" x14ac:dyDescent="0.2">
      <c r="A501" s="565" t="s">
        <v>837</v>
      </c>
      <c r="B501" s="565" t="s">
        <v>399</v>
      </c>
      <c r="C501" s="565" t="s">
        <v>237</v>
      </c>
      <c r="D501" s="565"/>
      <c r="E501" s="565"/>
      <c r="F501" s="565"/>
      <c r="G501" s="565"/>
      <c r="H501" s="565">
        <v>0.38</v>
      </c>
      <c r="I501" s="565">
        <v>0</v>
      </c>
      <c r="J501" s="565"/>
      <c r="K501" s="565"/>
    </row>
    <row r="502" spans="1:11" x14ac:dyDescent="0.2">
      <c r="A502" s="565"/>
      <c r="B502" s="565"/>
      <c r="C502" s="565"/>
      <c r="D502" s="565" t="s">
        <v>525</v>
      </c>
      <c r="E502" s="565" t="s">
        <v>227</v>
      </c>
      <c r="F502" s="565"/>
      <c r="G502" s="565"/>
      <c r="H502" s="565"/>
      <c r="I502" s="565"/>
      <c r="J502" s="565">
        <v>2.15</v>
      </c>
      <c r="K502" s="565">
        <v>0.1</v>
      </c>
    </row>
    <row r="503" spans="1:11" x14ac:dyDescent="0.2">
      <c r="A503" s="565" t="s">
        <v>838</v>
      </c>
      <c r="B503" s="565" t="s">
        <v>455</v>
      </c>
      <c r="C503" s="565" t="s">
        <v>248</v>
      </c>
      <c r="D503" s="565"/>
      <c r="E503" s="565"/>
      <c r="F503" s="565"/>
      <c r="G503" s="565"/>
      <c r="H503" s="565">
        <v>0.05</v>
      </c>
      <c r="I503" s="565">
        <v>0.03</v>
      </c>
      <c r="J503" s="565"/>
      <c r="K503" s="565"/>
    </row>
    <row r="504" spans="1:11" x14ac:dyDescent="0.2">
      <c r="A504" s="565"/>
      <c r="B504" s="565"/>
      <c r="C504" s="565"/>
      <c r="D504" s="565" t="s">
        <v>481</v>
      </c>
      <c r="E504" s="565" t="s">
        <v>500</v>
      </c>
      <c r="F504" s="565"/>
      <c r="G504" s="565"/>
      <c r="H504" s="565"/>
      <c r="I504" s="565"/>
      <c r="J504" s="565">
        <v>2.25</v>
      </c>
      <c r="K504" s="565">
        <v>2.5499999999999998</v>
      </c>
    </row>
    <row r="505" spans="1:11" x14ac:dyDescent="0.2">
      <c r="A505" s="565" t="s">
        <v>839</v>
      </c>
      <c r="B505" s="565" t="s">
        <v>320</v>
      </c>
      <c r="C505" s="565" t="s">
        <v>302</v>
      </c>
      <c r="D505" s="565"/>
      <c r="E505" s="565"/>
      <c r="F505" s="565"/>
      <c r="G505" s="565"/>
      <c r="H505" s="565">
        <v>0.4</v>
      </c>
      <c r="I505" s="565">
        <v>0.48</v>
      </c>
      <c r="J505" s="565"/>
      <c r="K505" s="565"/>
    </row>
    <row r="506" spans="1:11" x14ac:dyDescent="0.2">
      <c r="A506" s="565"/>
      <c r="B506" s="565"/>
      <c r="C506" s="565"/>
      <c r="D506" s="565" t="s">
        <v>484</v>
      </c>
      <c r="E506" s="565" t="s">
        <v>505</v>
      </c>
      <c r="F506" s="565"/>
      <c r="G506" s="565"/>
      <c r="H506" s="565"/>
      <c r="I506" s="565"/>
      <c r="J506" s="565">
        <v>3.4</v>
      </c>
      <c r="K506" s="565">
        <v>6.2</v>
      </c>
    </row>
    <row r="507" spans="1:11" x14ac:dyDescent="0.2">
      <c r="A507" s="565" t="s">
        <v>840</v>
      </c>
      <c r="B507" s="565" t="s">
        <v>343</v>
      </c>
      <c r="C507" s="565" t="s">
        <v>255</v>
      </c>
      <c r="D507" s="565"/>
      <c r="E507" s="565"/>
      <c r="F507" s="565"/>
      <c r="G507" s="565"/>
      <c r="H507" s="565">
        <v>0.28000000000000003</v>
      </c>
      <c r="I507" s="565">
        <v>0.76</v>
      </c>
      <c r="J507" s="565"/>
      <c r="K507" s="565"/>
    </row>
    <row r="508" spans="1:11" x14ac:dyDescent="0.2">
      <c r="A508" s="565"/>
      <c r="B508" s="565"/>
      <c r="C508" s="565"/>
      <c r="D508" s="565" t="s">
        <v>627</v>
      </c>
      <c r="E508" s="565" t="s">
        <v>349</v>
      </c>
      <c r="F508" s="565"/>
      <c r="G508" s="565"/>
      <c r="H508" s="565"/>
      <c r="I508" s="565"/>
      <c r="J508" s="565">
        <v>0.93</v>
      </c>
      <c r="K508" s="565">
        <v>7.5</v>
      </c>
    </row>
    <row r="509" spans="1:11" x14ac:dyDescent="0.2">
      <c r="A509" s="565" t="s">
        <v>841</v>
      </c>
      <c r="B509" s="565" t="s">
        <v>237</v>
      </c>
      <c r="C509" s="565" t="s">
        <v>579</v>
      </c>
      <c r="D509" s="565"/>
      <c r="E509" s="565"/>
      <c r="F509" s="565"/>
      <c r="G509" s="565"/>
      <c r="H509" s="565">
        <v>0</v>
      </c>
      <c r="I509" s="565">
        <v>0.74</v>
      </c>
      <c r="J509" s="565"/>
      <c r="K509" s="565"/>
    </row>
    <row r="510" spans="1:11" x14ac:dyDescent="0.2">
      <c r="A510" s="565"/>
      <c r="B510" s="565"/>
      <c r="C510" s="565"/>
      <c r="D510" s="565" t="s">
        <v>243</v>
      </c>
      <c r="E510" s="565" t="s">
        <v>622</v>
      </c>
      <c r="F510" s="565"/>
      <c r="G510" s="565"/>
      <c r="H510" s="565"/>
      <c r="I510" s="565"/>
      <c r="J510" s="565">
        <v>0.2</v>
      </c>
      <c r="K510" s="565">
        <v>4.3</v>
      </c>
    </row>
    <row r="511" spans="1:11" x14ac:dyDescent="0.2">
      <c r="A511" s="565" t="s">
        <v>842</v>
      </c>
      <c r="B511" s="565" t="s">
        <v>381</v>
      </c>
      <c r="C511" s="565" t="s">
        <v>311</v>
      </c>
      <c r="D511" s="565"/>
      <c r="E511" s="565"/>
      <c r="F511" s="565"/>
      <c r="G511" s="565"/>
      <c r="H511" s="565">
        <v>0.06</v>
      </c>
      <c r="I511" s="565">
        <v>0.12</v>
      </c>
      <c r="J511" s="565"/>
      <c r="K511" s="565"/>
    </row>
    <row r="512" spans="1:11" x14ac:dyDescent="0.2">
      <c r="A512" s="565"/>
      <c r="B512" s="565"/>
      <c r="C512" s="565"/>
      <c r="D512" s="565" t="s">
        <v>243</v>
      </c>
      <c r="E512" s="565" t="s">
        <v>511</v>
      </c>
      <c r="F512" s="565"/>
      <c r="G512" s="565"/>
      <c r="H512" s="565"/>
      <c r="I512" s="565"/>
      <c r="J512" s="565">
        <v>0.2</v>
      </c>
      <c r="K512" s="565">
        <v>4.8</v>
      </c>
    </row>
    <row r="513" spans="1:11" x14ac:dyDescent="0.2">
      <c r="A513" s="565" t="s">
        <v>843</v>
      </c>
      <c r="B513" s="565"/>
      <c r="C513" s="565" t="s">
        <v>539</v>
      </c>
      <c r="D513" s="565"/>
      <c r="E513" s="565"/>
      <c r="F513" s="565"/>
      <c r="G513" s="565"/>
      <c r="H513" s="565"/>
      <c r="I513" s="565">
        <v>0.84</v>
      </c>
      <c r="J513" s="565"/>
      <c r="K513" s="565"/>
    </row>
    <row r="514" spans="1:11" x14ac:dyDescent="0.2">
      <c r="A514" s="565"/>
      <c r="B514" s="565"/>
      <c r="C514" s="565"/>
      <c r="D514" s="565" t="s">
        <v>239</v>
      </c>
      <c r="E514" s="565" t="s">
        <v>752</v>
      </c>
      <c r="F514" s="565"/>
      <c r="G514" s="565"/>
      <c r="H514" s="565"/>
      <c r="I514" s="565"/>
      <c r="J514" s="565">
        <v>0.63</v>
      </c>
      <c r="K514" s="565">
        <v>4.75</v>
      </c>
    </row>
    <row r="515" spans="1:11" x14ac:dyDescent="0.2">
      <c r="A515" s="565" t="s">
        <v>844</v>
      </c>
      <c r="B515" s="565" t="s">
        <v>287</v>
      </c>
      <c r="C515" s="565" t="s">
        <v>756</v>
      </c>
      <c r="D515" s="565"/>
      <c r="E515" s="565"/>
      <c r="F515" s="565"/>
      <c r="G515" s="565"/>
      <c r="H515" s="565">
        <v>0.19</v>
      </c>
      <c r="I515" s="565">
        <v>0.11</v>
      </c>
      <c r="J515" s="565"/>
      <c r="K515" s="565"/>
    </row>
    <row r="516" spans="1:11" x14ac:dyDescent="0.2">
      <c r="A516" s="565"/>
      <c r="B516" s="565"/>
      <c r="C516" s="565"/>
      <c r="D516" s="565" t="s">
        <v>845</v>
      </c>
      <c r="E516" s="565" t="s">
        <v>312</v>
      </c>
      <c r="F516" s="565"/>
      <c r="G516" s="565"/>
      <c r="H516" s="565"/>
      <c r="I516" s="565"/>
      <c r="J516" s="565">
        <v>7.45</v>
      </c>
      <c r="K516" s="565">
        <v>0.37</v>
      </c>
    </row>
    <row r="517" spans="1:11" x14ac:dyDescent="0.2">
      <c r="A517" s="565" t="s">
        <v>846</v>
      </c>
      <c r="B517" s="565" t="s">
        <v>336</v>
      </c>
      <c r="C517" s="565"/>
      <c r="D517" s="565"/>
      <c r="E517" s="565"/>
      <c r="F517" s="565"/>
      <c r="G517" s="565"/>
      <c r="H517" s="565">
        <v>1.3</v>
      </c>
      <c r="I517" s="565"/>
      <c r="J517" s="565"/>
      <c r="K517" s="565"/>
    </row>
    <row r="518" spans="1:11" x14ac:dyDescent="0.2">
      <c r="A518" s="565"/>
      <c r="B518" s="565"/>
      <c r="C518" s="565"/>
      <c r="D518" s="565" t="s">
        <v>659</v>
      </c>
      <c r="E518" s="565" t="s">
        <v>237</v>
      </c>
      <c r="F518" s="565"/>
      <c r="G518" s="565"/>
      <c r="H518" s="565"/>
      <c r="I518" s="565"/>
      <c r="J518" s="565">
        <v>10.25</v>
      </c>
      <c r="K518" s="565">
        <v>0</v>
      </c>
    </row>
    <row r="519" spans="1:11" x14ac:dyDescent="0.2">
      <c r="A519" s="565" t="s">
        <v>847</v>
      </c>
      <c r="B519" s="565" t="s">
        <v>478</v>
      </c>
      <c r="C519" s="565"/>
      <c r="D519" s="565"/>
      <c r="E519" s="565"/>
      <c r="F519" s="565"/>
      <c r="G519" s="565"/>
      <c r="H519" s="565">
        <v>0.75</v>
      </c>
      <c r="I519" s="565"/>
      <c r="J519" s="565"/>
      <c r="K519" s="565"/>
    </row>
    <row r="520" spans="1:11" x14ac:dyDescent="0.2">
      <c r="A520" s="565"/>
      <c r="B520" s="565"/>
      <c r="C520" s="565"/>
      <c r="D520" s="565" t="s">
        <v>349</v>
      </c>
      <c r="E520" s="565" t="s">
        <v>331</v>
      </c>
      <c r="F520" s="565"/>
      <c r="G520" s="565"/>
      <c r="H520" s="565"/>
      <c r="I520" s="565"/>
      <c r="J520" s="565">
        <v>7.5</v>
      </c>
      <c r="K520" s="565">
        <v>0.33</v>
      </c>
    </row>
    <row r="521" spans="1:11" x14ac:dyDescent="0.2">
      <c r="A521" s="565" t="s">
        <v>848</v>
      </c>
      <c r="B521" s="565" t="s">
        <v>478</v>
      </c>
      <c r="C521" s="565" t="s">
        <v>227</v>
      </c>
      <c r="D521" s="565"/>
      <c r="E521" s="565"/>
      <c r="F521" s="565"/>
      <c r="G521" s="565"/>
      <c r="H521" s="565">
        <v>0.75</v>
      </c>
      <c r="I521" s="565">
        <v>0.1</v>
      </c>
      <c r="J521" s="565"/>
      <c r="K521" s="565"/>
    </row>
    <row r="522" spans="1:11" x14ac:dyDescent="0.2">
      <c r="A522" s="565"/>
      <c r="B522" s="565"/>
      <c r="C522" s="565"/>
      <c r="D522" s="565" t="s">
        <v>542</v>
      </c>
      <c r="E522" s="565" t="s">
        <v>354</v>
      </c>
      <c r="F522" s="565"/>
      <c r="G522" s="565"/>
      <c r="H522" s="565"/>
      <c r="I522" s="565"/>
      <c r="J522" s="565">
        <v>5.15</v>
      </c>
      <c r="K522" s="565">
        <v>2.85</v>
      </c>
    </row>
    <row r="523" spans="1:11" x14ac:dyDescent="0.2">
      <c r="A523" s="565" t="s">
        <v>849</v>
      </c>
      <c r="B523" s="565" t="s">
        <v>343</v>
      </c>
      <c r="C523" s="565" t="s">
        <v>357</v>
      </c>
      <c r="D523" s="565"/>
      <c r="E523" s="565"/>
      <c r="F523" s="565"/>
      <c r="G523" s="565"/>
      <c r="H523" s="565">
        <v>0.28000000000000003</v>
      </c>
      <c r="I523" s="565">
        <v>0.47</v>
      </c>
      <c r="J523" s="565"/>
      <c r="K523" s="565"/>
    </row>
    <row r="524" spans="1:11" x14ac:dyDescent="0.2">
      <c r="A524" s="565"/>
      <c r="B524" s="565"/>
      <c r="C524" s="565"/>
      <c r="D524" s="565" t="s">
        <v>481</v>
      </c>
      <c r="E524" s="565" t="s">
        <v>473</v>
      </c>
      <c r="F524" s="565"/>
      <c r="G524" s="565"/>
      <c r="H524" s="565"/>
      <c r="I524" s="565"/>
      <c r="J524" s="565">
        <v>2.25</v>
      </c>
      <c r="K524" s="565">
        <v>5.45</v>
      </c>
    </row>
    <row r="525" spans="1:11" x14ac:dyDescent="0.2">
      <c r="A525" s="565" t="s">
        <v>850</v>
      </c>
      <c r="B525" s="565" t="s">
        <v>352</v>
      </c>
      <c r="C525" s="565" t="s">
        <v>351</v>
      </c>
      <c r="D525" s="565"/>
      <c r="E525" s="565"/>
      <c r="F525" s="565"/>
      <c r="G525" s="565"/>
      <c r="H525" s="565">
        <v>0.17</v>
      </c>
      <c r="I525" s="565">
        <v>0.62</v>
      </c>
      <c r="J525" s="565"/>
      <c r="K525" s="565"/>
    </row>
    <row r="526" spans="1:11" x14ac:dyDescent="0.2">
      <c r="A526" s="565"/>
      <c r="B526" s="565"/>
      <c r="C526" s="565"/>
      <c r="D526" s="565" t="s">
        <v>384</v>
      </c>
      <c r="E526" s="565" t="s">
        <v>659</v>
      </c>
      <c r="F526" s="565"/>
      <c r="G526" s="565"/>
      <c r="H526" s="565"/>
      <c r="I526" s="565"/>
      <c r="J526" s="565">
        <v>0.56999999999999995</v>
      </c>
      <c r="K526" s="565">
        <v>10.25</v>
      </c>
    </row>
    <row r="527" spans="1:11" x14ac:dyDescent="0.2">
      <c r="A527" s="565" t="s">
        <v>851</v>
      </c>
      <c r="B527" s="565"/>
      <c r="C527" s="565" t="s">
        <v>852</v>
      </c>
      <c r="D527" s="565"/>
      <c r="E527" s="565"/>
      <c r="F527" s="565"/>
      <c r="G527" s="565"/>
      <c r="H527" s="565"/>
      <c r="I527" s="565">
        <v>1.43</v>
      </c>
      <c r="J527" s="565"/>
      <c r="K527" s="565"/>
    </row>
    <row r="528" spans="1:11" x14ac:dyDescent="0.2">
      <c r="A528" s="565"/>
      <c r="B528" s="565"/>
      <c r="C528" s="565"/>
      <c r="D528" s="565" t="s">
        <v>352</v>
      </c>
      <c r="E528" s="565" t="s">
        <v>853</v>
      </c>
      <c r="F528" s="565"/>
      <c r="G528" s="565"/>
      <c r="H528" s="565"/>
      <c r="I528" s="565"/>
      <c r="J528" s="565">
        <v>0.17</v>
      </c>
      <c r="K528" s="565">
        <v>14.25</v>
      </c>
    </row>
    <row r="529" spans="1:11" x14ac:dyDescent="0.2">
      <c r="A529" s="565" t="s">
        <v>854</v>
      </c>
      <c r="B529" s="565" t="s">
        <v>455</v>
      </c>
      <c r="C529" s="565" t="s">
        <v>584</v>
      </c>
      <c r="D529" s="565"/>
      <c r="E529" s="565"/>
      <c r="F529" s="565"/>
      <c r="G529" s="565"/>
      <c r="H529" s="565">
        <v>0.05</v>
      </c>
      <c r="I529" s="565">
        <v>1.42</v>
      </c>
      <c r="J529" s="565"/>
      <c r="K529" s="565"/>
    </row>
    <row r="530" spans="1:11" x14ac:dyDescent="0.2">
      <c r="A530" s="565"/>
      <c r="B530" s="565"/>
      <c r="C530" s="565"/>
      <c r="D530" s="565" t="s">
        <v>478</v>
      </c>
      <c r="E530" s="565" t="s">
        <v>855</v>
      </c>
      <c r="F530" s="565"/>
      <c r="G530" s="565"/>
      <c r="H530" s="565"/>
      <c r="I530" s="565"/>
      <c r="J530" s="565">
        <v>0.75</v>
      </c>
      <c r="K530" s="565">
        <v>13.9</v>
      </c>
    </row>
    <row r="531" spans="1:11" x14ac:dyDescent="0.2">
      <c r="A531" s="565" t="s">
        <v>856</v>
      </c>
      <c r="B531" s="565" t="s">
        <v>227</v>
      </c>
      <c r="C531" s="565" t="s">
        <v>600</v>
      </c>
      <c r="D531" s="565"/>
      <c r="E531" s="565"/>
      <c r="F531" s="565"/>
      <c r="G531" s="565"/>
      <c r="H531" s="565">
        <v>0.1</v>
      </c>
      <c r="I531" s="565">
        <v>1.36</v>
      </c>
      <c r="J531" s="565"/>
      <c r="K531" s="565"/>
    </row>
    <row r="532" spans="1:11" x14ac:dyDescent="0.2">
      <c r="A532" s="565"/>
      <c r="B532" s="565"/>
      <c r="C532" s="565"/>
      <c r="D532" s="565" t="s">
        <v>516</v>
      </c>
      <c r="E532" s="565" t="s">
        <v>857</v>
      </c>
      <c r="F532" s="565"/>
      <c r="G532" s="565"/>
      <c r="H532" s="565"/>
      <c r="I532" s="565"/>
      <c r="J532" s="565">
        <v>1.25</v>
      </c>
      <c r="K532" s="565">
        <v>15.2</v>
      </c>
    </row>
    <row r="533" spans="1:11" x14ac:dyDescent="0.2">
      <c r="A533" s="565" t="s">
        <v>858</v>
      </c>
      <c r="B533" s="565" t="s">
        <v>441</v>
      </c>
      <c r="C533" s="565" t="s">
        <v>859</v>
      </c>
      <c r="D533" s="565"/>
      <c r="E533" s="565"/>
      <c r="F533" s="565"/>
      <c r="G533" s="565"/>
      <c r="H533" s="565">
        <v>0.15</v>
      </c>
      <c r="I533" s="565">
        <v>1.68</v>
      </c>
      <c r="J533" s="565"/>
      <c r="K533" s="565"/>
    </row>
    <row r="534" spans="1:11" x14ac:dyDescent="0.2">
      <c r="A534" s="565"/>
      <c r="B534" s="565"/>
      <c r="C534" s="565"/>
      <c r="D534" s="565" t="s">
        <v>479</v>
      </c>
      <c r="E534" s="565" t="s">
        <v>860</v>
      </c>
      <c r="F534" s="565"/>
      <c r="G534" s="565"/>
      <c r="H534" s="565"/>
      <c r="I534" s="565"/>
      <c r="J534" s="565">
        <v>5.8</v>
      </c>
      <c r="K534" s="565">
        <v>12.5</v>
      </c>
    </row>
    <row r="535" spans="1:11" x14ac:dyDescent="0.2">
      <c r="A535" s="565" t="s">
        <v>861</v>
      </c>
      <c r="B535" s="565" t="s">
        <v>424</v>
      </c>
      <c r="C535" s="565" t="s">
        <v>862</v>
      </c>
      <c r="D535" s="565"/>
      <c r="E535" s="565"/>
      <c r="F535" s="565"/>
      <c r="G535" s="565"/>
      <c r="H535" s="565">
        <v>1.01</v>
      </c>
      <c r="I535" s="565">
        <v>0.82</v>
      </c>
      <c r="J535" s="565"/>
      <c r="K535" s="565"/>
    </row>
    <row r="536" spans="1:11" x14ac:dyDescent="0.2">
      <c r="A536" s="565"/>
      <c r="B536" s="565"/>
      <c r="C536" s="565"/>
      <c r="D536" s="565" t="s">
        <v>863</v>
      </c>
      <c r="E536" s="565" t="s">
        <v>513</v>
      </c>
      <c r="F536" s="565"/>
      <c r="G536" s="565"/>
      <c r="H536" s="565"/>
      <c r="I536" s="565"/>
      <c r="J536" s="565">
        <v>6.5</v>
      </c>
      <c r="K536" s="565">
        <v>4.95</v>
      </c>
    </row>
    <row r="537" spans="1:11" x14ac:dyDescent="0.2">
      <c r="A537" s="565" t="s">
        <v>864</v>
      </c>
      <c r="B537" s="565" t="s">
        <v>616</v>
      </c>
      <c r="C537" s="565" t="s">
        <v>352</v>
      </c>
      <c r="D537" s="565"/>
      <c r="E537" s="565"/>
      <c r="F537" s="565"/>
      <c r="G537" s="565"/>
      <c r="H537" s="565">
        <v>0.28999999999999998</v>
      </c>
      <c r="I537" s="565">
        <v>0.17</v>
      </c>
      <c r="J537" s="565"/>
      <c r="K537" s="565"/>
    </row>
    <row r="538" spans="1:11" x14ac:dyDescent="0.2">
      <c r="A538" s="565"/>
      <c r="B538" s="565"/>
      <c r="C538" s="565"/>
      <c r="D538" s="565" t="s">
        <v>696</v>
      </c>
      <c r="E538" s="565" t="s">
        <v>865</v>
      </c>
      <c r="F538" s="565"/>
      <c r="G538" s="565"/>
      <c r="H538" s="565"/>
      <c r="I538" s="565"/>
      <c r="J538" s="565">
        <v>1.9</v>
      </c>
      <c r="K538" s="565">
        <v>2.75</v>
      </c>
    </row>
    <row r="539" spans="1:11" x14ac:dyDescent="0.2">
      <c r="A539" s="565" t="s">
        <v>866</v>
      </c>
      <c r="B539" s="565" t="s">
        <v>468</v>
      </c>
      <c r="C539" s="565" t="s">
        <v>399</v>
      </c>
      <c r="D539" s="565"/>
      <c r="E539" s="565"/>
      <c r="F539" s="565"/>
      <c r="G539" s="565"/>
      <c r="H539" s="565">
        <v>0.09</v>
      </c>
      <c r="I539" s="565">
        <v>0.38</v>
      </c>
      <c r="J539" s="565"/>
      <c r="K539" s="565"/>
    </row>
    <row r="540" spans="1:11" x14ac:dyDescent="0.2">
      <c r="A540" s="565"/>
      <c r="B540" s="565"/>
      <c r="C540" s="565"/>
      <c r="D540" s="565" t="s">
        <v>452</v>
      </c>
      <c r="E540" s="565" t="s">
        <v>646</v>
      </c>
      <c r="F540" s="565"/>
      <c r="G540" s="565"/>
      <c r="H540" s="565"/>
      <c r="I540" s="565"/>
      <c r="J540" s="565">
        <v>0.3</v>
      </c>
      <c r="K540" s="565">
        <v>6</v>
      </c>
    </row>
    <row r="541" spans="1:11" x14ac:dyDescent="0.2">
      <c r="A541" s="565" t="s">
        <v>867</v>
      </c>
      <c r="B541" s="565" t="s">
        <v>237</v>
      </c>
      <c r="C541" s="565" t="s">
        <v>862</v>
      </c>
      <c r="D541" s="565"/>
      <c r="E541" s="565"/>
      <c r="F541" s="565"/>
      <c r="G541" s="565"/>
      <c r="H541" s="565">
        <v>0</v>
      </c>
      <c r="I541" s="565">
        <v>0.82</v>
      </c>
      <c r="J541" s="565"/>
      <c r="K541" s="565"/>
    </row>
    <row r="542" spans="1:11" x14ac:dyDescent="0.2">
      <c r="A542" s="565"/>
      <c r="B542" s="565"/>
      <c r="C542" s="565"/>
      <c r="D542" s="565" t="s">
        <v>437</v>
      </c>
      <c r="E542" s="565" t="s">
        <v>511</v>
      </c>
      <c r="F542" s="565"/>
      <c r="G542" s="565"/>
      <c r="H542" s="565"/>
      <c r="I542" s="565"/>
      <c r="J542" s="565">
        <v>1.73</v>
      </c>
      <c r="K542" s="565">
        <v>4.8</v>
      </c>
    </row>
    <row r="543" spans="1:11" x14ac:dyDescent="0.2">
      <c r="A543" s="565" t="s">
        <v>868</v>
      </c>
      <c r="B543" s="565" t="s">
        <v>395</v>
      </c>
      <c r="C543" s="565" t="s">
        <v>541</v>
      </c>
      <c r="D543" s="565"/>
      <c r="E543" s="565"/>
      <c r="F543" s="565"/>
      <c r="G543" s="565"/>
      <c r="H543" s="565">
        <v>0.52</v>
      </c>
      <c r="I543" s="565">
        <v>0.14000000000000001</v>
      </c>
      <c r="J543" s="565"/>
      <c r="K543" s="565"/>
    </row>
    <row r="544" spans="1:11" x14ac:dyDescent="0.2">
      <c r="A544" s="565"/>
      <c r="B544" s="565"/>
      <c r="C544" s="565"/>
      <c r="D544" s="565" t="s">
        <v>548</v>
      </c>
      <c r="E544" s="565" t="s">
        <v>357</v>
      </c>
      <c r="F544" s="565"/>
      <c r="G544" s="565"/>
      <c r="H544" s="565"/>
      <c r="I544" s="565"/>
      <c r="J544" s="565">
        <v>4.5999999999999996</v>
      </c>
      <c r="K544" s="565">
        <v>0.47</v>
      </c>
    </row>
    <row r="545" spans="1:11" x14ac:dyDescent="0.2">
      <c r="A545" s="565" t="s">
        <v>869</v>
      </c>
      <c r="B545" s="565" t="s">
        <v>320</v>
      </c>
      <c r="C545" s="565"/>
      <c r="D545" s="565"/>
      <c r="E545" s="565"/>
      <c r="F545" s="565"/>
      <c r="G545" s="565"/>
      <c r="H545" s="565">
        <v>0.4</v>
      </c>
      <c r="I545" s="565"/>
      <c r="J545" s="565"/>
      <c r="K545" s="565"/>
    </row>
    <row r="546" spans="1:11" x14ac:dyDescent="0.2">
      <c r="A546" s="565"/>
      <c r="B546" s="565"/>
      <c r="C546" s="565"/>
      <c r="D546" s="565" t="s">
        <v>397</v>
      </c>
      <c r="E546" s="565" t="s">
        <v>375</v>
      </c>
      <c r="F546" s="565"/>
      <c r="G546" s="565"/>
      <c r="H546" s="565"/>
      <c r="I546" s="565"/>
      <c r="J546" s="565">
        <v>4.5</v>
      </c>
      <c r="K546" s="565">
        <v>0.27</v>
      </c>
    </row>
    <row r="547" spans="1:11" x14ac:dyDescent="0.2">
      <c r="A547" s="565" t="s">
        <v>870</v>
      </c>
      <c r="B547" s="565" t="s">
        <v>613</v>
      </c>
      <c r="C547" s="565" t="s">
        <v>378</v>
      </c>
      <c r="D547" s="565"/>
      <c r="E547" s="565"/>
      <c r="F547" s="565"/>
      <c r="G547" s="565"/>
      <c r="H547" s="565">
        <v>0.5</v>
      </c>
      <c r="I547" s="565">
        <v>0.08</v>
      </c>
      <c r="J547" s="565"/>
      <c r="K547" s="565"/>
    </row>
    <row r="548" spans="1:11" x14ac:dyDescent="0.2">
      <c r="A548" s="565"/>
      <c r="B548" s="565"/>
      <c r="C548" s="565"/>
      <c r="D548" s="565" t="s">
        <v>340</v>
      </c>
      <c r="E548" s="565" t="s">
        <v>770</v>
      </c>
      <c r="F548" s="565"/>
      <c r="G548" s="565"/>
      <c r="H548" s="565"/>
      <c r="I548" s="565"/>
      <c r="J548" s="565">
        <v>2.8</v>
      </c>
      <c r="K548" s="565">
        <v>1.1499999999999999</v>
      </c>
    </row>
    <row r="549" spans="1:11" x14ac:dyDescent="0.2">
      <c r="A549" s="565" t="s">
        <v>871</v>
      </c>
      <c r="B549" s="565" t="s">
        <v>381</v>
      </c>
      <c r="C549" s="565" t="s">
        <v>441</v>
      </c>
      <c r="D549" s="565"/>
      <c r="E549" s="565"/>
      <c r="F549" s="565"/>
      <c r="G549" s="565"/>
      <c r="H549" s="565">
        <v>0.06</v>
      </c>
      <c r="I549" s="565">
        <v>0.15</v>
      </c>
      <c r="J549" s="565"/>
      <c r="K549" s="565"/>
    </row>
    <row r="550" spans="1:11" x14ac:dyDescent="0.2">
      <c r="A550" s="565"/>
      <c r="B550" s="565"/>
      <c r="C550" s="565"/>
      <c r="D550" s="565" t="s">
        <v>243</v>
      </c>
      <c r="E550" s="565" t="s">
        <v>476</v>
      </c>
      <c r="F550" s="565"/>
      <c r="G550" s="565"/>
      <c r="H550" s="565"/>
      <c r="I550" s="565"/>
      <c r="J550" s="565">
        <v>0.2</v>
      </c>
      <c r="K550" s="565">
        <v>6.6</v>
      </c>
    </row>
    <row r="551" spans="1:11" x14ac:dyDescent="0.2">
      <c r="A551" s="565" t="s">
        <v>872</v>
      </c>
      <c r="B551" s="565"/>
      <c r="C551" s="565" t="s">
        <v>873</v>
      </c>
      <c r="D551" s="565"/>
      <c r="E551" s="565"/>
      <c r="F551" s="565"/>
      <c r="G551" s="565"/>
      <c r="H551" s="565"/>
      <c r="I551" s="565">
        <v>1.17</v>
      </c>
      <c r="J551" s="565"/>
      <c r="K551" s="565"/>
    </row>
    <row r="552" spans="1:11" x14ac:dyDescent="0.2">
      <c r="A552" s="565"/>
      <c r="B552" s="565"/>
      <c r="C552" s="565"/>
      <c r="D552" s="565" t="s">
        <v>237</v>
      </c>
      <c r="E552" s="565" t="s">
        <v>874</v>
      </c>
      <c r="F552" s="565"/>
      <c r="G552" s="565"/>
      <c r="H552" s="565"/>
      <c r="I552" s="565"/>
      <c r="J552" s="565">
        <v>0</v>
      </c>
      <c r="K552" s="565">
        <v>12.95</v>
      </c>
    </row>
    <row r="553" spans="1:11" x14ac:dyDescent="0.2">
      <c r="A553" s="565" t="s">
        <v>875</v>
      </c>
      <c r="B553" s="565"/>
      <c r="C553" s="565" t="s">
        <v>584</v>
      </c>
      <c r="D553" s="565"/>
      <c r="E553" s="565"/>
      <c r="F553" s="565"/>
      <c r="G553" s="565"/>
      <c r="H553" s="565"/>
      <c r="I553" s="565">
        <v>1.42</v>
      </c>
      <c r="J553" s="565"/>
      <c r="K553" s="565"/>
    </row>
    <row r="554" spans="1:11" x14ac:dyDescent="0.2">
      <c r="A554" s="565"/>
      <c r="B554" s="565"/>
      <c r="C554" s="565"/>
      <c r="D554" s="565" t="s">
        <v>237</v>
      </c>
      <c r="E554" s="565" t="s">
        <v>876</v>
      </c>
      <c r="F554" s="565"/>
      <c r="G554" s="565"/>
      <c r="H554" s="565"/>
      <c r="I554" s="565"/>
      <c r="J554" s="565">
        <v>0</v>
      </c>
      <c r="K554" s="565">
        <v>14.65</v>
      </c>
    </row>
    <row r="555" spans="1:11" x14ac:dyDescent="0.2">
      <c r="A555" s="565" t="s">
        <v>877</v>
      </c>
      <c r="B555" s="565"/>
      <c r="C555" s="565" t="s">
        <v>449</v>
      </c>
      <c r="D555" s="565"/>
      <c r="E555" s="565"/>
      <c r="F555" s="565"/>
      <c r="G555" s="565"/>
      <c r="H555" s="565"/>
      <c r="I555" s="565">
        <v>1.51</v>
      </c>
      <c r="J555" s="565"/>
      <c r="K555" s="565"/>
    </row>
    <row r="556" spans="1:11" x14ac:dyDescent="0.2">
      <c r="A556" s="565"/>
      <c r="B556" s="565"/>
      <c r="C556" s="565"/>
      <c r="D556" s="565" t="s">
        <v>237</v>
      </c>
      <c r="E556" s="565" t="s">
        <v>878</v>
      </c>
      <c r="F556" s="565"/>
      <c r="G556" s="565"/>
      <c r="H556" s="565"/>
      <c r="I556" s="565"/>
      <c r="J556" s="565">
        <v>0</v>
      </c>
      <c r="K556" s="565">
        <v>16.25</v>
      </c>
    </row>
    <row r="557" spans="1:11" x14ac:dyDescent="0.2">
      <c r="A557" s="565" t="s">
        <v>879</v>
      </c>
      <c r="B557" s="565" t="s">
        <v>237</v>
      </c>
      <c r="C557" s="565" t="s">
        <v>880</v>
      </c>
      <c r="D557" s="565"/>
      <c r="E557" s="565"/>
      <c r="F557" s="565"/>
      <c r="G557" s="565"/>
      <c r="H557" s="565">
        <v>0</v>
      </c>
      <c r="I557" s="565">
        <v>1.74</v>
      </c>
      <c r="J557" s="565"/>
      <c r="K557" s="565"/>
    </row>
    <row r="558" spans="1:11" x14ac:dyDescent="0.2">
      <c r="A558" s="565"/>
      <c r="B558" s="565"/>
      <c r="C558" s="565"/>
      <c r="D558" s="565" t="s">
        <v>237</v>
      </c>
      <c r="E558" s="565" t="s">
        <v>881</v>
      </c>
      <c r="F558" s="565"/>
      <c r="G558" s="565"/>
      <c r="H558" s="565"/>
      <c r="I558" s="565"/>
      <c r="J558" s="565">
        <v>0</v>
      </c>
      <c r="K558" s="565">
        <v>17.899999999999999</v>
      </c>
    </row>
    <row r="559" spans="1:11" x14ac:dyDescent="0.2">
      <c r="A559" s="565" t="s">
        <v>882</v>
      </c>
      <c r="B559" s="565"/>
      <c r="C559" s="565" t="s">
        <v>883</v>
      </c>
      <c r="D559" s="565"/>
      <c r="E559" s="565"/>
      <c r="F559" s="565"/>
      <c r="G559" s="565"/>
      <c r="H559" s="565"/>
      <c r="I559" s="565">
        <v>1.84</v>
      </c>
      <c r="J559" s="565"/>
      <c r="K559" s="565"/>
    </row>
    <row r="560" spans="1:11" x14ac:dyDescent="0.2">
      <c r="A560" s="565"/>
      <c r="B560" s="565"/>
      <c r="C560" s="565"/>
      <c r="D560" s="565" t="s">
        <v>237</v>
      </c>
      <c r="E560" s="565" t="s">
        <v>884</v>
      </c>
      <c r="F560" s="565"/>
      <c r="G560" s="565"/>
      <c r="H560" s="565"/>
      <c r="I560" s="565"/>
      <c r="J560" s="565">
        <v>0</v>
      </c>
      <c r="K560" s="565">
        <v>17</v>
      </c>
    </row>
    <row r="561" spans="1:11" x14ac:dyDescent="0.2">
      <c r="A561" s="565" t="s">
        <v>885</v>
      </c>
      <c r="B561" s="565"/>
      <c r="C561" s="565" t="s">
        <v>460</v>
      </c>
      <c r="D561" s="565"/>
      <c r="E561" s="565"/>
      <c r="F561" s="565"/>
      <c r="G561" s="565"/>
      <c r="H561" s="565"/>
      <c r="I561" s="565">
        <v>1.56</v>
      </c>
      <c r="J561" s="565"/>
      <c r="K561" s="565"/>
    </row>
    <row r="562" spans="1:11" x14ac:dyDescent="0.2">
      <c r="A562" s="565"/>
      <c r="B562" s="565"/>
      <c r="C562" s="565"/>
      <c r="D562" s="565" t="s">
        <v>271</v>
      </c>
      <c r="E562" s="565" t="s">
        <v>886</v>
      </c>
      <c r="F562" s="565"/>
      <c r="G562" s="565"/>
      <c r="H562" s="565"/>
      <c r="I562" s="565"/>
      <c r="J562" s="565">
        <v>0.7</v>
      </c>
      <c r="K562" s="565">
        <v>11.4</v>
      </c>
    </row>
    <row r="563" spans="1:11" x14ac:dyDescent="0.2">
      <c r="A563" s="565" t="s">
        <v>887</v>
      </c>
      <c r="B563" s="565" t="s">
        <v>394</v>
      </c>
      <c r="C563" s="565" t="s">
        <v>404</v>
      </c>
      <c r="D563" s="565"/>
      <c r="E563" s="565"/>
      <c r="F563" s="565"/>
      <c r="G563" s="565"/>
      <c r="H563" s="565">
        <v>0.21</v>
      </c>
      <c r="I563" s="565">
        <v>0.72</v>
      </c>
      <c r="J563" s="565"/>
      <c r="K563" s="565"/>
    </row>
    <row r="564" spans="1:11" x14ac:dyDescent="0.2">
      <c r="A564" s="565"/>
      <c r="B564" s="565"/>
      <c r="C564" s="565"/>
      <c r="D564" s="565" t="s">
        <v>542</v>
      </c>
      <c r="E564" s="565" t="s">
        <v>509</v>
      </c>
      <c r="F564" s="565"/>
      <c r="G564" s="565"/>
      <c r="H564" s="565"/>
      <c r="I564" s="565"/>
      <c r="J564" s="565">
        <v>5.15</v>
      </c>
      <c r="K564" s="565">
        <v>4.2</v>
      </c>
    </row>
    <row r="565" spans="1:11" x14ac:dyDescent="0.2">
      <c r="A565" s="565" t="s">
        <v>888</v>
      </c>
      <c r="B565" s="565" t="s">
        <v>862</v>
      </c>
      <c r="C565" s="565" t="s">
        <v>311</v>
      </c>
      <c r="D565" s="565"/>
      <c r="E565" s="565"/>
      <c r="F565" s="565"/>
      <c r="G565" s="565"/>
      <c r="H565" s="565">
        <v>0.82</v>
      </c>
      <c r="I565" s="565">
        <v>0.12</v>
      </c>
      <c r="J565" s="565"/>
      <c r="K565" s="565"/>
    </row>
    <row r="566" spans="1:11" x14ac:dyDescent="0.2">
      <c r="A566" s="565"/>
      <c r="B566" s="565"/>
      <c r="C566" s="565"/>
      <c r="D566" s="565" t="s">
        <v>511</v>
      </c>
      <c r="E566" s="565" t="s">
        <v>461</v>
      </c>
      <c r="F566" s="565"/>
      <c r="G566" s="565"/>
      <c r="H566" s="565"/>
      <c r="I566" s="565"/>
      <c r="J566" s="565">
        <v>4.8</v>
      </c>
      <c r="K566" s="565">
        <v>3</v>
      </c>
    </row>
    <row r="567" spans="1:11" x14ac:dyDescent="0.2">
      <c r="A567" s="565" t="s">
        <v>889</v>
      </c>
      <c r="B567" s="565" t="s">
        <v>541</v>
      </c>
      <c r="C567" s="565" t="s">
        <v>302</v>
      </c>
      <c r="D567" s="565"/>
      <c r="E567" s="565"/>
      <c r="F567" s="565"/>
      <c r="G567" s="565"/>
      <c r="H567" s="565">
        <v>0.14000000000000001</v>
      </c>
      <c r="I567" s="565">
        <v>0.48</v>
      </c>
      <c r="J567" s="565"/>
      <c r="K567" s="565"/>
    </row>
    <row r="568" spans="1:11" x14ac:dyDescent="0.2">
      <c r="A568" s="565"/>
      <c r="B568" s="565"/>
      <c r="C568" s="565"/>
      <c r="D568" s="565" t="s">
        <v>478</v>
      </c>
      <c r="E568" s="565" t="s">
        <v>890</v>
      </c>
      <c r="F568" s="565"/>
      <c r="G568" s="565"/>
      <c r="H568" s="565"/>
      <c r="I568" s="565"/>
      <c r="J568" s="565">
        <v>0.75</v>
      </c>
      <c r="K568" s="565">
        <v>9.1999999999999993</v>
      </c>
    </row>
    <row r="569" spans="1:11" x14ac:dyDescent="0.2">
      <c r="A569" s="565" t="s">
        <v>891</v>
      </c>
      <c r="B569" s="565" t="s">
        <v>267</v>
      </c>
      <c r="C569" s="565" t="s">
        <v>600</v>
      </c>
      <c r="D569" s="565"/>
      <c r="E569" s="565"/>
      <c r="F569" s="565"/>
      <c r="G569" s="565"/>
      <c r="H569" s="565">
        <v>0.01</v>
      </c>
      <c r="I569" s="565">
        <v>1.36</v>
      </c>
      <c r="J569" s="565"/>
      <c r="K569" s="565"/>
    </row>
    <row r="570" spans="1:11" x14ac:dyDescent="0.2">
      <c r="A570" s="565"/>
      <c r="B570" s="565"/>
      <c r="C570" s="565"/>
      <c r="D570" s="565" t="s">
        <v>248</v>
      </c>
      <c r="E570" s="565" t="s">
        <v>892</v>
      </c>
      <c r="F570" s="565"/>
      <c r="G570" s="565"/>
      <c r="H570" s="565"/>
      <c r="I570" s="565"/>
      <c r="J570" s="565">
        <v>0.03</v>
      </c>
      <c r="K570" s="565">
        <v>14.35</v>
      </c>
    </row>
    <row r="571" spans="1:11" x14ac:dyDescent="0.2">
      <c r="A571" s="565" t="s">
        <v>893</v>
      </c>
      <c r="B571" s="565" t="s">
        <v>237</v>
      </c>
      <c r="C571" s="565" t="s">
        <v>449</v>
      </c>
      <c r="D571" s="565"/>
      <c r="E571" s="565"/>
      <c r="F571" s="565"/>
      <c r="G571" s="565"/>
      <c r="H571" s="565">
        <v>0</v>
      </c>
      <c r="I571" s="565">
        <v>1.51</v>
      </c>
      <c r="J571" s="565"/>
      <c r="K571" s="565"/>
    </row>
    <row r="572" spans="1:11" x14ac:dyDescent="0.2">
      <c r="A572" s="565"/>
      <c r="B572" s="565"/>
      <c r="C572" s="565"/>
      <c r="D572" s="565" t="s">
        <v>237</v>
      </c>
      <c r="E572" s="565" t="s">
        <v>432</v>
      </c>
      <c r="F572" s="565"/>
      <c r="G572" s="565"/>
      <c r="H572" s="565"/>
      <c r="I572" s="565"/>
      <c r="J572" s="565">
        <v>0</v>
      </c>
      <c r="K572" s="565">
        <v>12.65</v>
      </c>
    </row>
    <row r="573" spans="1:11" x14ac:dyDescent="0.2">
      <c r="A573" s="565" t="s">
        <v>894</v>
      </c>
      <c r="B573" s="565"/>
      <c r="C573" s="565" t="s">
        <v>895</v>
      </c>
      <c r="D573" s="565"/>
      <c r="E573" s="565"/>
      <c r="F573" s="565"/>
      <c r="G573" s="565"/>
      <c r="H573" s="565"/>
      <c r="I573" s="565">
        <v>1.02</v>
      </c>
      <c r="J573" s="565"/>
      <c r="K573" s="565"/>
    </row>
    <row r="574" spans="1:11" x14ac:dyDescent="0.2">
      <c r="A574" s="565"/>
      <c r="B574" s="565"/>
      <c r="C574" s="565"/>
      <c r="D574" s="565" t="s">
        <v>636</v>
      </c>
      <c r="E574" s="565" t="s">
        <v>896</v>
      </c>
      <c r="F574" s="565"/>
      <c r="G574" s="565"/>
      <c r="H574" s="565"/>
      <c r="I574" s="565"/>
      <c r="J574" s="565">
        <v>1.77</v>
      </c>
      <c r="K574" s="565">
        <v>8</v>
      </c>
    </row>
    <row r="575" spans="1:11" x14ac:dyDescent="0.2">
      <c r="A575" s="565" t="s">
        <v>897</v>
      </c>
      <c r="B575" s="565" t="s">
        <v>898</v>
      </c>
      <c r="C575" s="565" t="s">
        <v>487</v>
      </c>
      <c r="D575" s="565"/>
      <c r="E575" s="565"/>
      <c r="F575" s="565"/>
      <c r="G575" s="565"/>
      <c r="H575" s="565">
        <v>0.53</v>
      </c>
      <c r="I575" s="565">
        <v>0.57999999999999996</v>
      </c>
      <c r="J575" s="565"/>
      <c r="K575" s="565"/>
    </row>
    <row r="576" spans="1:11" x14ac:dyDescent="0.2">
      <c r="A576" s="565"/>
      <c r="B576" s="565"/>
      <c r="C576" s="565"/>
      <c r="D576" s="565" t="s">
        <v>899</v>
      </c>
      <c r="E576" s="565" t="s">
        <v>517</v>
      </c>
      <c r="F576" s="565"/>
      <c r="G576" s="565"/>
      <c r="H576" s="565"/>
      <c r="I576" s="565"/>
      <c r="J576" s="565">
        <v>2.95</v>
      </c>
      <c r="K576" s="565">
        <v>9.85</v>
      </c>
    </row>
    <row r="577" spans="1:11" x14ac:dyDescent="0.2">
      <c r="A577" s="565" t="s">
        <v>900</v>
      </c>
      <c r="B577" s="565" t="s">
        <v>381</v>
      </c>
      <c r="C577" s="565" t="s">
        <v>901</v>
      </c>
      <c r="D577" s="565"/>
      <c r="E577" s="565"/>
      <c r="F577" s="565"/>
      <c r="G577" s="565"/>
      <c r="H577" s="565">
        <v>0.06</v>
      </c>
      <c r="I577" s="565">
        <v>1.39</v>
      </c>
      <c r="J577" s="565"/>
      <c r="K577" s="565"/>
    </row>
    <row r="578" spans="1:11" x14ac:dyDescent="0.2">
      <c r="A578" s="565"/>
      <c r="B578" s="565"/>
      <c r="C578" s="565"/>
      <c r="D578" s="565" t="s">
        <v>655</v>
      </c>
      <c r="E578" s="565" t="s">
        <v>884</v>
      </c>
      <c r="F578" s="565"/>
      <c r="G578" s="565"/>
      <c r="H578" s="565"/>
      <c r="I578" s="565"/>
      <c r="J578" s="565">
        <v>1.5</v>
      </c>
      <c r="K578" s="565">
        <v>17</v>
      </c>
    </row>
    <row r="579" spans="1:11" x14ac:dyDescent="0.2">
      <c r="A579" s="565" t="s">
        <v>902</v>
      </c>
      <c r="B579" s="565" t="s">
        <v>327</v>
      </c>
      <c r="C579" s="565" t="s">
        <v>903</v>
      </c>
      <c r="D579" s="565"/>
      <c r="E579" s="565"/>
      <c r="F579" s="565"/>
      <c r="G579" s="565"/>
      <c r="H579" s="565">
        <v>0.24</v>
      </c>
      <c r="I579" s="565">
        <v>2.0099999999999998</v>
      </c>
      <c r="J579" s="565"/>
      <c r="K579" s="565"/>
    </row>
    <row r="580" spans="1:11" x14ac:dyDescent="0.2">
      <c r="A580" s="565"/>
      <c r="B580" s="565"/>
      <c r="C580" s="565"/>
      <c r="D580" s="565" t="s">
        <v>502</v>
      </c>
      <c r="E580" s="565" t="s">
        <v>904</v>
      </c>
      <c r="F580" s="565"/>
      <c r="G580" s="565"/>
      <c r="H580" s="565"/>
      <c r="I580" s="565"/>
      <c r="J580" s="565">
        <v>1.75</v>
      </c>
      <c r="K580" s="565">
        <v>29.75</v>
      </c>
    </row>
    <row r="581" spans="1:11" x14ac:dyDescent="0.2">
      <c r="A581" s="565" t="s">
        <v>905</v>
      </c>
      <c r="B581" s="565" t="s">
        <v>756</v>
      </c>
      <c r="C581" s="565" t="s">
        <v>906</v>
      </c>
      <c r="D581" s="565"/>
      <c r="E581" s="565"/>
      <c r="F581" s="565"/>
      <c r="G581" s="565"/>
      <c r="H581" s="565">
        <v>0.11</v>
      </c>
      <c r="I581" s="565">
        <v>3.94</v>
      </c>
      <c r="J581" s="565"/>
      <c r="K581" s="565"/>
    </row>
    <row r="582" spans="1:11" x14ac:dyDescent="0.2">
      <c r="A582" s="565"/>
      <c r="B582" s="565"/>
      <c r="C582" s="565"/>
      <c r="D582" s="565" t="s">
        <v>313</v>
      </c>
      <c r="E582" s="565" t="s">
        <v>907</v>
      </c>
      <c r="F582" s="565"/>
      <c r="G582" s="565"/>
      <c r="H582" s="565"/>
      <c r="I582" s="565"/>
      <c r="J582" s="565">
        <v>2</v>
      </c>
      <c r="K582" s="565">
        <v>22.3</v>
      </c>
    </row>
    <row r="583" spans="1:11" x14ac:dyDescent="0.2">
      <c r="A583" s="565" t="s">
        <v>908</v>
      </c>
      <c r="B583" s="565" t="s">
        <v>616</v>
      </c>
      <c r="C583" s="565" t="s">
        <v>395</v>
      </c>
      <c r="D583" s="565"/>
      <c r="E583" s="565"/>
      <c r="F583" s="565"/>
      <c r="G583" s="565"/>
      <c r="H583" s="565">
        <v>0.28999999999999998</v>
      </c>
      <c r="I583" s="565">
        <v>0.52</v>
      </c>
      <c r="J583" s="565"/>
      <c r="K583" s="565"/>
    </row>
    <row r="584" spans="1:11" x14ac:dyDescent="0.2">
      <c r="A584" s="565"/>
      <c r="B584" s="565"/>
      <c r="C584" s="565"/>
      <c r="D584" s="565" t="s">
        <v>824</v>
      </c>
      <c r="E584" s="565" t="s">
        <v>794</v>
      </c>
      <c r="F584" s="565"/>
      <c r="G584" s="565"/>
      <c r="H584" s="565"/>
      <c r="I584" s="565"/>
      <c r="J584" s="565">
        <v>0.97</v>
      </c>
      <c r="K584" s="565">
        <v>6.75</v>
      </c>
    </row>
    <row r="585" spans="1:11" x14ac:dyDescent="0.2">
      <c r="A585" s="565" t="s">
        <v>909</v>
      </c>
      <c r="B585" s="565"/>
      <c r="C585" s="565" t="s">
        <v>589</v>
      </c>
      <c r="D585" s="565"/>
      <c r="E585" s="565"/>
      <c r="F585" s="565"/>
      <c r="G585" s="565"/>
      <c r="H585" s="565"/>
      <c r="I585" s="565">
        <v>0.83</v>
      </c>
      <c r="J585" s="565"/>
      <c r="K585" s="565"/>
    </row>
    <row r="586" spans="1:11" x14ac:dyDescent="0.2">
      <c r="A586" s="565"/>
      <c r="B586" s="565"/>
      <c r="C586" s="565"/>
      <c r="D586" s="565" t="s">
        <v>273</v>
      </c>
      <c r="E586" s="565" t="s">
        <v>653</v>
      </c>
      <c r="F586" s="565"/>
      <c r="G586" s="565"/>
      <c r="H586" s="565"/>
      <c r="I586" s="565"/>
      <c r="J586" s="565">
        <v>0.77</v>
      </c>
      <c r="K586" s="565">
        <v>10.85</v>
      </c>
    </row>
    <row r="587" spans="1:11" x14ac:dyDescent="0.2">
      <c r="A587" s="565" t="s">
        <v>910</v>
      </c>
      <c r="B587" s="565" t="s">
        <v>224</v>
      </c>
      <c r="C587" s="565" t="s">
        <v>796</v>
      </c>
      <c r="D587" s="565"/>
      <c r="E587" s="565"/>
      <c r="F587" s="565"/>
      <c r="G587" s="565"/>
      <c r="H587" s="565">
        <v>0.23</v>
      </c>
      <c r="I587" s="565">
        <v>1.34</v>
      </c>
      <c r="J587" s="565"/>
      <c r="K587" s="565"/>
    </row>
    <row r="588" spans="1:11" x14ac:dyDescent="0.2">
      <c r="A588" s="565"/>
      <c r="B588" s="565"/>
      <c r="C588" s="565"/>
      <c r="D588" s="565" t="s">
        <v>368</v>
      </c>
      <c r="E588" s="565" t="s">
        <v>911</v>
      </c>
      <c r="F588" s="565"/>
      <c r="G588" s="565"/>
      <c r="H588" s="565"/>
      <c r="I588" s="565"/>
      <c r="J588" s="565">
        <v>1.45</v>
      </c>
      <c r="K588" s="565">
        <v>11</v>
      </c>
    </row>
    <row r="589" spans="1:11" x14ac:dyDescent="0.2">
      <c r="A589" s="565" t="s">
        <v>912</v>
      </c>
      <c r="B589" s="565" t="s">
        <v>381</v>
      </c>
      <c r="C589" s="565" t="s">
        <v>761</v>
      </c>
      <c r="D589" s="565"/>
      <c r="E589" s="565"/>
      <c r="F589" s="565"/>
      <c r="G589" s="565"/>
      <c r="H589" s="565">
        <v>0.06</v>
      </c>
      <c r="I589" s="565">
        <v>0.86</v>
      </c>
      <c r="J589" s="565"/>
      <c r="K589" s="565"/>
    </row>
    <row r="590" spans="1:11" x14ac:dyDescent="0.2">
      <c r="A590" s="565"/>
      <c r="B590" s="565"/>
      <c r="C590" s="565"/>
      <c r="D590" s="565" t="s">
        <v>365</v>
      </c>
      <c r="E590" s="565" t="s">
        <v>913</v>
      </c>
      <c r="F590" s="565"/>
      <c r="G590" s="565"/>
      <c r="H590" s="565"/>
      <c r="I590" s="565"/>
      <c r="J590" s="565">
        <v>1.65</v>
      </c>
      <c r="K590" s="565">
        <v>6.05</v>
      </c>
    </row>
    <row r="591" spans="1:11" x14ac:dyDescent="0.2">
      <c r="A591" s="565" t="s">
        <v>914</v>
      </c>
      <c r="B591" s="565" t="s">
        <v>375</v>
      </c>
      <c r="C591" s="565" t="s">
        <v>246</v>
      </c>
      <c r="D591" s="565"/>
      <c r="E591" s="565"/>
      <c r="F591" s="565"/>
      <c r="G591" s="565"/>
      <c r="H591" s="565">
        <v>0.27</v>
      </c>
      <c r="I591" s="565">
        <v>0.35</v>
      </c>
      <c r="J591" s="565"/>
      <c r="K591" s="565"/>
    </row>
    <row r="592" spans="1:11" x14ac:dyDescent="0.2">
      <c r="A592" s="565"/>
      <c r="B592" s="565"/>
      <c r="C592" s="565"/>
      <c r="D592" s="565" t="s">
        <v>531</v>
      </c>
      <c r="E592" s="565" t="s">
        <v>323</v>
      </c>
      <c r="F592" s="565"/>
      <c r="G592" s="565"/>
      <c r="H592" s="565"/>
      <c r="I592" s="565"/>
      <c r="J592" s="565">
        <v>9.0500000000000007</v>
      </c>
      <c r="K592" s="565">
        <v>4.6500000000000004</v>
      </c>
    </row>
    <row r="593" spans="1:11" x14ac:dyDescent="0.2">
      <c r="A593" s="565" t="s">
        <v>915</v>
      </c>
      <c r="B593" s="565" t="s">
        <v>676</v>
      </c>
      <c r="C593" s="565" t="s">
        <v>487</v>
      </c>
      <c r="D593" s="565"/>
      <c r="E593" s="565"/>
      <c r="F593" s="565"/>
      <c r="G593" s="565"/>
      <c r="H593" s="565">
        <v>1.54</v>
      </c>
      <c r="I593" s="565">
        <v>0.57999999999999996</v>
      </c>
      <c r="J593" s="565"/>
      <c r="K593" s="565"/>
    </row>
    <row r="594" spans="1:11" x14ac:dyDescent="0.2">
      <c r="A594" s="565"/>
      <c r="B594" s="565"/>
      <c r="C594" s="565"/>
      <c r="D594" s="565" t="s">
        <v>916</v>
      </c>
      <c r="E594" s="565" t="s">
        <v>731</v>
      </c>
      <c r="F594" s="565"/>
      <c r="G594" s="565"/>
      <c r="H594" s="565"/>
      <c r="I594" s="565"/>
      <c r="J594" s="565">
        <v>9.5500000000000007</v>
      </c>
      <c r="K594" s="565">
        <v>7.05</v>
      </c>
    </row>
    <row r="595" spans="1:11" x14ac:dyDescent="0.2">
      <c r="A595" s="565" t="s">
        <v>917</v>
      </c>
      <c r="B595" s="565" t="s">
        <v>312</v>
      </c>
      <c r="C595" s="565" t="s">
        <v>589</v>
      </c>
      <c r="D595" s="565"/>
      <c r="E595" s="565"/>
      <c r="F595" s="565"/>
      <c r="G595" s="565"/>
      <c r="H595" s="565">
        <v>0.37</v>
      </c>
      <c r="I595" s="565">
        <v>0.83</v>
      </c>
      <c r="J595" s="565"/>
      <c r="K595" s="565"/>
    </row>
    <row r="596" spans="1:11" x14ac:dyDescent="0.2">
      <c r="A596" s="565"/>
      <c r="B596" s="565"/>
      <c r="C596" s="565"/>
      <c r="D596" s="565" t="s">
        <v>364</v>
      </c>
      <c r="E596" s="565" t="s">
        <v>256</v>
      </c>
      <c r="F596" s="565"/>
      <c r="G596" s="565"/>
      <c r="H596" s="565"/>
      <c r="I596" s="565"/>
      <c r="J596" s="565">
        <v>2.9</v>
      </c>
      <c r="K596" s="565">
        <v>7.75</v>
      </c>
    </row>
    <row r="597" spans="1:11" x14ac:dyDescent="0.2">
      <c r="A597" s="565" t="s">
        <v>918</v>
      </c>
      <c r="B597" s="565" t="s">
        <v>394</v>
      </c>
      <c r="C597" s="565" t="s">
        <v>404</v>
      </c>
      <c r="D597" s="565"/>
      <c r="E597" s="565"/>
      <c r="F597" s="565"/>
      <c r="G597" s="565"/>
      <c r="H597" s="565">
        <v>0.21</v>
      </c>
      <c r="I597" s="565">
        <v>0.72</v>
      </c>
      <c r="J597" s="565"/>
      <c r="K597" s="565"/>
    </row>
    <row r="598" spans="1:11" x14ac:dyDescent="0.2">
      <c r="A598" s="565"/>
      <c r="B598" s="565"/>
      <c r="C598" s="565"/>
      <c r="D598" s="565" t="s">
        <v>271</v>
      </c>
      <c r="E598" s="565" t="s">
        <v>794</v>
      </c>
      <c r="F598" s="565"/>
      <c r="G598" s="565"/>
      <c r="H598" s="565"/>
      <c r="I598" s="565"/>
      <c r="J598" s="565">
        <v>0.7</v>
      </c>
      <c r="K598" s="565">
        <v>6.75</v>
      </c>
    </row>
    <row r="599" spans="1:11" x14ac:dyDescent="0.2">
      <c r="A599" s="565" t="s">
        <v>919</v>
      </c>
      <c r="B599" s="565" t="s">
        <v>237</v>
      </c>
      <c r="C599" s="565" t="s">
        <v>239</v>
      </c>
      <c r="D599" s="565"/>
      <c r="E599" s="565"/>
      <c r="F599" s="565"/>
      <c r="G599" s="565"/>
      <c r="H599" s="565">
        <v>0</v>
      </c>
      <c r="I599" s="565">
        <v>0.63</v>
      </c>
      <c r="J599" s="565"/>
      <c r="K599" s="565"/>
    </row>
    <row r="600" spans="1:11" x14ac:dyDescent="0.2">
      <c r="A600" s="565"/>
      <c r="B600" s="565"/>
      <c r="C600" s="565"/>
      <c r="D600" s="565" t="s">
        <v>920</v>
      </c>
      <c r="E600" s="565" t="s">
        <v>921</v>
      </c>
      <c r="F600" s="565"/>
      <c r="G600" s="565"/>
      <c r="H600" s="565"/>
      <c r="I600" s="565"/>
      <c r="J600" s="565">
        <v>2.0299999999999998</v>
      </c>
      <c r="K600" s="565">
        <v>3.3</v>
      </c>
    </row>
    <row r="601" spans="1:11" x14ac:dyDescent="0.2">
      <c r="A601" s="565" t="s">
        <v>922</v>
      </c>
      <c r="B601" s="565" t="s">
        <v>291</v>
      </c>
      <c r="C601" s="565" t="s">
        <v>248</v>
      </c>
      <c r="D601" s="565"/>
      <c r="E601" s="565"/>
      <c r="F601" s="565"/>
      <c r="G601" s="565"/>
      <c r="H601" s="565">
        <v>0.61</v>
      </c>
      <c r="I601" s="565">
        <v>0.03</v>
      </c>
      <c r="J601" s="565"/>
      <c r="K601" s="565"/>
    </row>
    <row r="602" spans="1:11" x14ac:dyDescent="0.2">
      <c r="A602" s="565"/>
      <c r="B602" s="565"/>
      <c r="C602" s="565"/>
      <c r="D602" s="565" t="s">
        <v>923</v>
      </c>
      <c r="E602" s="565" t="s">
        <v>227</v>
      </c>
      <c r="F602" s="565"/>
      <c r="G602" s="565"/>
      <c r="H602" s="565"/>
      <c r="I602" s="565"/>
      <c r="J602" s="565">
        <v>7.95</v>
      </c>
      <c r="K602" s="565">
        <v>0.1</v>
      </c>
    </row>
    <row r="603" spans="1:11" x14ac:dyDescent="0.2">
      <c r="A603" s="565" t="s">
        <v>924</v>
      </c>
      <c r="B603" s="565" t="s">
        <v>392</v>
      </c>
      <c r="C603" s="565"/>
      <c r="D603" s="565"/>
      <c r="E603" s="565"/>
      <c r="F603" s="565"/>
      <c r="G603" s="565"/>
      <c r="H603" s="565">
        <v>0.98</v>
      </c>
      <c r="I603" s="565"/>
      <c r="J603" s="565"/>
      <c r="K603" s="565"/>
    </row>
    <row r="604" spans="1:11" x14ac:dyDescent="0.2">
      <c r="A604" s="565"/>
      <c r="B604" s="565"/>
      <c r="C604" s="565"/>
      <c r="D604" s="565" t="s">
        <v>863</v>
      </c>
      <c r="E604" s="565" t="s">
        <v>271</v>
      </c>
      <c r="F604" s="565"/>
      <c r="G604" s="565"/>
      <c r="H604" s="565"/>
      <c r="I604" s="565"/>
      <c r="J604" s="565">
        <v>6.5</v>
      </c>
      <c r="K604" s="565">
        <v>0.7</v>
      </c>
    </row>
    <row r="605" spans="1:11" x14ac:dyDescent="0.2">
      <c r="A605" s="565" t="s">
        <v>925</v>
      </c>
      <c r="B605" s="565" t="s">
        <v>499</v>
      </c>
      <c r="C605" s="565" t="s">
        <v>394</v>
      </c>
      <c r="D605" s="565"/>
      <c r="E605" s="565"/>
      <c r="F605" s="565"/>
      <c r="G605" s="565"/>
      <c r="H605" s="565">
        <v>0.32</v>
      </c>
      <c r="I605" s="565">
        <v>0.21</v>
      </c>
      <c r="J605" s="565"/>
      <c r="K605" s="565"/>
    </row>
    <row r="606" spans="1:11" x14ac:dyDescent="0.2">
      <c r="A606" s="565"/>
      <c r="B606" s="565"/>
      <c r="C606" s="565"/>
      <c r="D606" s="565" t="s">
        <v>926</v>
      </c>
      <c r="E606" s="565" t="s">
        <v>927</v>
      </c>
      <c r="F606" s="565"/>
      <c r="G606" s="565"/>
      <c r="H606" s="565"/>
      <c r="I606" s="565"/>
      <c r="J606" s="565">
        <v>1.85</v>
      </c>
      <c r="K606" s="565">
        <v>5.3</v>
      </c>
    </row>
    <row r="607" spans="1:11" x14ac:dyDescent="0.2">
      <c r="A607" s="565" t="s">
        <v>928</v>
      </c>
      <c r="B607" s="565" t="s">
        <v>455</v>
      </c>
      <c r="C607" s="565" t="s">
        <v>489</v>
      </c>
      <c r="D607" s="565"/>
      <c r="E607" s="565"/>
      <c r="F607" s="565"/>
      <c r="G607" s="565"/>
      <c r="H607" s="565">
        <v>0.05</v>
      </c>
      <c r="I607" s="565">
        <v>0.85</v>
      </c>
      <c r="J607" s="565"/>
      <c r="K607" s="565"/>
    </row>
    <row r="608" spans="1:11" x14ac:dyDescent="0.2">
      <c r="A608" s="565"/>
      <c r="B608" s="565"/>
      <c r="C608" s="565"/>
      <c r="D608" s="565" t="s">
        <v>352</v>
      </c>
      <c r="E608" s="565" t="s">
        <v>625</v>
      </c>
      <c r="F608" s="565"/>
      <c r="G608" s="565"/>
      <c r="H608" s="565"/>
      <c r="I608" s="565"/>
      <c r="J608" s="565">
        <v>0.17</v>
      </c>
      <c r="K608" s="565">
        <v>7.8</v>
      </c>
    </row>
    <row r="609" spans="1:11" x14ac:dyDescent="0.2">
      <c r="A609" s="565" t="s">
        <v>929</v>
      </c>
      <c r="B609" s="565"/>
      <c r="C609" s="565" t="s">
        <v>642</v>
      </c>
      <c r="D609" s="565"/>
      <c r="E609" s="565"/>
      <c r="F609" s="565"/>
      <c r="G609" s="565"/>
      <c r="H609" s="565"/>
      <c r="I609" s="565">
        <v>0.71</v>
      </c>
      <c r="J609" s="565"/>
      <c r="K609" s="565"/>
    </row>
    <row r="610" spans="1:11" x14ac:dyDescent="0.2">
      <c r="A610" s="565"/>
      <c r="B610" s="565"/>
      <c r="C610" s="565"/>
      <c r="D610" s="565" t="s">
        <v>237</v>
      </c>
      <c r="E610" s="565" t="s">
        <v>930</v>
      </c>
      <c r="F610" s="565"/>
      <c r="G610" s="565"/>
      <c r="H610" s="565"/>
      <c r="I610" s="565"/>
      <c r="J610" s="565">
        <v>0</v>
      </c>
      <c r="K610" s="565">
        <v>10.45</v>
      </c>
    </row>
    <row r="611" spans="1:11" x14ac:dyDescent="0.2">
      <c r="A611" s="565" t="s">
        <v>931</v>
      </c>
      <c r="B611" s="565"/>
      <c r="C611" s="565" t="s">
        <v>546</v>
      </c>
      <c r="D611" s="565"/>
      <c r="E611" s="565"/>
      <c r="F611" s="565"/>
      <c r="G611" s="565"/>
      <c r="H611" s="565"/>
      <c r="I611" s="565">
        <v>1.38</v>
      </c>
      <c r="J611" s="565"/>
      <c r="K611" s="565"/>
    </row>
    <row r="612" spans="1:11" x14ac:dyDescent="0.2">
      <c r="A612" s="565"/>
      <c r="B612" s="565"/>
      <c r="C612" s="565"/>
      <c r="D612" s="565" t="s">
        <v>237</v>
      </c>
      <c r="E612" s="565" t="s">
        <v>464</v>
      </c>
      <c r="F612" s="565"/>
      <c r="G612" s="565"/>
      <c r="H612" s="565"/>
      <c r="I612" s="565"/>
      <c r="J612" s="565">
        <v>0</v>
      </c>
      <c r="K612" s="565">
        <v>9.9499999999999993</v>
      </c>
    </row>
    <row r="613" spans="1:11" x14ac:dyDescent="0.2">
      <c r="A613" s="565" t="s">
        <v>932</v>
      </c>
      <c r="B613" s="565"/>
      <c r="C613" s="565" t="s">
        <v>291</v>
      </c>
      <c r="D613" s="565"/>
      <c r="E613" s="565"/>
      <c r="F613" s="565"/>
      <c r="G613" s="565"/>
      <c r="H613" s="565"/>
      <c r="I613" s="565">
        <v>0.61</v>
      </c>
      <c r="J613" s="565"/>
      <c r="K613" s="565"/>
    </row>
    <row r="614" spans="1:11" x14ac:dyDescent="0.2">
      <c r="A614" s="565"/>
      <c r="B614" s="565"/>
      <c r="C614" s="565"/>
      <c r="D614" s="565" t="s">
        <v>273</v>
      </c>
      <c r="E614" s="565" t="s">
        <v>382</v>
      </c>
      <c r="F614" s="565"/>
      <c r="G614" s="565"/>
      <c r="H614" s="565"/>
      <c r="I614" s="565"/>
      <c r="J614" s="565">
        <v>0.77</v>
      </c>
      <c r="K614" s="565">
        <v>5</v>
      </c>
    </row>
    <row r="615" spans="1:11" x14ac:dyDescent="0.2">
      <c r="A615" s="565" t="s">
        <v>933</v>
      </c>
      <c r="B615" s="565" t="s">
        <v>224</v>
      </c>
      <c r="C615" s="565" t="s">
        <v>707</v>
      </c>
      <c r="D615" s="565"/>
      <c r="E615" s="565"/>
      <c r="F615" s="565"/>
      <c r="G615" s="565"/>
      <c r="H615" s="565">
        <v>0.23</v>
      </c>
      <c r="I615" s="565">
        <v>0.39</v>
      </c>
      <c r="J615" s="565"/>
      <c r="K615" s="565"/>
    </row>
    <row r="616" spans="1:11" x14ac:dyDescent="0.2">
      <c r="A616" s="565"/>
      <c r="B616" s="565"/>
      <c r="C616" s="565"/>
      <c r="D616" s="565" t="s">
        <v>269</v>
      </c>
      <c r="E616" s="565" t="s">
        <v>494</v>
      </c>
      <c r="F616" s="565"/>
      <c r="G616" s="565"/>
      <c r="H616" s="565"/>
      <c r="I616" s="565"/>
      <c r="J616" s="565">
        <v>1.2</v>
      </c>
      <c r="K616" s="565">
        <v>3.25</v>
      </c>
    </row>
    <row r="617" spans="1:11" x14ac:dyDescent="0.2">
      <c r="A617" s="565" t="s">
        <v>934</v>
      </c>
      <c r="B617" s="565" t="s">
        <v>267</v>
      </c>
      <c r="C617" s="565" t="s">
        <v>529</v>
      </c>
      <c r="D617" s="565"/>
      <c r="E617" s="565"/>
      <c r="F617" s="565"/>
      <c r="G617" s="565"/>
      <c r="H617" s="565">
        <v>0.01</v>
      </c>
      <c r="I617" s="565">
        <v>0.26</v>
      </c>
      <c r="J617" s="565"/>
      <c r="K617" s="565"/>
    </row>
    <row r="618" spans="1:11" x14ac:dyDescent="0.2">
      <c r="A618" s="565"/>
      <c r="B618" s="565"/>
      <c r="C618" s="565"/>
      <c r="D618" s="565" t="s">
        <v>441</v>
      </c>
      <c r="E618" s="565" t="s">
        <v>358</v>
      </c>
      <c r="F618" s="565"/>
      <c r="G618" s="565"/>
      <c r="H618" s="565"/>
      <c r="I618" s="565"/>
      <c r="J618" s="565">
        <v>0.15</v>
      </c>
      <c r="K618" s="565">
        <v>7.85</v>
      </c>
    </row>
    <row r="619" spans="1:11" x14ac:dyDescent="0.2">
      <c r="A619" s="565" t="s">
        <v>935</v>
      </c>
      <c r="B619" s="565" t="s">
        <v>231</v>
      </c>
      <c r="C619" s="565" t="s">
        <v>936</v>
      </c>
      <c r="D619" s="565"/>
      <c r="E619" s="565"/>
      <c r="F619" s="565"/>
      <c r="G619" s="565"/>
      <c r="H619" s="565">
        <v>0.02</v>
      </c>
      <c r="I619" s="565">
        <v>1.31</v>
      </c>
      <c r="J619" s="565"/>
      <c r="K619" s="565"/>
    </row>
    <row r="620" spans="1:11" x14ac:dyDescent="0.2">
      <c r="A620" s="565"/>
      <c r="B620" s="565"/>
      <c r="C620" s="565"/>
      <c r="D620" s="565" t="s">
        <v>243</v>
      </c>
      <c r="E620" s="565" t="s">
        <v>937</v>
      </c>
      <c r="F620" s="565"/>
      <c r="G620" s="565"/>
      <c r="H620" s="565"/>
      <c r="I620" s="565"/>
      <c r="J620" s="565">
        <v>0.2</v>
      </c>
      <c r="K620" s="565">
        <v>10.4</v>
      </c>
    </row>
    <row r="621" spans="1:11" x14ac:dyDescent="0.2">
      <c r="A621" s="565" t="s">
        <v>938</v>
      </c>
      <c r="B621" s="565" t="s">
        <v>231</v>
      </c>
      <c r="C621" s="565" t="s">
        <v>273</v>
      </c>
      <c r="D621" s="565"/>
      <c r="E621" s="565"/>
      <c r="F621" s="565"/>
      <c r="G621" s="565"/>
      <c r="H621" s="565">
        <v>0.02</v>
      </c>
      <c r="I621" s="565">
        <v>0.77</v>
      </c>
      <c r="J621" s="565"/>
      <c r="K621" s="565"/>
    </row>
    <row r="622" spans="1:11" x14ac:dyDescent="0.2">
      <c r="A622" s="565"/>
      <c r="B622" s="565"/>
      <c r="C622" s="565"/>
      <c r="D622" s="565" t="s">
        <v>306</v>
      </c>
      <c r="E622" s="565" t="s">
        <v>279</v>
      </c>
      <c r="F622" s="565"/>
      <c r="G622" s="565"/>
      <c r="H622" s="565"/>
      <c r="I622" s="565"/>
      <c r="J622" s="565">
        <v>0.55000000000000004</v>
      </c>
      <c r="K622" s="565">
        <v>4.3499999999999996</v>
      </c>
    </row>
    <row r="623" spans="1:11" x14ac:dyDescent="0.2">
      <c r="A623" s="565" t="s">
        <v>939</v>
      </c>
      <c r="B623" s="565" t="s">
        <v>468</v>
      </c>
      <c r="C623" s="565" t="s">
        <v>227</v>
      </c>
      <c r="D623" s="565"/>
      <c r="E623" s="565"/>
      <c r="F623" s="565"/>
      <c r="G623" s="565"/>
      <c r="H623" s="565">
        <v>0.09</v>
      </c>
      <c r="I623" s="565">
        <v>0.1</v>
      </c>
      <c r="J623" s="565"/>
      <c r="K623" s="565"/>
    </row>
    <row r="624" spans="1:11" x14ac:dyDescent="0.2">
      <c r="A624" s="565"/>
      <c r="B624" s="565"/>
      <c r="C624" s="565"/>
      <c r="D624" s="565" t="s">
        <v>284</v>
      </c>
      <c r="E624" s="565" t="s">
        <v>249</v>
      </c>
      <c r="F624" s="565"/>
      <c r="G624" s="565"/>
      <c r="H624" s="565"/>
      <c r="I624" s="565"/>
      <c r="J624" s="565">
        <v>2.5</v>
      </c>
      <c r="K624" s="565">
        <v>2.0499999999999998</v>
      </c>
    </row>
    <row r="625" spans="1:11" x14ac:dyDescent="0.2">
      <c r="A625" s="565" t="s">
        <v>940</v>
      </c>
      <c r="B625" s="565" t="s">
        <v>410</v>
      </c>
      <c r="C625" s="565" t="s">
        <v>282</v>
      </c>
      <c r="D625" s="565"/>
      <c r="E625" s="565"/>
      <c r="F625" s="565"/>
      <c r="G625" s="565"/>
      <c r="H625" s="565">
        <v>0.41</v>
      </c>
      <c r="I625" s="565">
        <v>0.31</v>
      </c>
      <c r="J625" s="565"/>
      <c r="K625" s="565"/>
    </row>
    <row r="626" spans="1:11" x14ac:dyDescent="0.2">
      <c r="A626" s="565"/>
      <c r="B626" s="565"/>
      <c r="C626" s="565"/>
      <c r="D626" s="565" t="s">
        <v>603</v>
      </c>
      <c r="E626" s="565" t="s">
        <v>385</v>
      </c>
      <c r="F626" s="565"/>
      <c r="G626" s="565"/>
      <c r="H626" s="565"/>
      <c r="I626" s="565"/>
      <c r="J626" s="565">
        <v>1.37</v>
      </c>
      <c r="K626" s="565">
        <v>6.8</v>
      </c>
    </row>
    <row r="627" spans="1:11" x14ac:dyDescent="0.2">
      <c r="A627" s="565" t="s">
        <v>941</v>
      </c>
      <c r="B627" s="565"/>
      <c r="C627" s="565" t="s">
        <v>457</v>
      </c>
      <c r="D627" s="565"/>
      <c r="E627" s="565"/>
      <c r="F627" s="565"/>
      <c r="G627" s="565"/>
      <c r="H627" s="565"/>
      <c r="I627" s="565">
        <v>1.05</v>
      </c>
      <c r="J627" s="565"/>
      <c r="K627" s="565"/>
    </row>
    <row r="628" spans="1:11" x14ac:dyDescent="0.2">
      <c r="A628" s="565"/>
      <c r="B628" s="565"/>
      <c r="C628" s="565"/>
      <c r="D628" s="565" t="s">
        <v>248</v>
      </c>
      <c r="E628" s="565" t="s">
        <v>942</v>
      </c>
      <c r="F628" s="565"/>
      <c r="G628" s="565"/>
      <c r="H628" s="565"/>
      <c r="I628" s="565"/>
      <c r="J628" s="565">
        <v>0.03</v>
      </c>
      <c r="K628" s="565">
        <v>11.35</v>
      </c>
    </row>
    <row r="629" spans="1:11" x14ac:dyDescent="0.2">
      <c r="A629" s="565" t="s">
        <v>943</v>
      </c>
      <c r="B629" s="565" t="s">
        <v>267</v>
      </c>
      <c r="C629" s="565" t="s">
        <v>944</v>
      </c>
      <c r="D629" s="565"/>
      <c r="E629" s="565"/>
      <c r="F629" s="565"/>
      <c r="G629" s="565"/>
      <c r="H629" s="565">
        <v>0.01</v>
      </c>
      <c r="I629" s="565">
        <v>1.22</v>
      </c>
      <c r="J629" s="565"/>
      <c r="K629" s="565"/>
    </row>
    <row r="630" spans="1:11" x14ac:dyDescent="0.2">
      <c r="A630" s="565"/>
      <c r="B630" s="565"/>
      <c r="C630" s="565"/>
      <c r="D630" s="565" t="s">
        <v>248</v>
      </c>
      <c r="E630" s="565" t="s">
        <v>876</v>
      </c>
      <c r="F630" s="565"/>
      <c r="G630" s="565"/>
      <c r="H630" s="565"/>
      <c r="I630" s="565"/>
      <c r="J630" s="565">
        <v>0.03</v>
      </c>
      <c r="K630" s="565">
        <v>14.65</v>
      </c>
    </row>
    <row r="631" spans="1:11" x14ac:dyDescent="0.2">
      <c r="A631" s="565" t="s">
        <v>945</v>
      </c>
      <c r="B631" s="565" t="s">
        <v>237</v>
      </c>
      <c r="C631" s="565" t="s">
        <v>767</v>
      </c>
      <c r="D631" s="565"/>
      <c r="E631" s="565"/>
      <c r="F631" s="565"/>
      <c r="G631" s="565"/>
      <c r="H631" s="565">
        <v>0</v>
      </c>
      <c r="I631" s="565">
        <v>1.71</v>
      </c>
      <c r="J631" s="565"/>
      <c r="K631" s="565"/>
    </row>
    <row r="632" spans="1:11" x14ac:dyDescent="0.2">
      <c r="A632" s="565"/>
      <c r="B632" s="565"/>
      <c r="C632" s="565"/>
      <c r="D632" s="565" t="s">
        <v>384</v>
      </c>
      <c r="E632" s="565" t="s">
        <v>517</v>
      </c>
      <c r="F632" s="565"/>
      <c r="G632" s="565"/>
      <c r="H632" s="565"/>
      <c r="I632" s="565"/>
      <c r="J632" s="565">
        <v>0.56999999999999995</v>
      </c>
      <c r="K632" s="565">
        <v>9.85</v>
      </c>
    </row>
    <row r="633" spans="1:11" x14ac:dyDescent="0.2">
      <c r="A633" s="565" t="s">
        <v>946</v>
      </c>
      <c r="B633" s="565" t="s">
        <v>352</v>
      </c>
      <c r="C633" s="565" t="s">
        <v>529</v>
      </c>
      <c r="D633" s="565"/>
      <c r="E633" s="565"/>
      <c r="F633" s="565"/>
      <c r="G633" s="565"/>
      <c r="H633" s="565">
        <v>0.17</v>
      </c>
      <c r="I633" s="565">
        <v>0.26</v>
      </c>
      <c r="J633" s="565"/>
      <c r="K633" s="565"/>
    </row>
    <row r="634" spans="1:11" x14ac:dyDescent="0.2">
      <c r="A634" s="565"/>
      <c r="B634" s="565"/>
      <c r="C634" s="565"/>
      <c r="D634" s="565" t="s">
        <v>536</v>
      </c>
      <c r="E634" s="565" t="s">
        <v>397</v>
      </c>
      <c r="F634" s="565"/>
      <c r="G634" s="565"/>
      <c r="H634" s="565"/>
      <c r="I634" s="565"/>
      <c r="J634" s="565">
        <v>0.95</v>
      </c>
      <c r="K634" s="565">
        <v>4.5</v>
      </c>
    </row>
    <row r="635" spans="1:11" x14ac:dyDescent="0.2">
      <c r="A635" s="565" t="s">
        <v>947</v>
      </c>
      <c r="B635" s="565" t="s">
        <v>231</v>
      </c>
      <c r="C635" s="565" t="s">
        <v>389</v>
      </c>
      <c r="D635" s="565"/>
      <c r="E635" s="565"/>
      <c r="F635" s="565"/>
      <c r="G635" s="565"/>
      <c r="H635" s="565">
        <v>0.02</v>
      </c>
      <c r="I635" s="565">
        <v>0.64</v>
      </c>
      <c r="J635" s="565"/>
      <c r="K635" s="565"/>
    </row>
    <row r="636" spans="1:11" x14ac:dyDescent="0.2">
      <c r="A636" s="565"/>
      <c r="B636" s="565"/>
      <c r="C636" s="565"/>
      <c r="D636" s="565" t="s">
        <v>306</v>
      </c>
      <c r="E636" s="565" t="s">
        <v>794</v>
      </c>
      <c r="F636" s="565"/>
      <c r="G636" s="565"/>
      <c r="H636" s="565"/>
      <c r="I636" s="565"/>
      <c r="J636" s="565">
        <v>0.55000000000000004</v>
      </c>
      <c r="K636" s="565">
        <v>6.75</v>
      </c>
    </row>
    <row r="637" spans="1:11" x14ac:dyDescent="0.2">
      <c r="A637" s="565" t="s">
        <v>948</v>
      </c>
      <c r="B637" s="565" t="s">
        <v>468</v>
      </c>
      <c r="C637" s="565" t="s">
        <v>642</v>
      </c>
      <c r="D637" s="565"/>
      <c r="E637" s="565"/>
      <c r="F637" s="565"/>
      <c r="G637" s="565"/>
      <c r="H637" s="565">
        <v>0.09</v>
      </c>
      <c r="I637" s="565">
        <v>0.71</v>
      </c>
      <c r="J637" s="565"/>
      <c r="K637" s="565"/>
    </row>
    <row r="638" spans="1:11" x14ac:dyDescent="0.2">
      <c r="A638" s="565"/>
      <c r="B638" s="565"/>
      <c r="C638" s="565"/>
      <c r="D638" s="565" t="s">
        <v>452</v>
      </c>
      <c r="E638" s="565" t="s">
        <v>890</v>
      </c>
      <c r="F638" s="565"/>
      <c r="G638" s="565"/>
      <c r="H638" s="565"/>
      <c r="I638" s="565"/>
      <c r="J638" s="565">
        <v>0.3</v>
      </c>
      <c r="K638" s="565">
        <v>9.1999999999999993</v>
      </c>
    </row>
    <row r="639" spans="1:11" x14ac:dyDescent="0.2">
      <c r="A639" s="565" t="s">
        <v>949</v>
      </c>
      <c r="B639" s="565"/>
      <c r="C639" s="565" t="s">
        <v>69</v>
      </c>
      <c r="D639" s="565"/>
      <c r="E639" s="565"/>
      <c r="F639" s="565"/>
      <c r="G639" s="565"/>
      <c r="H639" s="565"/>
      <c r="I639" s="565">
        <v>1.1299999999999999</v>
      </c>
      <c r="J639" s="565"/>
      <c r="K639" s="565"/>
    </row>
    <row r="640" spans="1:11" x14ac:dyDescent="0.2">
      <c r="A640" s="565"/>
      <c r="B640" s="565"/>
      <c r="C640" s="565"/>
      <c r="D640" s="565" t="s">
        <v>950</v>
      </c>
      <c r="E640" s="565" t="s">
        <v>285</v>
      </c>
      <c r="F640" s="565"/>
      <c r="G640" s="565"/>
      <c r="H640" s="565"/>
      <c r="I640" s="565"/>
      <c r="J640" s="565">
        <v>2.87</v>
      </c>
      <c r="K640" s="565">
        <v>7.7</v>
      </c>
    </row>
    <row r="641" spans="1:11" x14ac:dyDescent="0.2">
      <c r="A641" s="565" t="s">
        <v>951</v>
      </c>
      <c r="B641" s="565" t="s">
        <v>761</v>
      </c>
      <c r="C641" s="565" t="s">
        <v>410</v>
      </c>
      <c r="D641" s="565"/>
      <c r="E641" s="565"/>
      <c r="F641" s="565"/>
      <c r="G641" s="565"/>
      <c r="H641" s="565">
        <v>0.86</v>
      </c>
      <c r="I641" s="565">
        <v>0.41</v>
      </c>
      <c r="J641" s="565"/>
      <c r="K641" s="565"/>
    </row>
    <row r="642" spans="1:11" x14ac:dyDescent="0.2">
      <c r="A642" s="565"/>
      <c r="B642" s="565"/>
      <c r="C642" s="565"/>
      <c r="D642" s="565" t="s">
        <v>323</v>
      </c>
      <c r="E642" s="565" t="s">
        <v>952</v>
      </c>
      <c r="F642" s="565"/>
      <c r="G642" s="565"/>
      <c r="H642" s="565"/>
      <c r="I642" s="565"/>
      <c r="J642" s="565">
        <v>4.6500000000000004</v>
      </c>
      <c r="K642" s="565">
        <v>5.2</v>
      </c>
    </row>
    <row r="643" spans="1:11" x14ac:dyDescent="0.2">
      <c r="A643" s="565" t="s">
        <v>953</v>
      </c>
      <c r="B643" s="565" t="s">
        <v>233</v>
      </c>
      <c r="C643" s="565" t="s">
        <v>239</v>
      </c>
      <c r="D643" s="565"/>
      <c r="E643" s="565"/>
      <c r="F643" s="565"/>
      <c r="G643" s="565"/>
      <c r="H643" s="565">
        <v>7.0000000000000007E-2</v>
      </c>
      <c r="I643" s="565">
        <v>0.63</v>
      </c>
      <c r="J643" s="565"/>
      <c r="K643" s="565"/>
    </row>
    <row r="644" spans="1:11" x14ac:dyDescent="0.2">
      <c r="A644" s="565"/>
      <c r="B644" s="565"/>
      <c r="C644" s="565"/>
      <c r="D644" s="565" t="s">
        <v>694</v>
      </c>
      <c r="E644" s="565" t="s">
        <v>747</v>
      </c>
      <c r="F644" s="565"/>
      <c r="G644" s="565"/>
      <c r="H644" s="565"/>
      <c r="I644" s="565"/>
      <c r="J644" s="565">
        <v>1.95</v>
      </c>
      <c r="K644" s="565">
        <v>8.25</v>
      </c>
    </row>
    <row r="645" spans="1:11" x14ac:dyDescent="0.2">
      <c r="A645" s="565" t="s">
        <v>954</v>
      </c>
      <c r="B645" s="565" t="s">
        <v>499</v>
      </c>
      <c r="C645" s="565" t="s">
        <v>895</v>
      </c>
      <c r="D645" s="565"/>
      <c r="E645" s="565"/>
      <c r="F645" s="565"/>
      <c r="G645" s="565"/>
      <c r="H645" s="565">
        <v>0.32</v>
      </c>
      <c r="I645" s="565">
        <v>1.02</v>
      </c>
      <c r="J645" s="565"/>
      <c r="K645" s="565"/>
    </row>
    <row r="646" spans="1:11" x14ac:dyDescent="0.2">
      <c r="A646" s="565"/>
      <c r="B646" s="565"/>
      <c r="C646" s="565"/>
      <c r="D646" s="565" t="s">
        <v>685</v>
      </c>
      <c r="E646" s="565" t="s">
        <v>955</v>
      </c>
      <c r="F646" s="565"/>
      <c r="G646" s="565"/>
      <c r="H646" s="565"/>
      <c r="I646" s="565"/>
      <c r="J646" s="565">
        <v>1.7</v>
      </c>
      <c r="K646" s="565">
        <v>13.6</v>
      </c>
    </row>
    <row r="647" spans="1:11" x14ac:dyDescent="0.2">
      <c r="A647" s="565" t="s">
        <v>956</v>
      </c>
      <c r="B647" s="565" t="s">
        <v>231</v>
      </c>
      <c r="C647" s="565" t="s">
        <v>685</v>
      </c>
      <c r="D647" s="565"/>
      <c r="E647" s="565"/>
      <c r="F647" s="565"/>
      <c r="G647" s="565"/>
      <c r="H647" s="565">
        <v>0.02</v>
      </c>
      <c r="I647" s="565">
        <v>1.7</v>
      </c>
      <c r="J647" s="565"/>
      <c r="K647" s="565"/>
    </row>
    <row r="648" spans="1:11" x14ac:dyDescent="0.2">
      <c r="A648" s="565"/>
      <c r="B648" s="565"/>
      <c r="C648" s="565"/>
      <c r="D648" s="565" t="s">
        <v>313</v>
      </c>
      <c r="E648" s="565" t="s">
        <v>427</v>
      </c>
      <c r="F648" s="565"/>
      <c r="G648" s="565"/>
      <c r="H648" s="565"/>
      <c r="I648" s="565"/>
      <c r="J648" s="565">
        <v>2</v>
      </c>
      <c r="K648" s="565">
        <v>9.35</v>
      </c>
    </row>
    <row r="649" spans="1:11" x14ac:dyDescent="0.2">
      <c r="A649" s="565" t="s">
        <v>957</v>
      </c>
      <c r="B649" s="565" t="s">
        <v>399</v>
      </c>
      <c r="C649" s="565" t="s">
        <v>352</v>
      </c>
      <c r="D649" s="565"/>
      <c r="E649" s="565"/>
      <c r="F649" s="565"/>
      <c r="G649" s="565"/>
      <c r="H649" s="565">
        <v>0.38</v>
      </c>
      <c r="I649" s="565">
        <v>0.17</v>
      </c>
      <c r="J649" s="565"/>
      <c r="K649" s="565"/>
    </row>
    <row r="650" spans="1:11" x14ac:dyDescent="0.2">
      <c r="A650" s="565"/>
      <c r="B650" s="565"/>
      <c r="C650" s="565"/>
      <c r="D650" s="565" t="s">
        <v>482</v>
      </c>
      <c r="E650" s="565" t="s">
        <v>465</v>
      </c>
      <c r="F650" s="565"/>
      <c r="G650" s="565"/>
      <c r="H650" s="565"/>
      <c r="I650" s="565"/>
      <c r="J650" s="565">
        <v>4.9000000000000004</v>
      </c>
      <c r="K650" s="565">
        <v>3.6</v>
      </c>
    </row>
    <row r="651" spans="1:11" x14ac:dyDescent="0.2">
      <c r="A651" s="565" t="s">
        <v>958</v>
      </c>
      <c r="B651" s="565" t="s">
        <v>229</v>
      </c>
      <c r="C651" s="565" t="s">
        <v>306</v>
      </c>
      <c r="D651" s="565"/>
      <c r="E651" s="565"/>
      <c r="F651" s="565"/>
      <c r="G651" s="565"/>
      <c r="H651" s="565">
        <v>0.6</v>
      </c>
      <c r="I651" s="565">
        <v>0.55000000000000004</v>
      </c>
      <c r="J651" s="565"/>
      <c r="K651" s="565"/>
    </row>
    <row r="652" spans="1:11" x14ac:dyDescent="0.2">
      <c r="A652" s="565"/>
      <c r="B652" s="565"/>
      <c r="C652" s="565"/>
      <c r="D652" s="565" t="s">
        <v>484</v>
      </c>
      <c r="E652" s="565" t="s">
        <v>959</v>
      </c>
      <c r="F652" s="565"/>
      <c r="G652" s="565"/>
      <c r="H652" s="565"/>
      <c r="I652" s="565"/>
      <c r="J652" s="565">
        <v>3.4</v>
      </c>
      <c r="K652" s="565">
        <v>6.55</v>
      </c>
    </row>
    <row r="653" spans="1:11" x14ac:dyDescent="0.2">
      <c r="A653" s="565" t="s">
        <v>960</v>
      </c>
      <c r="B653" s="565" t="s">
        <v>378</v>
      </c>
      <c r="C653" s="565" t="s">
        <v>255</v>
      </c>
      <c r="D653" s="565"/>
      <c r="E653" s="565"/>
      <c r="F653" s="565"/>
      <c r="G653" s="565"/>
      <c r="H653" s="565">
        <v>0.08</v>
      </c>
      <c r="I653" s="565">
        <v>0.76</v>
      </c>
      <c r="J653" s="565"/>
      <c r="K653" s="565"/>
    </row>
    <row r="654" spans="1:11" x14ac:dyDescent="0.2">
      <c r="A654" s="565"/>
      <c r="B654" s="565"/>
      <c r="C654" s="565"/>
      <c r="D654" s="565" t="s">
        <v>340</v>
      </c>
      <c r="E654" s="565" t="s">
        <v>961</v>
      </c>
      <c r="F654" s="565"/>
      <c r="G654" s="565"/>
      <c r="H654" s="565"/>
      <c r="I654" s="565"/>
      <c r="J654" s="565">
        <v>2.8</v>
      </c>
      <c r="K654" s="565">
        <v>5.35</v>
      </c>
    </row>
    <row r="655" spans="1:11" x14ac:dyDescent="0.2">
      <c r="A655" s="565" t="s">
        <v>962</v>
      </c>
      <c r="B655" s="565" t="s">
        <v>302</v>
      </c>
      <c r="C655" s="565" t="s">
        <v>282</v>
      </c>
      <c r="D655" s="565"/>
      <c r="E655" s="565"/>
      <c r="F655" s="565"/>
      <c r="G655" s="565"/>
      <c r="H655" s="565">
        <v>0.48</v>
      </c>
      <c r="I655" s="565">
        <v>0.31</v>
      </c>
      <c r="J655" s="565"/>
      <c r="K655" s="565"/>
    </row>
    <row r="656" spans="1:11" x14ac:dyDescent="0.2">
      <c r="A656" s="565"/>
      <c r="B656" s="565"/>
      <c r="C656" s="565"/>
      <c r="D656" s="565" t="s">
        <v>963</v>
      </c>
      <c r="E656" s="565" t="s">
        <v>647</v>
      </c>
      <c r="F656" s="565"/>
      <c r="G656" s="565"/>
      <c r="H656" s="565"/>
      <c r="I656" s="565"/>
      <c r="J656" s="565">
        <v>1.6</v>
      </c>
      <c r="K656" s="565">
        <v>5.55</v>
      </c>
    </row>
    <row r="657" spans="1:11" x14ac:dyDescent="0.2">
      <c r="A657" s="565" t="s">
        <v>964</v>
      </c>
      <c r="B657" s="565"/>
      <c r="C657" s="565" t="s">
        <v>339</v>
      </c>
      <c r="D657" s="565"/>
      <c r="E657" s="565"/>
      <c r="F657" s="565"/>
      <c r="G657" s="565"/>
      <c r="H657" s="565"/>
      <c r="I657" s="565">
        <v>0.8</v>
      </c>
      <c r="J657" s="565"/>
      <c r="K657" s="565"/>
    </row>
    <row r="658" spans="1:11" x14ac:dyDescent="0.2">
      <c r="A658" s="565"/>
      <c r="B658" s="565"/>
      <c r="C658" s="565"/>
      <c r="D658" s="565" t="s">
        <v>283</v>
      </c>
      <c r="E658" s="565" t="s">
        <v>754</v>
      </c>
      <c r="F658" s="565"/>
      <c r="G658" s="565"/>
      <c r="H658" s="565"/>
      <c r="I658" s="565"/>
      <c r="J658" s="565">
        <v>0.73</v>
      </c>
      <c r="K658" s="565">
        <v>7</v>
      </c>
    </row>
    <row r="659" spans="1:11" x14ac:dyDescent="0.2">
      <c r="A659" s="565" t="s">
        <v>965</v>
      </c>
      <c r="B659" s="565" t="s">
        <v>624</v>
      </c>
      <c r="C659" s="565" t="s">
        <v>229</v>
      </c>
      <c r="D659" s="565"/>
      <c r="E659" s="565"/>
      <c r="F659" s="565"/>
      <c r="G659" s="565"/>
      <c r="H659" s="565">
        <v>0.22</v>
      </c>
      <c r="I659" s="565">
        <v>0.6</v>
      </c>
      <c r="J659" s="565"/>
      <c r="K659" s="565"/>
    </row>
    <row r="660" spans="1:11" x14ac:dyDescent="0.2">
      <c r="A660" s="565"/>
      <c r="B660" s="565"/>
      <c r="C660" s="565"/>
      <c r="D660" s="565" t="s">
        <v>336</v>
      </c>
      <c r="E660" s="565" t="s">
        <v>553</v>
      </c>
      <c r="F660" s="565"/>
      <c r="G660" s="565"/>
      <c r="H660" s="565"/>
      <c r="I660" s="565"/>
      <c r="J660" s="565">
        <v>1.3</v>
      </c>
      <c r="K660" s="565">
        <v>6.85</v>
      </c>
    </row>
    <row r="661" spans="1:11" x14ac:dyDescent="0.2">
      <c r="A661" s="565" t="s">
        <v>966</v>
      </c>
      <c r="B661" s="565" t="s">
        <v>244</v>
      </c>
      <c r="C661" s="565" t="s">
        <v>273</v>
      </c>
      <c r="D661" s="565"/>
      <c r="E661" s="565"/>
      <c r="F661" s="565"/>
      <c r="G661" s="565"/>
      <c r="H661" s="565">
        <v>0.04</v>
      </c>
      <c r="I661" s="565">
        <v>0.77</v>
      </c>
      <c r="J661" s="565"/>
      <c r="K661" s="565"/>
    </row>
    <row r="662" spans="1:11" x14ac:dyDescent="0.2">
      <c r="A662" s="565"/>
      <c r="B662" s="565"/>
      <c r="C662" s="565"/>
      <c r="D662" s="565" t="s">
        <v>250</v>
      </c>
      <c r="E662" s="565" t="s">
        <v>967</v>
      </c>
      <c r="F662" s="565"/>
      <c r="G662" s="565"/>
      <c r="H662" s="565"/>
      <c r="I662" s="565"/>
      <c r="J662" s="565">
        <v>0.25</v>
      </c>
      <c r="K662" s="565">
        <v>6.65</v>
      </c>
    </row>
    <row r="663" spans="1:11" x14ac:dyDescent="0.2">
      <c r="A663" s="565" t="s">
        <v>968</v>
      </c>
      <c r="B663" s="565" t="s">
        <v>267</v>
      </c>
      <c r="C663" s="565" t="s">
        <v>278</v>
      </c>
      <c r="D663" s="565"/>
      <c r="E663" s="565"/>
      <c r="F663" s="565"/>
      <c r="G663" s="565"/>
      <c r="H663" s="565">
        <v>0.01</v>
      </c>
      <c r="I663" s="565">
        <v>0.56000000000000005</v>
      </c>
      <c r="J663" s="565"/>
      <c r="K663" s="565"/>
    </row>
    <row r="664" spans="1:11" x14ac:dyDescent="0.2">
      <c r="A664" s="565"/>
      <c r="B664" s="565"/>
      <c r="C664" s="565"/>
      <c r="D664" s="565" t="s">
        <v>227</v>
      </c>
      <c r="E664" s="565" t="s">
        <v>323</v>
      </c>
      <c r="F664" s="565"/>
      <c r="G664" s="565"/>
      <c r="H664" s="565"/>
      <c r="I664" s="565"/>
      <c r="J664" s="565">
        <v>0.1</v>
      </c>
      <c r="K664" s="565">
        <v>4.6500000000000004</v>
      </c>
    </row>
    <row r="665" spans="1:11" x14ac:dyDescent="0.2">
      <c r="A665" s="565" t="s">
        <v>969</v>
      </c>
      <c r="B665" s="565" t="s">
        <v>267</v>
      </c>
      <c r="C665" s="565" t="s">
        <v>312</v>
      </c>
      <c r="D665" s="565"/>
      <c r="E665" s="565"/>
      <c r="F665" s="565"/>
      <c r="G665" s="565"/>
      <c r="H665" s="565">
        <v>0.01</v>
      </c>
      <c r="I665" s="565">
        <v>0.37</v>
      </c>
      <c r="J665" s="565"/>
      <c r="K665" s="565"/>
    </row>
    <row r="666" spans="1:11" x14ac:dyDescent="0.2">
      <c r="A666" s="565"/>
      <c r="B666" s="565"/>
      <c r="C666" s="565"/>
      <c r="D666" s="565" t="s">
        <v>323</v>
      </c>
      <c r="E666" s="565" t="s">
        <v>865</v>
      </c>
      <c r="F666" s="565"/>
      <c r="G666" s="565"/>
      <c r="H666" s="565"/>
      <c r="I666" s="565"/>
      <c r="J666" s="565">
        <v>4.6500000000000004</v>
      </c>
      <c r="K666" s="565">
        <v>2.75</v>
      </c>
    </row>
    <row r="667" spans="1:11" x14ac:dyDescent="0.2">
      <c r="A667" s="565" t="s">
        <v>970</v>
      </c>
      <c r="B667" s="565" t="s">
        <v>688</v>
      </c>
      <c r="C667" s="565" t="s">
        <v>787</v>
      </c>
      <c r="D667" s="565"/>
      <c r="E667" s="565"/>
      <c r="F667" s="565"/>
      <c r="G667" s="565"/>
      <c r="H667" s="565">
        <v>0.92</v>
      </c>
      <c r="I667" s="565">
        <v>0.18</v>
      </c>
      <c r="J667" s="565"/>
      <c r="K667" s="565"/>
    </row>
    <row r="668" spans="1:11" x14ac:dyDescent="0.2">
      <c r="A668" s="565"/>
      <c r="B668" s="565"/>
      <c r="C668" s="565"/>
      <c r="D668" s="565" t="s">
        <v>971</v>
      </c>
      <c r="E668" s="565" t="s">
        <v>368</v>
      </c>
      <c r="F668" s="565"/>
      <c r="G668" s="565"/>
      <c r="H668" s="565"/>
      <c r="I668" s="565"/>
      <c r="J668" s="565">
        <v>12.75</v>
      </c>
      <c r="K668" s="565">
        <v>1.45</v>
      </c>
    </row>
    <row r="669" spans="1:11" x14ac:dyDescent="0.2">
      <c r="A669" s="565" t="s">
        <v>972</v>
      </c>
      <c r="B669" s="565" t="s">
        <v>263</v>
      </c>
      <c r="C669" s="565" t="s">
        <v>756</v>
      </c>
      <c r="D669" s="565"/>
      <c r="E669" s="565"/>
      <c r="F669" s="565"/>
      <c r="G669" s="565"/>
      <c r="H669" s="565">
        <v>1.63</v>
      </c>
      <c r="I669" s="565">
        <v>0.11</v>
      </c>
      <c r="J669" s="565"/>
      <c r="K669" s="565"/>
    </row>
    <row r="670" spans="1:11" x14ac:dyDescent="0.2">
      <c r="A670" s="565"/>
      <c r="B670" s="565"/>
      <c r="C670" s="565"/>
      <c r="D670" s="565" t="s">
        <v>973</v>
      </c>
      <c r="E670" s="565" t="s">
        <v>647</v>
      </c>
      <c r="F670" s="565"/>
      <c r="G670" s="565"/>
      <c r="H670" s="565"/>
      <c r="I670" s="565"/>
      <c r="J670" s="565">
        <v>8.85</v>
      </c>
      <c r="K670" s="565">
        <v>5.55</v>
      </c>
    </row>
    <row r="671" spans="1:11" x14ac:dyDescent="0.2">
      <c r="A671" s="565" t="s">
        <v>974</v>
      </c>
      <c r="B671" s="565" t="s">
        <v>541</v>
      </c>
      <c r="C671" s="565" t="s">
        <v>421</v>
      </c>
      <c r="D671" s="565"/>
      <c r="E671" s="565"/>
      <c r="F671" s="565"/>
      <c r="G671" s="565"/>
      <c r="H671" s="565">
        <v>0.14000000000000001</v>
      </c>
      <c r="I671" s="565">
        <v>1</v>
      </c>
      <c r="J671" s="565"/>
      <c r="K671" s="565"/>
    </row>
    <row r="672" spans="1:11" x14ac:dyDescent="0.2">
      <c r="A672" s="565"/>
      <c r="B672" s="565"/>
      <c r="C672" s="565"/>
      <c r="D672" s="565" t="s">
        <v>467</v>
      </c>
      <c r="E672" s="565" t="s">
        <v>975</v>
      </c>
      <c r="F672" s="565"/>
      <c r="G672" s="565"/>
      <c r="H672" s="565"/>
      <c r="I672" s="565"/>
      <c r="J672" s="565">
        <v>1.55</v>
      </c>
      <c r="K672" s="565">
        <v>11.05</v>
      </c>
    </row>
    <row r="673" spans="1:11" x14ac:dyDescent="0.2">
      <c r="A673" s="565" t="s">
        <v>976</v>
      </c>
      <c r="B673" s="565" t="s">
        <v>352</v>
      </c>
      <c r="C673" s="565" t="s">
        <v>730</v>
      </c>
      <c r="D673" s="565"/>
      <c r="E673" s="565"/>
      <c r="F673" s="565"/>
      <c r="G673" s="565"/>
      <c r="H673" s="565">
        <v>0.17</v>
      </c>
      <c r="I673" s="565">
        <v>1.21</v>
      </c>
      <c r="J673" s="565"/>
      <c r="K673" s="565"/>
    </row>
    <row r="674" spans="1:11" x14ac:dyDescent="0.2">
      <c r="A674" s="565"/>
      <c r="B674" s="565"/>
      <c r="C674" s="565"/>
      <c r="D674" s="565" t="s">
        <v>412</v>
      </c>
      <c r="E674" s="565" t="s">
        <v>977</v>
      </c>
      <c r="F674" s="565"/>
      <c r="G674" s="565"/>
      <c r="H674" s="565"/>
      <c r="I674" s="565"/>
      <c r="J674" s="565">
        <v>2.1</v>
      </c>
      <c r="K674" s="565">
        <v>8.35</v>
      </c>
    </row>
    <row r="675" spans="1:11" x14ac:dyDescent="0.2">
      <c r="A675" s="565" t="s">
        <v>978</v>
      </c>
      <c r="B675" s="565" t="s">
        <v>250</v>
      </c>
      <c r="C675" s="565" t="s">
        <v>299</v>
      </c>
      <c r="D675" s="565"/>
      <c r="E675" s="565"/>
      <c r="F675" s="565"/>
      <c r="G675" s="565"/>
      <c r="H675" s="565">
        <v>0.25</v>
      </c>
      <c r="I675" s="565">
        <v>0.46</v>
      </c>
      <c r="J675" s="565"/>
      <c r="K675" s="565"/>
    </row>
    <row r="676" spans="1:11" x14ac:dyDescent="0.2">
      <c r="A676" s="565"/>
      <c r="B676" s="565"/>
      <c r="C676" s="565"/>
      <c r="D676" s="565" t="s">
        <v>401</v>
      </c>
      <c r="E676" s="565" t="s">
        <v>323</v>
      </c>
      <c r="F676" s="565"/>
      <c r="G676" s="565"/>
      <c r="H676" s="565"/>
      <c r="I676" s="565"/>
      <c r="J676" s="565">
        <v>2.2000000000000002</v>
      </c>
      <c r="K676" s="565">
        <v>4.6500000000000004</v>
      </c>
    </row>
    <row r="677" spans="1:11" x14ac:dyDescent="0.2">
      <c r="A677" s="565" t="s">
        <v>979</v>
      </c>
      <c r="B677" s="565" t="s">
        <v>287</v>
      </c>
      <c r="C677" s="565" t="s">
        <v>357</v>
      </c>
      <c r="D677" s="565"/>
      <c r="E677" s="565"/>
      <c r="F677" s="565"/>
      <c r="G677" s="565"/>
      <c r="H677" s="565">
        <v>0.19</v>
      </c>
      <c r="I677" s="565">
        <v>0.47</v>
      </c>
      <c r="J677" s="565"/>
      <c r="K677" s="565"/>
    </row>
    <row r="678" spans="1:11" x14ac:dyDescent="0.2">
      <c r="A678" s="565"/>
      <c r="B678" s="565"/>
      <c r="C678" s="565"/>
      <c r="D678" s="565" t="s">
        <v>504</v>
      </c>
      <c r="E678" s="565" t="s">
        <v>308</v>
      </c>
      <c r="F678" s="565"/>
      <c r="G678" s="565"/>
      <c r="H678" s="565"/>
      <c r="I678" s="565"/>
      <c r="J678" s="565">
        <v>3.75</v>
      </c>
      <c r="K678" s="565">
        <v>3.35</v>
      </c>
    </row>
    <row r="679" spans="1:11" x14ac:dyDescent="0.2">
      <c r="A679" s="565" t="s">
        <v>980</v>
      </c>
      <c r="B679" s="565" t="s">
        <v>278</v>
      </c>
      <c r="C679" s="565" t="s">
        <v>243</v>
      </c>
      <c r="D679" s="565"/>
      <c r="E679" s="565"/>
      <c r="F679" s="565"/>
      <c r="G679" s="565"/>
      <c r="H679" s="565">
        <v>0.56000000000000005</v>
      </c>
      <c r="I679" s="565">
        <v>0.2</v>
      </c>
      <c r="J679" s="565"/>
      <c r="K679" s="565"/>
    </row>
    <row r="680" spans="1:11" x14ac:dyDescent="0.2">
      <c r="A680" s="565"/>
      <c r="B680" s="565"/>
      <c r="C680" s="565"/>
      <c r="D680" s="565" t="s">
        <v>479</v>
      </c>
      <c r="E680" s="565" t="s">
        <v>819</v>
      </c>
      <c r="F680" s="565"/>
      <c r="G680" s="565"/>
      <c r="H680" s="565"/>
      <c r="I680" s="565"/>
      <c r="J680" s="565">
        <v>5.8</v>
      </c>
      <c r="K680" s="565">
        <v>4</v>
      </c>
    </row>
    <row r="681" spans="1:11" x14ac:dyDescent="0.2">
      <c r="A681" s="565" t="s">
        <v>981</v>
      </c>
      <c r="B681" s="565" t="s">
        <v>229</v>
      </c>
      <c r="C681" s="565" t="s">
        <v>229</v>
      </c>
      <c r="D681" s="565"/>
      <c r="E681" s="565"/>
      <c r="F681" s="565"/>
      <c r="G681" s="565"/>
      <c r="H681" s="565">
        <v>0.6</v>
      </c>
      <c r="I681" s="565">
        <v>0.6</v>
      </c>
      <c r="J681" s="565"/>
      <c r="K681" s="565"/>
    </row>
    <row r="682" spans="1:11" x14ac:dyDescent="0.2">
      <c r="A682" s="565"/>
      <c r="B682" s="565"/>
      <c r="C682" s="565"/>
      <c r="D682" s="565" t="s">
        <v>411</v>
      </c>
      <c r="E682" s="565" t="s">
        <v>484</v>
      </c>
      <c r="F682" s="565"/>
      <c r="G682" s="565"/>
      <c r="H682" s="565"/>
      <c r="I682" s="565"/>
      <c r="J682" s="565">
        <v>4.05</v>
      </c>
      <c r="K682" s="565">
        <v>3.4</v>
      </c>
    </row>
    <row r="683" spans="1:11" x14ac:dyDescent="0.2">
      <c r="A683" s="565" t="s">
        <v>982</v>
      </c>
      <c r="B683" s="565" t="s">
        <v>394</v>
      </c>
      <c r="C683" s="565" t="s">
        <v>378</v>
      </c>
      <c r="D683" s="565"/>
      <c r="E683" s="565"/>
      <c r="F683" s="565"/>
      <c r="G683" s="565"/>
      <c r="H683" s="565">
        <v>0.21</v>
      </c>
      <c r="I683" s="565">
        <v>0.08</v>
      </c>
      <c r="J683" s="565"/>
      <c r="K683" s="565"/>
    </row>
    <row r="684" spans="1:11" x14ac:dyDescent="0.2">
      <c r="A684" s="565"/>
      <c r="B684" s="565"/>
      <c r="C684" s="565"/>
      <c r="D684" s="565" t="s">
        <v>696</v>
      </c>
      <c r="E684" s="565" t="s">
        <v>682</v>
      </c>
      <c r="F684" s="565"/>
      <c r="G684" s="565"/>
      <c r="H684" s="565"/>
      <c r="I684" s="565"/>
      <c r="J684" s="565">
        <v>1.9</v>
      </c>
      <c r="K684" s="565">
        <v>2.65</v>
      </c>
    </row>
    <row r="685" spans="1:11" x14ac:dyDescent="0.2">
      <c r="A685" s="565" t="s">
        <v>983</v>
      </c>
      <c r="B685" s="565" t="s">
        <v>352</v>
      </c>
      <c r="C685" s="565" t="s">
        <v>369</v>
      </c>
      <c r="D685" s="565"/>
      <c r="E685" s="565"/>
      <c r="F685" s="565"/>
      <c r="G685" s="565"/>
      <c r="H685" s="565">
        <v>0.17</v>
      </c>
      <c r="I685" s="565">
        <v>0.45</v>
      </c>
      <c r="J685" s="565"/>
      <c r="K685" s="565"/>
    </row>
    <row r="686" spans="1:11" x14ac:dyDescent="0.2">
      <c r="A686" s="565"/>
      <c r="B686" s="565"/>
      <c r="C686" s="565"/>
      <c r="D686" s="565" t="s">
        <v>921</v>
      </c>
      <c r="E686" s="565" t="s">
        <v>921</v>
      </c>
      <c r="F686" s="565"/>
      <c r="G686" s="565"/>
      <c r="H686" s="565"/>
      <c r="I686" s="565"/>
      <c r="J686" s="565">
        <v>3.3</v>
      </c>
      <c r="K686" s="565">
        <v>3.3</v>
      </c>
    </row>
    <row r="687" spans="1:11" x14ac:dyDescent="0.2">
      <c r="A687" s="565" t="s">
        <v>984</v>
      </c>
      <c r="B687" s="565" t="s">
        <v>326</v>
      </c>
      <c r="C687" s="565" t="s">
        <v>394</v>
      </c>
      <c r="D687" s="565"/>
      <c r="E687" s="565"/>
      <c r="F687" s="565"/>
      <c r="G687" s="565"/>
      <c r="H687" s="565">
        <v>0.49</v>
      </c>
      <c r="I687" s="565">
        <v>0.21</v>
      </c>
      <c r="J687" s="565"/>
      <c r="K687" s="565"/>
    </row>
    <row r="688" spans="1:11" x14ac:dyDescent="0.2">
      <c r="A688" s="565"/>
      <c r="B688" s="565"/>
      <c r="C688" s="565"/>
      <c r="D688" s="565" t="s">
        <v>530</v>
      </c>
      <c r="E688" s="565" t="s">
        <v>513</v>
      </c>
      <c r="F688" s="565"/>
      <c r="G688" s="565"/>
      <c r="H688" s="565"/>
      <c r="I688" s="565"/>
      <c r="J688" s="565">
        <v>2.7</v>
      </c>
      <c r="K688" s="565">
        <v>4.95</v>
      </c>
    </row>
    <row r="689" spans="1:11" x14ac:dyDescent="0.2">
      <c r="A689" s="565" t="s">
        <v>985</v>
      </c>
      <c r="B689" s="565" t="s">
        <v>455</v>
      </c>
      <c r="C689" s="565" t="s">
        <v>275</v>
      </c>
      <c r="D689" s="565"/>
      <c r="E689" s="565"/>
      <c r="F689" s="565"/>
      <c r="G689" s="565"/>
      <c r="H689" s="565">
        <v>0.05</v>
      </c>
      <c r="I689" s="565">
        <v>0.78</v>
      </c>
      <c r="J689" s="565"/>
      <c r="K689" s="565"/>
    </row>
    <row r="690" spans="1:11" x14ac:dyDescent="0.2">
      <c r="A690" s="565"/>
      <c r="B690" s="565"/>
      <c r="C690" s="565"/>
      <c r="D690" s="565" t="s">
        <v>504</v>
      </c>
      <c r="E690" s="565" t="s">
        <v>799</v>
      </c>
      <c r="F690" s="565"/>
      <c r="G690" s="565"/>
      <c r="H690" s="565"/>
      <c r="I690" s="565"/>
      <c r="J690" s="565">
        <v>3.75</v>
      </c>
      <c r="K690" s="565">
        <v>2.6</v>
      </c>
    </row>
    <row r="691" spans="1:11" x14ac:dyDescent="0.2">
      <c r="A691" s="565" t="s">
        <v>986</v>
      </c>
      <c r="B691" s="565" t="s">
        <v>271</v>
      </c>
      <c r="C691" s="565"/>
      <c r="D691" s="565"/>
      <c r="E691" s="565"/>
      <c r="F691" s="565"/>
      <c r="G691" s="565"/>
      <c r="H691" s="565">
        <v>0.7</v>
      </c>
      <c r="I691" s="565"/>
      <c r="J691" s="565"/>
      <c r="K691" s="565"/>
    </row>
    <row r="692" spans="1:11" x14ac:dyDescent="0.2">
      <c r="A692" s="565"/>
      <c r="B692" s="565"/>
      <c r="C692" s="565"/>
      <c r="D692" s="565" t="s">
        <v>379</v>
      </c>
      <c r="E692" s="565" t="s">
        <v>248</v>
      </c>
      <c r="F692" s="565"/>
      <c r="G692" s="565"/>
      <c r="H692" s="565"/>
      <c r="I692" s="565"/>
      <c r="J692" s="565">
        <v>5.95</v>
      </c>
      <c r="K692" s="565">
        <v>0.03</v>
      </c>
    </row>
    <row r="693" spans="1:11" x14ac:dyDescent="0.2">
      <c r="A693" s="565" t="s">
        <v>987</v>
      </c>
      <c r="B693" s="565" t="s">
        <v>326</v>
      </c>
      <c r="C693" s="565" t="s">
        <v>267</v>
      </c>
      <c r="D693" s="565"/>
      <c r="E693" s="565"/>
      <c r="F693" s="565"/>
      <c r="G693" s="565"/>
      <c r="H693" s="565">
        <v>0.49</v>
      </c>
      <c r="I693" s="565">
        <v>0.01</v>
      </c>
      <c r="J693" s="565"/>
      <c r="K693" s="565"/>
    </row>
    <row r="694" spans="1:11" x14ac:dyDescent="0.2">
      <c r="A694" s="565"/>
      <c r="B694" s="565"/>
      <c r="C694" s="565"/>
      <c r="D694" s="565" t="s">
        <v>333</v>
      </c>
      <c r="E694" s="565" t="s">
        <v>525</v>
      </c>
      <c r="F694" s="565"/>
      <c r="G694" s="565"/>
      <c r="H694" s="565"/>
      <c r="I694" s="565"/>
      <c r="J694" s="565">
        <v>3.2</v>
      </c>
      <c r="K694" s="565">
        <v>2.15</v>
      </c>
    </row>
    <row r="695" spans="1:11" x14ac:dyDescent="0.2">
      <c r="A695" s="565" t="s">
        <v>988</v>
      </c>
      <c r="B695" s="565" t="s">
        <v>441</v>
      </c>
      <c r="C695" s="565" t="s">
        <v>363</v>
      </c>
      <c r="D695" s="565"/>
      <c r="E695" s="565"/>
      <c r="F695" s="565"/>
      <c r="G695" s="565"/>
      <c r="H695" s="565">
        <v>0.15</v>
      </c>
      <c r="I695" s="565">
        <v>0.42</v>
      </c>
      <c r="J695" s="565"/>
      <c r="K695" s="565"/>
    </row>
    <row r="696" spans="1:11" x14ac:dyDescent="0.2">
      <c r="A696" s="565"/>
      <c r="B696" s="565"/>
      <c r="C696" s="565"/>
      <c r="D696" s="565" t="s">
        <v>613</v>
      </c>
      <c r="E696" s="565" t="s">
        <v>358</v>
      </c>
      <c r="F696" s="565"/>
      <c r="G696" s="565"/>
      <c r="H696" s="565"/>
      <c r="I696" s="565"/>
      <c r="J696" s="565">
        <v>0.5</v>
      </c>
      <c r="K696" s="565">
        <v>7.85</v>
      </c>
    </row>
    <row r="697" spans="1:11" x14ac:dyDescent="0.2">
      <c r="A697" s="565" t="s">
        <v>989</v>
      </c>
      <c r="B697" s="565"/>
      <c r="C697" s="565" t="s">
        <v>770</v>
      </c>
      <c r="D697" s="565"/>
      <c r="E697" s="565"/>
      <c r="F697" s="565"/>
      <c r="G697" s="565"/>
      <c r="H697" s="565"/>
      <c r="I697" s="565">
        <v>1.1499999999999999</v>
      </c>
      <c r="J697" s="565"/>
      <c r="K697" s="565"/>
    </row>
    <row r="698" spans="1:11" x14ac:dyDescent="0.2">
      <c r="A698" s="565"/>
      <c r="B698" s="565"/>
      <c r="C698" s="565"/>
      <c r="D698" s="565" t="s">
        <v>237</v>
      </c>
      <c r="E698" s="565" t="s">
        <v>990</v>
      </c>
      <c r="F698" s="565"/>
      <c r="G698" s="565"/>
      <c r="H698" s="565"/>
      <c r="I698" s="565"/>
      <c r="J698" s="565">
        <v>0</v>
      </c>
      <c r="K698" s="565">
        <v>11.75</v>
      </c>
    </row>
    <row r="699" spans="1:11" x14ac:dyDescent="0.2">
      <c r="A699" s="565" t="s">
        <v>991</v>
      </c>
      <c r="B699" s="565"/>
      <c r="C699" s="565" t="s">
        <v>269</v>
      </c>
      <c r="D699" s="565"/>
      <c r="E699" s="565"/>
      <c r="F699" s="565"/>
      <c r="G699" s="565"/>
      <c r="H699" s="565"/>
      <c r="I699" s="565">
        <v>1.2</v>
      </c>
      <c r="J699" s="565"/>
      <c r="K699" s="565"/>
    </row>
    <row r="700" spans="1:11" x14ac:dyDescent="0.2">
      <c r="A700" s="565"/>
      <c r="B700" s="565"/>
      <c r="C700" s="565"/>
      <c r="D700" s="565" t="s">
        <v>375</v>
      </c>
      <c r="E700" s="565" t="s">
        <v>863</v>
      </c>
      <c r="F700" s="565"/>
      <c r="G700" s="565"/>
      <c r="H700" s="565"/>
      <c r="I700" s="565"/>
      <c r="J700" s="565">
        <v>0.27</v>
      </c>
      <c r="K700" s="565">
        <v>6.5</v>
      </c>
    </row>
    <row r="701" spans="1:11" x14ac:dyDescent="0.2">
      <c r="A701" s="565" t="s">
        <v>992</v>
      </c>
      <c r="B701" s="565" t="s">
        <v>378</v>
      </c>
      <c r="C701" s="565" t="s">
        <v>227</v>
      </c>
      <c r="D701" s="565"/>
      <c r="E701" s="565"/>
      <c r="F701" s="565"/>
      <c r="G701" s="565"/>
      <c r="H701" s="565">
        <v>0.08</v>
      </c>
      <c r="I701" s="565">
        <v>0.1</v>
      </c>
      <c r="J701" s="565"/>
      <c r="K701" s="565"/>
    </row>
    <row r="702" spans="1:11" x14ac:dyDescent="0.2">
      <c r="A702" s="565"/>
      <c r="B702" s="565"/>
      <c r="C702" s="565"/>
      <c r="D702" s="565" t="s">
        <v>457</v>
      </c>
      <c r="E702" s="565" t="s">
        <v>770</v>
      </c>
      <c r="F702" s="565"/>
      <c r="G702" s="565"/>
      <c r="H702" s="565"/>
      <c r="I702" s="565"/>
      <c r="J702" s="565">
        <v>1.05</v>
      </c>
      <c r="K702" s="565">
        <v>1.1499999999999999</v>
      </c>
    </row>
    <row r="703" spans="1:11" x14ac:dyDescent="0.2">
      <c r="A703" s="565" t="s">
        <v>993</v>
      </c>
      <c r="B703" s="565" t="s">
        <v>241</v>
      </c>
      <c r="C703" s="565" t="s">
        <v>241</v>
      </c>
      <c r="D703" s="565"/>
      <c r="E703" s="565"/>
      <c r="F703" s="565"/>
      <c r="G703" s="565"/>
      <c r="H703" s="565">
        <v>0.13</v>
      </c>
      <c r="I703" s="565">
        <v>0.13</v>
      </c>
      <c r="J703" s="565"/>
      <c r="K703" s="565"/>
    </row>
    <row r="704" spans="1:11" x14ac:dyDescent="0.2">
      <c r="A704" s="565"/>
      <c r="B704" s="565"/>
      <c r="C704" s="565"/>
      <c r="D704" s="565" t="s">
        <v>592</v>
      </c>
      <c r="E704" s="565" t="s">
        <v>371</v>
      </c>
      <c r="F704" s="565"/>
      <c r="G704" s="565"/>
      <c r="H704" s="565"/>
      <c r="I704" s="565"/>
      <c r="J704" s="565">
        <v>3.65</v>
      </c>
      <c r="K704" s="565">
        <v>0.43</v>
      </c>
    </row>
    <row r="705" spans="1:11" x14ac:dyDescent="0.2">
      <c r="A705" s="565" t="s">
        <v>994</v>
      </c>
      <c r="B705" s="565" t="s">
        <v>229</v>
      </c>
      <c r="C705" s="565"/>
      <c r="D705" s="565"/>
      <c r="E705" s="565"/>
      <c r="F705" s="565"/>
      <c r="G705" s="565"/>
      <c r="H705" s="565">
        <v>0.6</v>
      </c>
      <c r="I705" s="565"/>
      <c r="J705" s="565"/>
      <c r="K705" s="565"/>
    </row>
    <row r="706" spans="1:11" x14ac:dyDescent="0.2">
      <c r="A706" s="565"/>
      <c r="B706" s="565"/>
      <c r="C706" s="565"/>
      <c r="D706" s="565" t="s">
        <v>622</v>
      </c>
      <c r="E706" s="565" t="s">
        <v>237</v>
      </c>
      <c r="F706" s="565"/>
      <c r="G706" s="565"/>
      <c r="H706" s="565"/>
      <c r="I706" s="565"/>
      <c r="J706" s="565">
        <v>4.3</v>
      </c>
      <c r="K706" s="565">
        <v>0</v>
      </c>
    </row>
    <row r="707" spans="1:11" x14ac:dyDescent="0.2">
      <c r="A707" s="565" t="s">
        <v>995</v>
      </c>
      <c r="B707" s="565" t="s">
        <v>529</v>
      </c>
      <c r="C707" s="565" t="s">
        <v>237</v>
      </c>
      <c r="D707" s="565"/>
      <c r="E707" s="565"/>
      <c r="F707" s="565"/>
      <c r="G707" s="565"/>
      <c r="H707" s="565">
        <v>0.26</v>
      </c>
      <c r="I707" s="565">
        <v>0</v>
      </c>
      <c r="J707" s="565"/>
      <c r="K707" s="565"/>
    </row>
    <row r="708" spans="1:11" x14ac:dyDescent="0.2">
      <c r="A708" s="565"/>
      <c r="B708" s="565"/>
      <c r="C708" s="565"/>
      <c r="D708" s="565" t="s">
        <v>494</v>
      </c>
      <c r="E708" s="565" t="s">
        <v>996</v>
      </c>
      <c r="F708" s="565"/>
      <c r="G708" s="565"/>
      <c r="H708" s="565"/>
      <c r="I708" s="565"/>
      <c r="J708" s="565">
        <v>3.25</v>
      </c>
      <c r="K708" s="565">
        <v>3.23</v>
      </c>
    </row>
    <row r="709" spans="1:11" x14ac:dyDescent="0.2">
      <c r="A709" s="565" t="s">
        <v>997</v>
      </c>
      <c r="B709" s="565" t="s">
        <v>707</v>
      </c>
      <c r="C709" s="565" t="s">
        <v>824</v>
      </c>
      <c r="D709" s="565"/>
      <c r="E709" s="565"/>
      <c r="F709" s="565"/>
      <c r="G709" s="565"/>
      <c r="H709" s="565">
        <v>0.39</v>
      </c>
      <c r="I709" s="565">
        <v>0.97</v>
      </c>
      <c r="J709" s="565"/>
      <c r="K709" s="565"/>
    </row>
    <row r="710" spans="1:11" x14ac:dyDescent="0.2">
      <c r="A710" s="565"/>
      <c r="B710" s="565"/>
      <c r="C710" s="565"/>
      <c r="D710" s="565" t="s">
        <v>998</v>
      </c>
      <c r="E710" s="565" t="s">
        <v>703</v>
      </c>
      <c r="F710" s="565"/>
      <c r="G710" s="565"/>
      <c r="H710" s="565"/>
      <c r="I710" s="565"/>
      <c r="J710" s="565">
        <v>3.05</v>
      </c>
      <c r="K710" s="565">
        <v>8.8000000000000007</v>
      </c>
    </row>
    <row r="711" spans="1:11" x14ac:dyDescent="0.2">
      <c r="A711" s="565" t="s">
        <v>999</v>
      </c>
      <c r="B711" s="565" t="s">
        <v>624</v>
      </c>
      <c r="C711" s="565" t="s">
        <v>258</v>
      </c>
      <c r="D711" s="565"/>
      <c r="E711" s="565"/>
      <c r="F711" s="565"/>
      <c r="G711" s="565"/>
      <c r="H711" s="565">
        <v>0.22</v>
      </c>
      <c r="I711" s="565">
        <v>0.79</v>
      </c>
      <c r="J711" s="565"/>
      <c r="K711" s="565"/>
    </row>
    <row r="712" spans="1:11" x14ac:dyDescent="0.2">
      <c r="A712" s="565"/>
      <c r="B712" s="565"/>
      <c r="C712" s="565"/>
      <c r="D712" s="565" t="s">
        <v>926</v>
      </c>
      <c r="E712" s="565" t="s">
        <v>268</v>
      </c>
      <c r="F712" s="565"/>
      <c r="G712" s="565"/>
      <c r="H712" s="565"/>
      <c r="I712" s="565"/>
      <c r="J712" s="565">
        <v>1.85</v>
      </c>
      <c r="K712" s="565">
        <v>8.6999999999999993</v>
      </c>
    </row>
    <row r="713" spans="1:11" x14ac:dyDescent="0.2">
      <c r="A713" s="565" t="s">
        <v>1000</v>
      </c>
      <c r="B713" s="565" t="s">
        <v>441</v>
      </c>
      <c r="C713" s="565" t="s">
        <v>536</v>
      </c>
      <c r="D713" s="565"/>
      <c r="E713" s="565"/>
      <c r="F713" s="565"/>
      <c r="G713" s="565"/>
      <c r="H713" s="565">
        <v>0.15</v>
      </c>
      <c r="I713" s="565">
        <v>0.95</v>
      </c>
      <c r="J713" s="565"/>
      <c r="K713" s="565"/>
    </row>
    <row r="714" spans="1:11" x14ac:dyDescent="0.2">
      <c r="A714" s="565"/>
      <c r="B714" s="565"/>
      <c r="C714" s="565"/>
      <c r="D714" s="565" t="s">
        <v>368</v>
      </c>
      <c r="E714" s="565" t="s">
        <v>285</v>
      </c>
      <c r="F714" s="565"/>
      <c r="G714" s="565"/>
      <c r="H714" s="565"/>
      <c r="I714" s="565"/>
      <c r="J714" s="565">
        <v>1.45</v>
      </c>
      <c r="K714" s="565">
        <v>7.7</v>
      </c>
    </row>
    <row r="715" spans="1:11" x14ac:dyDescent="0.2">
      <c r="A715" s="565" t="s">
        <v>1001</v>
      </c>
      <c r="B715" s="565" t="s">
        <v>541</v>
      </c>
      <c r="C715" s="565" t="s">
        <v>578</v>
      </c>
      <c r="D715" s="565"/>
      <c r="E715" s="565"/>
      <c r="F715" s="565"/>
      <c r="G715" s="565"/>
      <c r="H715" s="565">
        <v>0.14000000000000001</v>
      </c>
      <c r="I715" s="565">
        <v>0.59</v>
      </c>
      <c r="J715" s="565"/>
      <c r="K715" s="565"/>
    </row>
    <row r="716" spans="1:11" x14ac:dyDescent="0.2">
      <c r="A716" s="565"/>
      <c r="B716" s="565"/>
      <c r="C716" s="565"/>
      <c r="D716" s="565" t="s">
        <v>467</v>
      </c>
      <c r="E716" s="565" t="s">
        <v>625</v>
      </c>
      <c r="F716" s="565"/>
      <c r="G716" s="565"/>
      <c r="H716" s="565"/>
      <c r="I716" s="565"/>
      <c r="J716" s="565">
        <v>1.55</v>
      </c>
      <c r="K716" s="565">
        <v>7.8</v>
      </c>
    </row>
    <row r="717" spans="1:11" x14ac:dyDescent="0.2">
      <c r="A717" s="565" t="s">
        <v>1002</v>
      </c>
      <c r="B717" s="565" t="s">
        <v>352</v>
      </c>
      <c r="C717" s="565" t="s">
        <v>824</v>
      </c>
      <c r="D717" s="565"/>
      <c r="E717" s="565"/>
      <c r="F717" s="565"/>
      <c r="G717" s="565"/>
      <c r="H717" s="565">
        <v>0.17</v>
      </c>
      <c r="I717" s="565">
        <v>0.97</v>
      </c>
      <c r="J717" s="565"/>
      <c r="K717" s="565"/>
    </row>
    <row r="718" spans="1:11" x14ac:dyDescent="0.2">
      <c r="A718" s="565"/>
      <c r="B718" s="565"/>
      <c r="C718" s="565"/>
      <c r="D718" s="565" t="s">
        <v>516</v>
      </c>
      <c r="E718" s="565" t="s">
        <v>1003</v>
      </c>
      <c r="F718" s="565"/>
      <c r="G718" s="565"/>
      <c r="H718" s="565"/>
      <c r="I718" s="565"/>
      <c r="J718" s="565">
        <v>1.25</v>
      </c>
      <c r="K718" s="565">
        <v>7.9</v>
      </c>
    </row>
    <row r="719" spans="1:11" x14ac:dyDescent="0.2">
      <c r="A719" s="565" t="s">
        <v>1004</v>
      </c>
      <c r="B719" s="565" t="s">
        <v>378</v>
      </c>
      <c r="C719" s="565" t="s">
        <v>291</v>
      </c>
      <c r="D719" s="565"/>
      <c r="E719" s="565"/>
      <c r="F719" s="565"/>
      <c r="G719" s="565"/>
      <c r="H719" s="565">
        <v>0.08</v>
      </c>
      <c r="I719" s="565">
        <v>0.61</v>
      </c>
      <c r="J719" s="565"/>
      <c r="K719" s="565"/>
    </row>
    <row r="720" spans="1:11" x14ac:dyDescent="0.2">
      <c r="A720" s="565"/>
      <c r="B720" s="565"/>
      <c r="C720" s="565"/>
      <c r="D720" s="565" t="s">
        <v>489</v>
      </c>
      <c r="E720" s="565" t="s">
        <v>639</v>
      </c>
      <c r="F720" s="565"/>
      <c r="G720" s="565"/>
      <c r="H720" s="565"/>
      <c r="I720" s="565"/>
      <c r="J720" s="565">
        <v>0.85</v>
      </c>
      <c r="K720" s="565">
        <v>3.5</v>
      </c>
    </row>
    <row r="721" spans="1:11" x14ac:dyDescent="0.2">
      <c r="A721" s="565" t="s">
        <v>1005</v>
      </c>
      <c r="B721" s="565" t="s">
        <v>468</v>
      </c>
      <c r="C721" s="565" t="s">
        <v>468</v>
      </c>
      <c r="D721" s="565"/>
      <c r="E721" s="565"/>
      <c r="F721" s="565"/>
      <c r="G721" s="565"/>
      <c r="H721" s="565">
        <v>0.09</v>
      </c>
      <c r="I721" s="565">
        <v>0.09</v>
      </c>
      <c r="J721" s="565"/>
      <c r="K721" s="565"/>
    </row>
    <row r="722" spans="1:11" x14ac:dyDescent="0.2">
      <c r="A722" s="565"/>
      <c r="B722" s="565"/>
      <c r="C722" s="565"/>
      <c r="D722" s="565" t="s">
        <v>489</v>
      </c>
      <c r="E722" s="565" t="s">
        <v>963</v>
      </c>
      <c r="F722" s="565"/>
      <c r="G722" s="565"/>
      <c r="H722" s="565"/>
      <c r="I722" s="565"/>
      <c r="J722" s="565">
        <v>0.85</v>
      </c>
      <c r="K722" s="565">
        <v>1.6</v>
      </c>
    </row>
    <row r="723" spans="1:11" x14ac:dyDescent="0.2">
      <c r="A723" s="565" t="s">
        <v>1006</v>
      </c>
      <c r="B723" s="565" t="s">
        <v>378</v>
      </c>
      <c r="C723" s="565" t="s">
        <v>224</v>
      </c>
      <c r="D723" s="565"/>
      <c r="E723" s="565"/>
      <c r="F723" s="565"/>
      <c r="G723" s="565"/>
      <c r="H723" s="565">
        <v>0.08</v>
      </c>
      <c r="I723" s="565">
        <v>0.23</v>
      </c>
      <c r="J723" s="565"/>
      <c r="K723" s="565"/>
    </row>
    <row r="724" spans="1:11" x14ac:dyDescent="0.2">
      <c r="A724" s="565"/>
      <c r="B724" s="565"/>
      <c r="C724" s="565"/>
      <c r="D724" s="565" t="s">
        <v>502</v>
      </c>
      <c r="E724" s="565" t="s">
        <v>496</v>
      </c>
      <c r="F724" s="565"/>
      <c r="G724" s="565"/>
      <c r="H724" s="565"/>
      <c r="I724" s="565"/>
      <c r="J724" s="565">
        <v>1.75</v>
      </c>
      <c r="K724" s="565">
        <v>3.15</v>
      </c>
    </row>
    <row r="725" spans="1:11" x14ac:dyDescent="0.2">
      <c r="A725" s="565" t="s">
        <v>1007</v>
      </c>
      <c r="B725" s="565" t="s">
        <v>375</v>
      </c>
      <c r="C725" s="565" t="s">
        <v>320</v>
      </c>
      <c r="D725" s="565"/>
      <c r="E725" s="565"/>
      <c r="F725" s="565"/>
      <c r="G725" s="565"/>
      <c r="H725" s="565">
        <v>0.27</v>
      </c>
      <c r="I725" s="565">
        <v>0.4</v>
      </c>
      <c r="J725" s="565"/>
      <c r="K725" s="565"/>
    </row>
    <row r="726" spans="1:11" x14ac:dyDescent="0.2">
      <c r="A726" s="565"/>
      <c r="B726" s="565"/>
      <c r="C726" s="565"/>
      <c r="D726" s="565" t="s">
        <v>694</v>
      </c>
      <c r="E726" s="565" t="s">
        <v>792</v>
      </c>
      <c r="F726" s="565"/>
      <c r="G726" s="565"/>
      <c r="H726" s="565"/>
      <c r="I726" s="565"/>
      <c r="J726" s="565">
        <v>1.95</v>
      </c>
      <c r="K726" s="565">
        <v>5.85</v>
      </c>
    </row>
    <row r="727" spans="1:11" x14ac:dyDescent="0.2">
      <c r="A727" s="565" t="s">
        <v>1008</v>
      </c>
      <c r="B727" s="565" t="s">
        <v>311</v>
      </c>
      <c r="C727" s="565" t="s">
        <v>273</v>
      </c>
      <c r="D727" s="565"/>
      <c r="E727" s="565"/>
      <c r="F727" s="565"/>
      <c r="G727" s="565"/>
      <c r="H727" s="565">
        <v>0.12</v>
      </c>
      <c r="I727" s="565">
        <v>0.77</v>
      </c>
      <c r="J727" s="565"/>
      <c r="K727" s="565"/>
    </row>
    <row r="728" spans="1:11" x14ac:dyDescent="0.2">
      <c r="A728" s="565"/>
      <c r="B728" s="565"/>
      <c r="C728" s="565"/>
      <c r="D728" s="565" t="s">
        <v>699</v>
      </c>
      <c r="E728" s="565" t="s">
        <v>650</v>
      </c>
      <c r="F728" s="565"/>
      <c r="G728" s="565"/>
      <c r="H728" s="565"/>
      <c r="I728" s="565"/>
      <c r="J728" s="565">
        <v>3.8</v>
      </c>
      <c r="K728" s="565">
        <v>6.3</v>
      </c>
    </row>
    <row r="729" spans="1:11" x14ac:dyDescent="0.2">
      <c r="A729" s="565" t="s">
        <v>1009</v>
      </c>
      <c r="B729" s="565" t="s">
        <v>389</v>
      </c>
      <c r="C729" s="565" t="s">
        <v>326</v>
      </c>
      <c r="D729" s="565"/>
      <c r="E729" s="565"/>
      <c r="F729" s="565"/>
      <c r="G729" s="565"/>
      <c r="H729" s="565">
        <v>0.64</v>
      </c>
      <c r="I729" s="565">
        <v>0.49</v>
      </c>
      <c r="J729" s="565"/>
      <c r="K729" s="565"/>
    </row>
    <row r="730" spans="1:11" x14ac:dyDescent="0.2">
      <c r="A730" s="565"/>
      <c r="B730" s="565"/>
      <c r="C730" s="565"/>
      <c r="D730" s="565" t="s">
        <v>639</v>
      </c>
      <c r="E730" s="565" t="s">
        <v>1010</v>
      </c>
      <c r="F730" s="565"/>
      <c r="G730" s="565"/>
      <c r="H730" s="565"/>
      <c r="I730" s="565"/>
      <c r="J730" s="565">
        <v>3.5</v>
      </c>
      <c r="K730" s="565">
        <v>10.55</v>
      </c>
    </row>
    <row r="731" spans="1:11" x14ac:dyDescent="0.2">
      <c r="A731" s="565" t="s">
        <v>1011</v>
      </c>
      <c r="B731" s="565" t="s">
        <v>381</v>
      </c>
      <c r="C731" s="565" t="s">
        <v>1012</v>
      </c>
      <c r="D731" s="565"/>
      <c r="E731" s="565"/>
      <c r="F731" s="565"/>
      <c r="G731" s="565"/>
      <c r="H731" s="565">
        <v>0.06</v>
      </c>
      <c r="I731" s="565">
        <v>1.62</v>
      </c>
      <c r="J731" s="565"/>
      <c r="K731" s="565"/>
    </row>
    <row r="732" spans="1:11" x14ac:dyDescent="0.2">
      <c r="A732" s="565"/>
      <c r="B732" s="565"/>
      <c r="C732" s="565"/>
      <c r="D732" s="565" t="s">
        <v>613</v>
      </c>
      <c r="E732" s="565" t="s">
        <v>450</v>
      </c>
      <c r="F732" s="565"/>
      <c r="G732" s="565"/>
      <c r="H732" s="565"/>
      <c r="I732" s="565"/>
      <c r="J732" s="565">
        <v>0.5</v>
      </c>
      <c r="K732" s="565">
        <v>14</v>
      </c>
    </row>
    <row r="733" spans="1:11" x14ac:dyDescent="0.2">
      <c r="A733" s="565" t="s">
        <v>1013</v>
      </c>
      <c r="B733" s="565" t="s">
        <v>244</v>
      </c>
      <c r="C733" s="565" t="s">
        <v>78</v>
      </c>
      <c r="D733" s="565"/>
      <c r="E733" s="565"/>
      <c r="F733" s="565"/>
      <c r="G733" s="565"/>
      <c r="H733" s="565">
        <v>0.04</v>
      </c>
      <c r="I733" s="565">
        <v>1.18</v>
      </c>
      <c r="J733" s="565"/>
      <c r="K733" s="565"/>
    </row>
    <row r="734" spans="1:11" x14ac:dyDescent="0.2">
      <c r="A734" s="565"/>
      <c r="B734" s="565"/>
      <c r="C734" s="565"/>
      <c r="D734" s="565" t="s">
        <v>306</v>
      </c>
      <c r="E734" s="565" t="s">
        <v>1014</v>
      </c>
      <c r="F734" s="565"/>
      <c r="G734" s="565"/>
      <c r="H734" s="565"/>
      <c r="I734" s="565"/>
      <c r="J734" s="565">
        <v>0.55000000000000004</v>
      </c>
      <c r="K734" s="565">
        <v>11.7</v>
      </c>
    </row>
    <row r="735" spans="1:11" x14ac:dyDescent="0.2">
      <c r="A735" s="565" t="s">
        <v>1015</v>
      </c>
      <c r="B735" s="565" t="s">
        <v>233</v>
      </c>
      <c r="C735" s="565" t="s">
        <v>1016</v>
      </c>
      <c r="D735" s="565"/>
      <c r="E735" s="565"/>
      <c r="F735" s="565"/>
      <c r="G735" s="565"/>
      <c r="H735" s="565">
        <v>7.0000000000000007E-2</v>
      </c>
      <c r="I735" s="565">
        <v>1.1599999999999999</v>
      </c>
      <c r="J735" s="565"/>
      <c r="K735" s="565"/>
    </row>
    <row r="736" spans="1:11" x14ac:dyDescent="0.2">
      <c r="A736" s="565"/>
      <c r="B736" s="565"/>
      <c r="C736" s="565"/>
      <c r="D736" s="565" t="s">
        <v>332</v>
      </c>
      <c r="E736" s="565" t="s">
        <v>1017</v>
      </c>
      <c r="F736" s="565"/>
      <c r="G736" s="565"/>
      <c r="H736" s="565"/>
      <c r="I736" s="565"/>
      <c r="J736" s="565">
        <v>0.65</v>
      </c>
      <c r="K736" s="565">
        <v>7.35</v>
      </c>
    </row>
    <row r="737" spans="1:11" x14ac:dyDescent="0.2">
      <c r="A737" s="565" t="s">
        <v>1018</v>
      </c>
      <c r="B737" s="565" t="s">
        <v>381</v>
      </c>
      <c r="C737" s="565" t="s">
        <v>282</v>
      </c>
      <c r="D737" s="565"/>
      <c r="E737" s="565"/>
      <c r="F737" s="565"/>
      <c r="G737" s="565"/>
      <c r="H737" s="565">
        <v>0.06</v>
      </c>
      <c r="I737" s="565">
        <v>0.31</v>
      </c>
      <c r="J737" s="565"/>
      <c r="K737" s="565"/>
    </row>
    <row r="738" spans="1:11" x14ac:dyDescent="0.2">
      <c r="A738" s="565"/>
      <c r="B738" s="565"/>
      <c r="C738" s="565"/>
      <c r="D738" s="565" t="s">
        <v>682</v>
      </c>
      <c r="E738" s="565" t="s">
        <v>502</v>
      </c>
      <c r="F738" s="565"/>
      <c r="G738" s="565"/>
      <c r="H738" s="565"/>
      <c r="I738" s="565"/>
      <c r="J738" s="565">
        <v>2.65</v>
      </c>
      <c r="K738" s="565">
        <v>1.75</v>
      </c>
    </row>
    <row r="739" spans="1:11" x14ac:dyDescent="0.2">
      <c r="A739" s="565" t="s">
        <v>1019</v>
      </c>
      <c r="B739" s="565" t="s">
        <v>357</v>
      </c>
      <c r="C739" s="565" t="s">
        <v>244</v>
      </c>
      <c r="D739" s="565"/>
      <c r="E739" s="565"/>
      <c r="F739" s="565"/>
      <c r="G739" s="565"/>
      <c r="H739" s="565">
        <v>0.47</v>
      </c>
      <c r="I739" s="565">
        <v>0.04</v>
      </c>
      <c r="J739" s="565"/>
      <c r="K739" s="565"/>
    </row>
    <row r="740" spans="1:11" x14ac:dyDescent="0.2">
      <c r="A740" s="565"/>
      <c r="B740" s="565"/>
      <c r="C740" s="565"/>
      <c r="D740" s="565" t="s">
        <v>998</v>
      </c>
      <c r="E740" s="565" t="s">
        <v>354</v>
      </c>
      <c r="F740" s="565"/>
      <c r="G740" s="565"/>
      <c r="H740" s="565"/>
      <c r="I740" s="565"/>
      <c r="J740" s="565">
        <v>3.05</v>
      </c>
      <c r="K740" s="565">
        <v>2.85</v>
      </c>
    </row>
    <row r="741" spans="1:11" x14ac:dyDescent="0.2">
      <c r="A741" s="565" t="s">
        <v>1020</v>
      </c>
      <c r="B741" s="565" t="s">
        <v>541</v>
      </c>
      <c r="C741" s="565" t="s">
        <v>898</v>
      </c>
      <c r="D741" s="565"/>
      <c r="E741" s="565"/>
      <c r="F741" s="565"/>
      <c r="G741" s="565"/>
      <c r="H741" s="565">
        <v>0.14000000000000001</v>
      </c>
      <c r="I741" s="565">
        <v>0.53</v>
      </c>
      <c r="J741" s="565"/>
      <c r="K741" s="565"/>
    </row>
    <row r="742" spans="1:11" x14ac:dyDescent="0.2">
      <c r="A742" s="565"/>
      <c r="B742" s="565"/>
      <c r="C742" s="565"/>
      <c r="D742" s="565" t="s">
        <v>357</v>
      </c>
      <c r="E742" s="565" t="s">
        <v>345</v>
      </c>
      <c r="F742" s="565"/>
      <c r="G742" s="565"/>
      <c r="H742" s="565"/>
      <c r="I742" s="565"/>
      <c r="J742" s="565">
        <v>0.47</v>
      </c>
      <c r="K742" s="565">
        <v>8.0500000000000007</v>
      </c>
    </row>
    <row r="743" spans="1:11" x14ac:dyDescent="0.2">
      <c r="A743" s="565" t="s">
        <v>1021</v>
      </c>
      <c r="B743" s="565"/>
      <c r="C743" s="565" t="s">
        <v>657</v>
      </c>
      <c r="D743" s="565"/>
      <c r="E743" s="565"/>
      <c r="F743" s="565"/>
      <c r="G743" s="565"/>
      <c r="H743" s="565"/>
      <c r="I743" s="565">
        <v>1.08</v>
      </c>
      <c r="J743" s="565"/>
      <c r="K743" s="565"/>
    </row>
    <row r="744" spans="1:11" x14ac:dyDescent="0.2">
      <c r="A744" s="565"/>
      <c r="B744" s="565"/>
      <c r="C744" s="565"/>
      <c r="D744" s="565" t="s">
        <v>233</v>
      </c>
      <c r="E744" s="565" t="s">
        <v>672</v>
      </c>
      <c r="F744" s="565"/>
      <c r="G744" s="565"/>
      <c r="H744" s="565"/>
      <c r="I744" s="565"/>
      <c r="J744" s="565">
        <v>7.0000000000000007E-2</v>
      </c>
      <c r="K744" s="565">
        <v>12.15</v>
      </c>
    </row>
    <row r="745" spans="1:11" x14ac:dyDescent="0.2">
      <c r="A745" s="565" t="s">
        <v>1022</v>
      </c>
      <c r="B745" s="565" t="s">
        <v>231</v>
      </c>
      <c r="C745" s="565" t="s">
        <v>245</v>
      </c>
      <c r="D745" s="565"/>
      <c r="E745" s="565"/>
      <c r="F745" s="565"/>
      <c r="G745" s="565"/>
      <c r="H745" s="565">
        <v>0.02</v>
      </c>
      <c r="I745" s="565">
        <v>1.35</v>
      </c>
      <c r="J745" s="565"/>
      <c r="K745" s="565"/>
    </row>
    <row r="746" spans="1:11" x14ac:dyDescent="0.2">
      <c r="A746" s="565"/>
      <c r="B746" s="565"/>
      <c r="C746" s="565"/>
      <c r="D746" s="565" t="s">
        <v>233</v>
      </c>
      <c r="E746" s="565" t="s">
        <v>1023</v>
      </c>
      <c r="F746" s="565"/>
      <c r="G746" s="565"/>
      <c r="H746" s="565"/>
      <c r="I746" s="565"/>
      <c r="J746" s="565">
        <v>7.0000000000000007E-2</v>
      </c>
      <c r="K746" s="565">
        <v>13</v>
      </c>
    </row>
    <row r="747" spans="1:11" x14ac:dyDescent="0.2">
      <c r="A747" s="565" t="s">
        <v>1024</v>
      </c>
      <c r="B747" s="565"/>
      <c r="C747" s="565" t="s">
        <v>516</v>
      </c>
      <c r="D747" s="565"/>
      <c r="E747" s="565"/>
      <c r="F747" s="565"/>
      <c r="G747" s="565"/>
      <c r="H747" s="565"/>
      <c r="I747" s="565">
        <v>1.25</v>
      </c>
      <c r="J747" s="565"/>
      <c r="K747" s="565"/>
    </row>
    <row r="748" spans="1:11" x14ac:dyDescent="0.2">
      <c r="A748" s="565"/>
      <c r="B748" s="565"/>
      <c r="C748" s="565"/>
      <c r="D748" s="565" t="s">
        <v>336</v>
      </c>
      <c r="E748" s="565" t="s">
        <v>1025</v>
      </c>
      <c r="F748" s="565"/>
      <c r="G748" s="565"/>
      <c r="H748" s="565"/>
      <c r="I748" s="565"/>
      <c r="J748" s="565">
        <v>1.3</v>
      </c>
      <c r="K748" s="565">
        <v>11.8</v>
      </c>
    </row>
    <row r="749" spans="1:11" x14ac:dyDescent="0.2">
      <c r="A749" s="565" t="s">
        <v>1026</v>
      </c>
      <c r="B749" s="565" t="s">
        <v>707</v>
      </c>
      <c r="C749" s="565" t="s">
        <v>742</v>
      </c>
      <c r="D749" s="565"/>
      <c r="E749" s="565"/>
      <c r="F749" s="565"/>
      <c r="G749" s="565"/>
      <c r="H749" s="565">
        <v>0.39</v>
      </c>
      <c r="I749" s="565">
        <v>1.1100000000000001</v>
      </c>
      <c r="J749" s="565"/>
      <c r="K749" s="565"/>
    </row>
    <row r="750" spans="1:11" x14ac:dyDescent="0.2">
      <c r="A750" s="565"/>
      <c r="B750" s="565"/>
      <c r="C750" s="565"/>
      <c r="D750" s="565" t="s">
        <v>998</v>
      </c>
      <c r="E750" s="565" t="s">
        <v>531</v>
      </c>
      <c r="F750" s="565"/>
      <c r="G750" s="565"/>
      <c r="H750" s="565"/>
      <c r="I750" s="565"/>
      <c r="J750" s="565">
        <v>3.05</v>
      </c>
      <c r="K750" s="565">
        <v>9.0500000000000007</v>
      </c>
    </row>
    <row r="751" spans="1:11" x14ac:dyDescent="0.2">
      <c r="A751" s="565" t="s">
        <v>1027</v>
      </c>
      <c r="B751" s="565" t="s">
        <v>624</v>
      </c>
      <c r="C751" s="565" t="s">
        <v>271</v>
      </c>
      <c r="D751" s="565"/>
      <c r="E751" s="565"/>
      <c r="F751" s="565"/>
      <c r="G751" s="565"/>
      <c r="H751" s="565">
        <v>0.22</v>
      </c>
      <c r="I751" s="565">
        <v>0.7</v>
      </c>
      <c r="J751" s="565"/>
      <c r="K751" s="565"/>
    </row>
    <row r="752" spans="1:11" x14ac:dyDescent="0.2">
      <c r="A752" s="565"/>
      <c r="B752" s="565"/>
      <c r="C752" s="565"/>
      <c r="D752" s="565" t="s">
        <v>467</v>
      </c>
      <c r="E752" s="565" t="s">
        <v>1028</v>
      </c>
      <c r="F752" s="565"/>
      <c r="G752" s="565"/>
      <c r="H752" s="565"/>
      <c r="I752" s="565"/>
      <c r="J752" s="565">
        <v>1.55</v>
      </c>
      <c r="K752" s="565">
        <v>8.1999999999999993</v>
      </c>
    </row>
    <row r="753" spans="1:11" x14ac:dyDescent="0.2">
      <c r="A753" s="565" t="s">
        <v>1029</v>
      </c>
      <c r="B753" s="565" t="s">
        <v>468</v>
      </c>
      <c r="C753" s="565" t="s">
        <v>533</v>
      </c>
      <c r="D753" s="565"/>
      <c r="E753" s="565"/>
      <c r="F753" s="565"/>
      <c r="G753" s="565"/>
      <c r="H753" s="565">
        <v>0.09</v>
      </c>
      <c r="I753" s="565">
        <v>0.94</v>
      </c>
      <c r="J753" s="565"/>
      <c r="K753" s="565"/>
    </row>
    <row r="754" spans="1:11" x14ac:dyDescent="0.2">
      <c r="A754" s="565"/>
      <c r="B754" s="565"/>
      <c r="C754" s="565"/>
      <c r="D754" s="565" t="s">
        <v>332</v>
      </c>
      <c r="E754" s="565" t="s">
        <v>1030</v>
      </c>
      <c r="F754" s="565"/>
      <c r="G754" s="565"/>
      <c r="H754" s="565"/>
      <c r="I754" s="565"/>
      <c r="J754" s="565">
        <v>0.65</v>
      </c>
      <c r="K754" s="565">
        <v>15.95</v>
      </c>
    </row>
    <row r="755" spans="1:11" x14ac:dyDescent="0.2">
      <c r="A755" s="565" t="s">
        <v>1031</v>
      </c>
      <c r="B755" s="565" t="s">
        <v>244</v>
      </c>
      <c r="C755" s="565" t="s">
        <v>481</v>
      </c>
      <c r="D755" s="565"/>
      <c r="E755" s="565"/>
      <c r="F755" s="565"/>
      <c r="G755" s="565"/>
      <c r="H755" s="565">
        <v>0.04</v>
      </c>
      <c r="I755" s="565">
        <v>2.25</v>
      </c>
      <c r="J755" s="565"/>
      <c r="K755" s="565"/>
    </row>
    <row r="756" spans="1:11" x14ac:dyDescent="0.2">
      <c r="A756" s="565"/>
      <c r="B756" s="565"/>
      <c r="C756" s="565"/>
      <c r="D756" s="565" t="s">
        <v>364</v>
      </c>
      <c r="E756" s="565" t="s">
        <v>435</v>
      </c>
      <c r="F756" s="565"/>
      <c r="G756" s="565"/>
      <c r="H756" s="565"/>
      <c r="I756" s="565"/>
      <c r="J756" s="565">
        <v>2.9</v>
      </c>
      <c r="K756" s="565">
        <v>16</v>
      </c>
    </row>
    <row r="757" spans="1:11" x14ac:dyDescent="0.2">
      <c r="A757" s="565" t="s">
        <v>1032</v>
      </c>
      <c r="B757" s="565" t="s">
        <v>307</v>
      </c>
      <c r="C757" s="565" t="s">
        <v>536</v>
      </c>
      <c r="D757" s="565"/>
      <c r="E757" s="565"/>
      <c r="F757" s="565"/>
      <c r="G757" s="565"/>
      <c r="H757" s="565">
        <v>0.54</v>
      </c>
      <c r="I757" s="565">
        <v>0.95</v>
      </c>
      <c r="J757" s="565"/>
      <c r="K757" s="565"/>
    </row>
    <row r="758" spans="1:11" x14ac:dyDescent="0.2">
      <c r="A758" s="565"/>
      <c r="B758" s="565"/>
      <c r="C758" s="565"/>
      <c r="D758" s="565" t="s">
        <v>385</v>
      </c>
      <c r="E758" s="565" t="s">
        <v>482</v>
      </c>
      <c r="F758" s="565"/>
      <c r="G758" s="565"/>
      <c r="H758" s="565"/>
      <c r="I758" s="565"/>
      <c r="J758" s="565">
        <v>6.8</v>
      </c>
      <c r="K758" s="565">
        <v>4.9000000000000004</v>
      </c>
    </row>
    <row r="759" spans="1:11" x14ac:dyDescent="0.2">
      <c r="A759" s="565" t="s">
        <v>1033</v>
      </c>
      <c r="B759" s="565" t="s">
        <v>862</v>
      </c>
      <c r="C759" s="565" t="s">
        <v>248</v>
      </c>
      <c r="D759" s="565"/>
      <c r="E759" s="565"/>
      <c r="F759" s="565"/>
      <c r="G759" s="565"/>
      <c r="H759" s="565">
        <v>0.82</v>
      </c>
      <c r="I759" s="565">
        <v>0.03</v>
      </c>
      <c r="J759" s="565"/>
      <c r="K759" s="565"/>
    </row>
    <row r="760" spans="1:11" x14ac:dyDescent="0.2">
      <c r="A760" s="565"/>
      <c r="B760" s="565"/>
      <c r="C760" s="565"/>
      <c r="D760" s="565" t="s">
        <v>112</v>
      </c>
      <c r="E760" s="565" t="s">
        <v>336</v>
      </c>
      <c r="F760" s="565"/>
      <c r="G760" s="565"/>
      <c r="H760" s="565"/>
      <c r="I760" s="565"/>
      <c r="J760" s="565">
        <v>6.35</v>
      </c>
      <c r="K760" s="565">
        <v>1.3</v>
      </c>
    </row>
    <row r="761" spans="1:11" x14ac:dyDescent="0.2">
      <c r="A761" s="565" t="s">
        <v>1034</v>
      </c>
      <c r="B761" s="565" t="s">
        <v>369</v>
      </c>
      <c r="C761" s="565" t="s">
        <v>224</v>
      </c>
      <c r="D761" s="565"/>
      <c r="E761" s="565"/>
      <c r="F761" s="565"/>
      <c r="G761" s="565"/>
      <c r="H761" s="565">
        <v>0.45</v>
      </c>
      <c r="I761" s="565">
        <v>0.23</v>
      </c>
      <c r="J761" s="565"/>
      <c r="K761" s="565"/>
    </row>
    <row r="762" spans="1:11" x14ac:dyDescent="0.2">
      <c r="A762" s="565"/>
      <c r="B762" s="565"/>
      <c r="C762" s="565"/>
      <c r="D762" s="565" t="s">
        <v>899</v>
      </c>
      <c r="E762" s="565" t="s">
        <v>926</v>
      </c>
      <c r="F762" s="565"/>
      <c r="G762" s="565"/>
      <c r="H762" s="565"/>
      <c r="I762" s="565"/>
      <c r="J762" s="565">
        <v>2.95</v>
      </c>
      <c r="K762" s="565">
        <v>1.85</v>
      </c>
    </row>
    <row r="763" spans="1:11" x14ac:dyDescent="0.2">
      <c r="A763" s="565" t="s">
        <v>1035</v>
      </c>
      <c r="B763" s="565" t="s">
        <v>541</v>
      </c>
      <c r="C763" s="565" t="s">
        <v>541</v>
      </c>
      <c r="D763" s="565"/>
      <c r="E763" s="565"/>
      <c r="F763" s="565"/>
      <c r="G763" s="565"/>
      <c r="H763" s="565">
        <v>0.14000000000000001</v>
      </c>
      <c r="I763" s="565">
        <v>0.14000000000000001</v>
      </c>
      <c r="J763" s="565"/>
      <c r="K763" s="565"/>
    </row>
    <row r="764" spans="1:11" x14ac:dyDescent="0.2">
      <c r="A764" s="565"/>
      <c r="B764" s="565"/>
      <c r="C764" s="565"/>
      <c r="D764" s="565" t="s">
        <v>481</v>
      </c>
      <c r="E764" s="565" t="s">
        <v>516</v>
      </c>
      <c r="F764" s="565"/>
      <c r="G764" s="565"/>
      <c r="H764" s="565"/>
      <c r="I764" s="565"/>
      <c r="J764" s="565">
        <v>2.25</v>
      </c>
      <c r="K764" s="565">
        <v>1.25</v>
      </c>
    </row>
    <row r="765" spans="1:11" x14ac:dyDescent="0.2">
      <c r="A765" s="565" t="s">
        <v>1036</v>
      </c>
      <c r="B765" s="565" t="s">
        <v>282</v>
      </c>
      <c r="C765" s="565" t="s">
        <v>756</v>
      </c>
      <c r="D765" s="565"/>
      <c r="E765" s="565"/>
      <c r="F765" s="565"/>
      <c r="G765" s="565"/>
      <c r="H765" s="565">
        <v>0.31</v>
      </c>
      <c r="I765" s="565">
        <v>0.11</v>
      </c>
      <c r="J765" s="565"/>
      <c r="K765" s="565"/>
    </row>
    <row r="766" spans="1:11" x14ac:dyDescent="0.2">
      <c r="A766" s="565"/>
      <c r="B766" s="565"/>
      <c r="C766" s="565"/>
      <c r="D766" s="565" t="s">
        <v>365</v>
      </c>
      <c r="E766" s="565" t="s">
        <v>614</v>
      </c>
      <c r="F766" s="565"/>
      <c r="G766" s="565"/>
      <c r="H766" s="565"/>
      <c r="I766" s="565"/>
      <c r="J766" s="565">
        <v>1.65</v>
      </c>
      <c r="K766" s="565">
        <v>3.95</v>
      </c>
    </row>
    <row r="767" spans="1:11" x14ac:dyDescent="0.2">
      <c r="A767" s="565" t="s">
        <v>1037</v>
      </c>
      <c r="B767" s="565" t="s">
        <v>231</v>
      </c>
      <c r="C767" s="565" t="s">
        <v>296</v>
      </c>
      <c r="D767" s="565"/>
      <c r="E767" s="565"/>
      <c r="F767" s="565"/>
      <c r="G767" s="565"/>
      <c r="H767" s="565">
        <v>0.02</v>
      </c>
      <c r="I767" s="565">
        <v>0.68</v>
      </c>
      <c r="J767" s="565"/>
      <c r="K767" s="565"/>
    </row>
    <row r="768" spans="1:11" x14ac:dyDescent="0.2">
      <c r="A768" s="565"/>
      <c r="B768" s="565"/>
      <c r="C768" s="565"/>
      <c r="D768" s="565" t="s">
        <v>233</v>
      </c>
      <c r="E768" s="565" t="s">
        <v>1038</v>
      </c>
      <c r="F768" s="565"/>
      <c r="G768" s="565"/>
      <c r="H768" s="565"/>
      <c r="I768" s="565"/>
      <c r="J768" s="565">
        <v>7.0000000000000007E-2</v>
      </c>
      <c r="K768" s="565">
        <v>8.65</v>
      </c>
    </row>
    <row r="769" spans="1:11" x14ac:dyDescent="0.2">
      <c r="A769" s="565" t="s">
        <v>1039</v>
      </c>
      <c r="B769" s="565"/>
      <c r="C769" s="565" t="s">
        <v>457</v>
      </c>
      <c r="D769" s="565"/>
      <c r="E769" s="565"/>
      <c r="F769" s="565"/>
      <c r="G769" s="565"/>
      <c r="H769" s="565"/>
      <c r="I769" s="565">
        <v>1.05</v>
      </c>
      <c r="J769" s="565"/>
      <c r="K769" s="565"/>
    </row>
    <row r="770" spans="1:11" x14ac:dyDescent="0.2">
      <c r="A770" s="565"/>
      <c r="B770" s="565"/>
      <c r="C770" s="565"/>
      <c r="D770" s="565" t="s">
        <v>315</v>
      </c>
      <c r="E770" s="565" t="s">
        <v>639</v>
      </c>
      <c r="F770" s="565"/>
      <c r="G770" s="565"/>
      <c r="H770" s="565"/>
      <c r="I770" s="565"/>
      <c r="J770" s="565">
        <v>1.1000000000000001</v>
      </c>
      <c r="K770" s="565">
        <v>3.5</v>
      </c>
    </row>
    <row r="771" spans="1:11" x14ac:dyDescent="0.2">
      <c r="A771" s="565" t="s">
        <v>1040</v>
      </c>
      <c r="B771" s="565" t="s">
        <v>331</v>
      </c>
      <c r="C771" s="565"/>
      <c r="D771" s="565"/>
      <c r="E771" s="565"/>
      <c r="F771" s="565"/>
      <c r="G771" s="565"/>
      <c r="H771" s="565">
        <v>0.33</v>
      </c>
      <c r="I771" s="565"/>
      <c r="J771" s="565"/>
      <c r="K771" s="565"/>
    </row>
    <row r="772" spans="1:11" x14ac:dyDescent="0.2">
      <c r="A772" s="565"/>
      <c r="B772" s="565"/>
      <c r="C772" s="565"/>
      <c r="D772" s="565" t="s">
        <v>324</v>
      </c>
      <c r="E772" s="565" t="s">
        <v>69</v>
      </c>
      <c r="F772" s="565"/>
      <c r="G772" s="565"/>
      <c r="H772" s="565"/>
      <c r="I772" s="565"/>
      <c r="J772" s="565">
        <v>1.8</v>
      </c>
      <c r="K772" s="565">
        <v>1.1299999999999999</v>
      </c>
    </row>
    <row r="773" spans="1:11" x14ac:dyDescent="0.2">
      <c r="A773" s="565" t="s">
        <v>1041</v>
      </c>
      <c r="B773" s="565" t="s">
        <v>248</v>
      </c>
      <c r="C773" s="565" t="s">
        <v>252</v>
      </c>
      <c r="D773" s="565"/>
      <c r="E773" s="565"/>
      <c r="F773" s="565"/>
      <c r="G773" s="565"/>
      <c r="H773" s="565">
        <v>0.03</v>
      </c>
      <c r="I773" s="565">
        <v>0.34</v>
      </c>
      <c r="J773" s="565"/>
      <c r="K773" s="565"/>
    </row>
    <row r="774" spans="1:11" x14ac:dyDescent="0.2">
      <c r="A774" s="565"/>
      <c r="B774" s="565"/>
      <c r="C774" s="565"/>
      <c r="D774" s="565" t="s">
        <v>411</v>
      </c>
      <c r="E774" s="565" t="s">
        <v>69</v>
      </c>
      <c r="F774" s="565"/>
      <c r="G774" s="565"/>
      <c r="H774" s="565"/>
      <c r="I774" s="565"/>
      <c r="J774" s="565">
        <v>4.05</v>
      </c>
      <c r="K774" s="565">
        <v>1.1299999999999999</v>
      </c>
    </row>
    <row r="775" spans="1:11" x14ac:dyDescent="0.2">
      <c r="A775" s="565" t="s">
        <v>1042</v>
      </c>
      <c r="B775" s="565" t="s">
        <v>275</v>
      </c>
      <c r="C775" s="565"/>
      <c r="D775" s="565"/>
      <c r="E775" s="565"/>
      <c r="F775" s="565"/>
      <c r="G775" s="565"/>
      <c r="H775" s="565">
        <v>0.78</v>
      </c>
      <c r="I775" s="565"/>
      <c r="J775" s="565"/>
      <c r="K775" s="565"/>
    </row>
    <row r="776" spans="1:11" x14ac:dyDescent="0.2">
      <c r="A776" s="565"/>
      <c r="B776" s="565"/>
      <c r="C776" s="565"/>
      <c r="D776" s="565" t="s">
        <v>279</v>
      </c>
      <c r="E776" s="565" t="s">
        <v>344</v>
      </c>
      <c r="F776" s="565"/>
      <c r="G776" s="565"/>
      <c r="H776" s="565"/>
      <c r="I776" s="565"/>
      <c r="J776" s="565">
        <v>4.3499999999999996</v>
      </c>
      <c r="K776" s="565">
        <v>1.53</v>
      </c>
    </row>
    <row r="777" spans="1:11" x14ac:dyDescent="0.2">
      <c r="A777" s="565" t="s">
        <v>1043</v>
      </c>
      <c r="B777" s="565" t="s">
        <v>468</v>
      </c>
      <c r="C777" s="565" t="s">
        <v>299</v>
      </c>
      <c r="D777" s="565"/>
      <c r="E777" s="565"/>
      <c r="F777" s="565"/>
      <c r="G777" s="565"/>
      <c r="H777" s="565">
        <v>0.09</v>
      </c>
      <c r="I777" s="565">
        <v>0.46</v>
      </c>
      <c r="J777" s="565"/>
      <c r="K777" s="565"/>
    </row>
    <row r="778" spans="1:11" x14ac:dyDescent="0.2">
      <c r="A778" s="565"/>
      <c r="B778" s="565"/>
      <c r="C778" s="565"/>
      <c r="D778" s="565" t="s">
        <v>452</v>
      </c>
      <c r="E778" s="565" t="s">
        <v>604</v>
      </c>
      <c r="F778" s="565"/>
      <c r="G778" s="565"/>
      <c r="H778" s="565"/>
      <c r="I778" s="565"/>
      <c r="J778" s="565">
        <v>0.3</v>
      </c>
      <c r="K778" s="565">
        <v>6.9</v>
      </c>
    </row>
    <row r="779" spans="1:11" x14ac:dyDescent="0.2">
      <c r="A779" s="565" t="s">
        <v>1044</v>
      </c>
      <c r="B779" s="565"/>
      <c r="C779" s="565" t="s">
        <v>688</v>
      </c>
      <c r="D779" s="565"/>
      <c r="E779" s="565"/>
      <c r="F779" s="565"/>
      <c r="G779" s="565"/>
      <c r="H779" s="565"/>
      <c r="I779" s="565">
        <v>0.92</v>
      </c>
      <c r="J779" s="565"/>
      <c r="K779" s="565"/>
    </row>
    <row r="780" spans="1:11" x14ac:dyDescent="0.2">
      <c r="A780" s="565"/>
      <c r="B780" s="565"/>
      <c r="C780" s="565"/>
      <c r="D780" s="565" t="s">
        <v>237</v>
      </c>
      <c r="E780" s="565" t="s">
        <v>1045</v>
      </c>
      <c r="F780" s="565"/>
      <c r="G780" s="565"/>
      <c r="H780" s="565"/>
      <c r="I780" s="565"/>
      <c r="J780" s="565">
        <v>0</v>
      </c>
      <c r="K780" s="565">
        <v>11.95</v>
      </c>
    </row>
    <row r="781" spans="1:11" x14ac:dyDescent="0.2">
      <c r="A781" s="565" t="s">
        <v>1046</v>
      </c>
      <c r="B781" s="565"/>
      <c r="C781" s="565" t="s">
        <v>434</v>
      </c>
      <c r="D781" s="565"/>
      <c r="E781" s="565"/>
      <c r="F781" s="565"/>
      <c r="G781" s="565"/>
      <c r="H781" s="565"/>
      <c r="I781" s="565">
        <v>1.47</v>
      </c>
      <c r="J781" s="565"/>
      <c r="K781" s="565"/>
    </row>
    <row r="782" spans="1:11" x14ac:dyDescent="0.2">
      <c r="A782" s="565"/>
      <c r="B782" s="565"/>
      <c r="C782" s="565"/>
      <c r="D782" s="565" t="s">
        <v>237</v>
      </c>
      <c r="E782" s="565" t="s">
        <v>860</v>
      </c>
      <c r="F782" s="565"/>
      <c r="G782" s="565"/>
      <c r="H782" s="565"/>
      <c r="I782" s="565"/>
      <c r="J782" s="565">
        <v>0</v>
      </c>
      <c r="K782" s="565">
        <v>12.5</v>
      </c>
    </row>
    <row r="783" spans="1:11" x14ac:dyDescent="0.2">
      <c r="A783" s="565" t="s">
        <v>1047</v>
      </c>
      <c r="B783" s="565"/>
      <c r="C783" s="565" t="s">
        <v>612</v>
      </c>
      <c r="D783" s="565"/>
      <c r="E783" s="565"/>
      <c r="F783" s="565"/>
      <c r="G783" s="565"/>
      <c r="H783" s="565"/>
      <c r="I783" s="565">
        <v>1.03</v>
      </c>
      <c r="J783" s="565"/>
      <c r="K783" s="565"/>
    </row>
    <row r="784" spans="1:11" x14ac:dyDescent="0.2">
      <c r="A784" s="565"/>
      <c r="B784" s="565"/>
      <c r="C784" s="565"/>
      <c r="D784" s="565" t="s">
        <v>241</v>
      </c>
      <c r="E784" s="565" t="s">
        <v>650</v>
      </c>
      <c r="F784" s="565"/>
      <c r="G784" s="565"/>
      <c r="H784" s="565"/>
      <c r="I784" s="565"/>
      <c r="J784" s="565">
        <v>0.13</v>
      </c>
      <c r="K784" s="565">
        <v>6.3</v>
      </c>
    </row>
    <row r="785" spans="1:11" x14ac:dyDescent="0.2">
      <c r="A785" s="565" t="s">
        <v>1048</v>
      </c>
      <c r="B785" s="565" t="s">
        <v>244</v>
      </c>
      <c r="C785" s="565" t="s">
        <v>224</v>
      </c>
      <c r="D785" s="565"/>
      <c r="E785" s="565"/>
      <c r="F785" s="565"/>
      <c r="G785" s="565"/>
      <c r="H785" s="565">
        <v>0.04</v>
      </c>
      <c r="I785" s="565">
        <v>0.23</v>
      </c>
      <c r="J785" s="565"/>
      <c r="K785" s="565"/>
    </row>
    <row r="786" spans="1:11" x14ac:dyDescent="0.2">
      <c r="A786" s="565"/>
      <c r="B786" s="565"/>
      <c r="C786" s="565"/>
      <c r="D786" s="565" t="s">
        <v>250</v>
      </c>
      <c r="E786" s="565" t="s">
        <v>253</v>
      </c>
      <c r="F786" s="565"/>
      <c r="G786" s="565"/>
      <c r="H786" s="565"/>
      <c r="I786" s="565"/>
      <c r="J786" s="565">
        <v>0.25</v>
      </c>
      <c r="K786" s="565">
        <v>5.5</v>
      </c>
    </row>
    <row r="787" spans="1:11" x14ac:dyDescent="0.2">
      <c r="A787" s="565" t="s">
        <v>1049</v>
      </c>
      <c r="B787" s="565" t="s">
        <v>267</v>
      </c>
      <c r="C787" s="565" t="s">
        <v>526</v>
      </c>
      <c r="D787" s="565"/>
      <c r="E787" s="565"/>
      <c r="F787" s="565"/>
      <c r="G787" s="565"/>
      <c r="H787" s="565">
        <v>0.01</v>
      </c>
      <c r="I787" s="565">
        <v>0.87</v>
      </c>
      <c r="J787" s="565"/>
      <c r="K787" s="565"/>
    </row>
    <row r="788" spans="1:11" x14ac:dyDescent="0.2">
      <c r="A788" s="565"/>
      <c r="B788" s="565"/>
      <c r="C788" s="565"/>
      <c r="D788" s="565" t="s">
        <v>248</v>
      </c>
      <c r="E788" s="565" t="s">
        <v>1003</v>
      </c>
      <c r="F788" s="565"/>
      <c r="G788" s="565"/>
      <c r="H788" s="565"/>
      <c r="I788" s="565"/>
      <c r="J788" s="565">
        <v>0.03</v>
      </c>
      <c r="K788" s="565">
        <v>7.9</v>
      </c>
    </row>
    <row r="789" spans="1:11" x14ac:dyDescent="0.2">
      <c r="A789" s="565" t="s">
        <v>1050</v>
      </c>
      <c r="B789" s="565" t="s">
        <v>237</v>
      </c>
      <c r="C789" s="565" t="s">
        <v>642</v>
      </c>
      <c r="D789" s="565"/>
      <c r="E789" s="565"/>
      <c r="F789" s="565"/>
      <c r="G789" s="565"/>
      <c r="H789" s="565">
        <v>0</v>
      </c>
      <c r="I789" s="565">
        <v>0.71</v>
      </c>
      <c r="J789" s="565"/>
      <c r="K789" s="565"/>
    </row>
    <row r="790" spans="1:11" x14ac:dyDescent="0.2">
      <c r="A790" s="565"/>
      <c r="B790" s="565"/>
      <c r="C790" s="565"/>
      <c r="D790" s="565" t="s">
        <v>233</v>
      </c>
      <c r="E790" s="565" t="s">
        <v>703</v>
      </c>
      <c r="F790" s="565"/>
      <c r="G790" s="565"/>
      <c r="H790" s="565"/>
      <c r="I790" s="565"/>
      <c r="J790" s="565">
        <v>7.0000000000000007E-2</v>
      </c>
      <c r="K790" s="565">
        <v>8.8000000000000007</v>
      </c>
    </row>
    <row r="791" spans="1:11" x14ac:dyDescent="0.2">
      <c r="A791" s="565" t="s">
        <v>1051</v>
      </c>
      <c r="B791" s="565" t="s">
        <v>231</v>
      </c>
      <c r="C791" s="565" t="s">
        <v>457</v>
      </c>
      <c r="D791" s="565"/>
      <c r="E791" s="565"/>
      <c r="F791" s="565"/>
      <c r="G791" s="565"/>
      <c r="H791" s="565">
        <v>0.02</v>
      </c>
      <c r="I791" s="565">
        <v>1.05</v>
      </c>
      <c r="J791" s="565"/>
      <c r="K791" s="565"/>
    </row>
    <row r="792" spans="1:11" x14ac:dyDescent="0.2">
      <c r="A792" s="565"/>
      <c r="B792" s="565"/>
      <c r="C792" s="565"/>
      <c r="D792" s="565" t="s">
        <v>250</v>
      </c>
      <c r="E792" s="565" t="s">
        <v>629</v>
      </c>
      <c r="F792" s="565"/>
      <c r="G792" s="565"/>
      <c r="H792" s="565"/>
      <c r="I792" s="565"/>
      <c r="J792" s="565">
        <v>0.25</v>
      </c>
      <c r="K792" s="565">
        <v>9.3000000000000007</v>
      </c>
    </row>
    <row r="793" spans="1:11" x14ac:dyDescent="0.2">
      <c r="A793" s="565" t="s">
        <v>1052</v>
      </c>
      <c r="B793" s="565" t="s">
        <v>248</v>
      </c>
      <c r="C793" s="565" t="s">
        <v>288</v>
      </c>
      <c r="D793" s="565"/>
      <c r="E793" s="565"/>
      <c r="F793" s="565"/>
      <c r="G793" s="565"/>
      <c r="H793" s="565">
        <v>0.03</v>
      </c>
      <c r="I793" s="565">
        <v>0.81</v>
      </c>
      <c r="J793" s="565"/>
      <c r="K793" s="565"/>
    </row>
    <row r="794" spans="1:11" x14ac:dyDescent="0.2">
      <c r="A794" s="565"/>
      <c r="B794" s="565"/>
      <c r="C794" s="565"/>
      <c r="D794" s="565" t="s">
        <v>227</v>
      </c>
      <c r="E794" s="565" t="s">
        <v>732</v>
      </c>
      <c r="F794" s="565"/>
      <c r="G794" s="565"/>
      <c r="H794" s="565"/>
      <c r="I794" s="565"/>
      <c r="J794" s="565">
        <v>0.1</v>
      </c>
      <c r="K794" s="565">
        <v>13.65</v>
      </c>
    </row>
    <row r="795" spans="1:11" x14ac:dyDescent="0.2">
      <c r="A795" s="565" t="s">
        <v>1053</v>
      </c>
      <c r="B795" s="565"/>
      <c r="C795" s="565" t="s">
        <v>1054</v>
      </c>
      <c r="D795" s="565"/>
      <c r="E795" s="565"/>
      <c r="F795" s="565"/>
      <c r="G795" s="565"/>
      <c r="H795" s="565"/>
      <c r="I795" s="565">
        <v>1.92</v>
      </c>
      <c r="J795" s="565"/>
      <c r="K795" s="565"/>
    </row>
    <row r="796" spans="1:11" x14ac:dyDescent="0.2">
      <c r="A796" s="565"/>
      <c r="B796" s="565"/>
      <c r="C796" s="565"/>
      <c r="D796" s="565" t="s">
        <v>237</v>
      </c>
      <c r="E796" s="565" t="s">
        <v>1055</v>
      </c>
      <c r="F796" s="565"/>
      <c r="G796" s="565"/>
      <c r="H796" s="565"/>
      <c r="I796" s="565"/>
      <c r="J796" s="565">
        <v>0</v>
      </c>
      <c r="K796" s="565">
        <v>16.899999999999999</v>
      </c>
    </row>
    <row r="797" spans="1:11" x14ac:dyDescent="0.2">
      <c r="A797" s="565" t="s">
        <v>1056</v>
      </c>
      <c r="B797" s="565"/>
      <c r="C797" s="565" t="s">
        <v>519</v>
      </c>
      <c r="D797" s="565"/>
      <c r="E797" s="565"/>
      <c r="F797" s="565"/>
      <c r="G797" s="565"/>
      <c r="H797" s="565"/>
      <c r="I797" s="565">
        <v>1.46</v>
      </c>
      <c r="J797" s="565"/>
      <c r="K797" s="565"/>
    </row>
    <row r="798" spans="1:11" x14ac:dyDescent="0.2">
      <c r="A798" s="565"/>
      <c r="B798" s="565"/>
      <c r="C798" s="565"/>
      <c r="D798" s="565" t="s">
        <v>331</v>
      </c>
      <c r="E798" s="565" t="s">
        <v>285</v>
      </c>
      <c r="F798" s="565"/>
      <c r="G798" s="565"/>
      <c r="H798" s="565"/>
      <c r="I798" s="565"/>
      <c r="J798" s="565">
        <v>0.33</v>
      </c>
      <c r="K798" s="565">
        <v>7.7</v>
      </c>
    </row>
    <row r="799" spans="1:11" x14ac:dyDescent="0.2">
      <c r="A799" s="565" t="s">
        <v>1057</v>
      </c>
      <c r="B799" s="565" t="s">
        <v>227</v>
      </c>
      <c r="C799" s="565" t="s">
        <v>378</v>
      </c>
      <c r="D799" s="565"/>
      <c r="E799" s="565"/>
      <c r="F799" s="565"/>
      <c r="G799" s="565"/>
      <c r="H799" s="565">
        <v>0.1</v>
      </c>
      <c r="I799" s="565">
        <v>0.08</v>
      </c>
      <c r="J799" s="565"/>
      <c r="K799" s="565"/>
    </row>
    <row r="800" spans="1:11" x14ac:dyDescent="0.2">
      <c r="A800" s="565"/>
      <c r="B800" s="565"/>
      <c r="C800" s="565"/>
      <c r="D800" s="565" t="s">
        <v>556</v>
      </c>
      <c r="E800" s="565" t="s">
        <v>336</v>
      </c>
      <c r="F800" s="565"/>
      <c r="G800" s="565"/>
      <c r="H800" s="565"/>
      <c r="I800" s="565"/>
      <c r="J800" s="565">
        <v>0.9</v>
      </c>
      <c r="K800" s="565">
        <v>1.3</v>
      </c>
    </row>
    <row r="801" spans="1:11" x14ac:dyDescent="0.2">
      <c r="A801" s="565" t="s">
        <v>1058</v>
      </c>
      <c r="B801" s="565" t="s">
        <v>378</v>
      </c>
      <c r="C801" s="565" t="s">
        <v>787</v>
      </c>
      <c r="D801" s="565"/>
      <c r="E801" s="565"/>
      <c r="F801" s="565"/>
      <c r="G801" s="565"/>
      <c r="H801" s="565">
        <v>0.08</v>
      </c>
      <c r="I801" s="565">
        <v>0.18</v>
      </c>
      <c r="J801" s="565"/>
      <c r="K801" s="565"/>
    </row>
    <row r="802" spans="1:11" x14ac:dyDescent="0.2">
      <c r="A802" s="565"/>
      <c r="B802" s="565"/>
      <c r="C802" s="565"/>
      <c r="D802" s="565" t="s">
        <v>226</v>
      </c>
      <c r="E802" s="565" t="s">
        <v>484</v>
      </c>
      <c r="F802" s="565"/>
      <c r="G802" s="565"/>
      <c r="H802" s="565"/>
      <c r="I802" s="565"/>
      <c r="J802" s="565">
        <v>1.4</v>
      </c>
      <c r="K802" s="565">
        <v>3.4</v>
      </c>
    </row>
    <row r="803" spans="1:11" x14ac:dyDescent="0.2">
      <c r="A803" s="565" t="s">
        <v>1059</v>
      </c>
      <c r="B803" s="565" t="s">
        <v>243</v>
      </c>
      <c r="C803" s="565" t="s">
        <v>613</v>
      </c>
      <c r="D803" s="565"/>
      <c r="E803" s="565"/>
      <c r="F803" s="565"/>
      <c r="G803" s="565"/>
      <c r="H803" s="565">
        <v>0.2</v>
      </c>
      <c r="I803" s="565">
        <v>0.5</v>
      </c>
      <c r="J803" s="565"/>
      <c r="K803" s="565"/>
    </row>
    <row r="804" spans="1:11" x14ac:dyDescent="0.2">
      <c r="A804" s="565"/>
      <c r="B804" s="565"/>
      <c r="C804" s="565"/>
      <c r="D804" s="565" t="s">
        <v>249</v>
      </c>
      <c r="E804" s="565" t="s">
        <v>279</v>
      </c>
      <c r="F804" s="565"/>
      <c r="G804" s="565"/>
      <c r="H804" s="565"/>
      <c r="I804" s="565"/>
      <c r="J804" s="565">
        <v>2.0499999999999998</v>
      </c>
      <c r="K804" s="565">
        <v>4.3499999999999996</v>
      </c>
    </row>
    <row r="805" spans="1:11" x14ac:dyDescent="0.2">
      <c r="A805" s="565" t="s">
        <v>1060</v>
      </c>
      <c r="B805" s="565" t="s">
        <v>394</v>
      </c>
      <c r="C805" s="565" t="s">
        <v>312</v>
      </c>
      <c r="D805" s="565"/>
      <c r="E805" s="565"/>
      <c r="F805" s="565"/>
      <c r="G805" s="565"/>
      <c r="H805" s="565">
        <v>0.21</v>
      </c>
      <c r="I805" s="565">
        <v>0.37</v>
      </c>
      <c r="J805" s="565"/>
      <c r="K805" s="565"/>
    </row>
    <row r="806" spans="1:11" x14ac:dyDescent="0.2">
      <c r="A806" s="565"/>
      <c r="B806" s="565"/>
      <c r="C806" s="565"/>
      <c r="D806" s="565" t="s">
        <v>497</v>
      </c>
      <c r="E806" s="565" t="s">
        <v>921</v>
      </c>
      <c r="F806" s="565"/>
      <c r="G806" s="565"/>
      <c r="H806" s="565"/>
      <c r="I806" s="565"/>
      <c r="J806" s="565">
        <v>2.35</v>
      </c>
      <c r="K806" s="565">
        <v>3.3</v>
      </c>
    </row>
    <row r="807" spans="1:11" x14ac:dyDescent="0.2">
      <c r="A807" s="565" t="s">
        <v>1061</v>
      </c>
      <c r="B807" s="565" t="s">
        <v>529</v>
      </c>
      <c r="C807" s="565" t="s">
        <v>616</v>
      </c>
      <c r="D807" s="565"/>
      <c r="E807" s="565"/>
      <c r="F807" s="565"/>
      <c r="G807" s="565"/>
      <c r="H807" s="565">
        <v>0.26</v>
      </c>
      <c r="I807" s="565">
        <v>0.28999999999999998</v>
      </c>
      <c r="J807" s="565"/>
      <c r="K807" s="565"/>
    </row>
    <row r="808" spans="1:11" x14ac:dyDescent="0.2">
      <c r="A808" s="565"/>
      <c r="B808" s="565"/>
      <c r="C808" s="565"/>
      <c r="D808" s="565" t="s">
        <v>526</v>
      </c>
      <c r="E808" s="565" t="s">
        <v>758</v>
      </c>
      <c r="F808" s="565"/>
      <c r="G808" s="565"/>
      <c r="H808" s="565"/>
      <c r="I808" s="565"/>
      <c r="J808" s="565">
        <v>0.87</v>
      </c>
      <c r="K808" s="565">
        <v>4.8499999999999996</v>
      </c>
    </row>
    <row r="809" spans="1:11" x14ac:dyDescent="0.2">
      <c r="A809" s="565" t="s">
        <v>1062</v>
      </c>
      <c r="B809" s="565"/>
      <c r="C809" s="565" t="s">
        <v>296</v>
      </c>
      <c r="D809" s="565"/>
      <c r="E809" s="565"/>
      <c r="F809" s="565"/>
      <c r="G809" s="565"/>
      <c r="H809" s="565"/>
      <c r="I809" s="565">
        <v>0.68</v>
      </c>
      <c r="J809" s="565"/>
      <c r="K809" s="565"/>
    </row>
    <row r="810" spans="1:11" x14ac:dyDescent="0.2">
      <c r="A810" s="565"/>
      <c r="B810" s="565"/>
      <c r="C810" s="565"/>
      <c r="D810" s="565" t="s">
        <v>375</v>
      </c>
      <c r="E810" s="565" t="s">
        <v>112</v>
      </c>
      <c r="F810" s="565"/>
      <c r="G810" s="565"/>
      <c r="H810" s="565"/>
      <c r="I810" s="565"/>
      <c r="J810" s="565">
        <v>0.27</v>
      </c>
      <c r="K810" s="565">
        <v>6.35</v>
      </c>
    </row>
    <row r="811" spans="1:11" x14ac:dyDescent="0.2">
      <c r="A811" s="565" t="s">
        <v>1063</v>
      </c>
      <c r="B811" s="565" t="s">
        <v>378</v>
      </c>
      <c r="C811" s="565" t="s">
        <v>578</v>
      </c>
      <c r="D811" s="565"/>
      <c r="E811" s="565"/>
      <c r="F811" s="565"/>
      <c r="G811" s="565"/>
      <c r="H811" s="565">
        <v>0.08</v>
      </c>
      <c r="I811" s="565">
        <v>0.59</v>
      </c>
      <c r="J811" s="565"/>
      <c r="K811" s="565"/>
    </row>
    <row r="812" spans="1:11" x14ac:dyDescent="0.2">
      <c r="A812" s="565"/>
      <c r="B812" s="565"/>
      <c r="C812" s="565"/>
      <c r="D812" s="565" t="s">
        <v>467</v>
      </c>
      <c r="E812" s="565" t="s">
        <v>112</v>
      </c>
      <c r="F812" s="565"/>
      <c r="G812" s="565"/>
      <c r="H812" s="565"/>
      <c r="I812" s="565"/>
      <c r="J812" s="565">
        <v>1.55</v>
      </c>
      <c r="K812" s="565">
        <v>6.35</v>
      </c>
    </row>
    <row r="813" spans="1:11" x14ac:dyDescent="0.2">
      <c r="A813" s="565" t="s">
        <v>1064</v>
      </c>
      <c r="B813" s="565" t="s">
        <v>224</v>
      </c>
      <c r="C813" s="565" t="s">
        <v>296</v>
      </c>
      <c r="D813" s="565"/>
      <c r="E813" s="565"/>
      <c r="F813" s="565"/>
      <c r="G813" s="565"/>
      <c r="H813" s="565">
        <v>0.23</v>
      </c>
      <c r="I813" s="565">
        <v>0.68</v>
      </c>
      <c r="J813" s="565"/>
      <c r="K813" s="565"/>
    </row>
    <row r="814" spans="1:11" x14ac:dyDescent="0.2">
      <c r="A814" s="565"/>
      <c r="B814" s="565"/>
      <c r="C814" s="565"/>
      <c r="D814" s="565" t="s">
        <v>365</v>
      </c>
      <c r="E814" s="565" t="s">
        <v>411</v>
      </c>
      <c r="F814" s="565"/>
      <c r="G814" s="565"/>
      <c r="H814" s="565"/>
      <c r="I814" s="565"/>
      <c r="J814" s="565">
        <v>1.65</v>
      </c>
      <c r="K814" s="565">
        <v>4.05</v>
      </c>
    </row>
    <row r="815" spans="1:11" x14ac:dyDescent="0.2">
      <c r="A815" s="565" t="s">
        <v>1065</v>
      </c>
      <c r="B815" s="565" t="s">
        <v>227</v>
      </c>
      <c r="C815" s="565" t="s">
        <v>241</v>
      </c>
      <c r="D815" s="565"/>
      <c r="E815" s="565"/>
      <c r="F815" s="565"/>
      <c r="G815" s="565"/>
      <c r="H815" s="565">
        <v>0.1</v>
      </c>
      <c r="I815" s="565">
        <v>0.13</v>
      </c>
      <c r="J815" s="565"/>
      <c r="K815" s="565"/>
    </row>
    <row r="816" spans="1:11" x14ac:dyDescent="0.2">
      <c r="A816" s="565"/>
      <c r="B816" s="565"/>
      <c r="C816" s="565"/>
      <c r="D816" s="565" t="s">
        <v>457</v>
      </c>
      <c r="E816" s="565" t="s">
        <v>752</v>
      </c>
      <c r="F816" s="565"/>
      <c r="G816" s="565"/>
      <c r="H816" s="565"/>
      <c r="I816" s="565"/>
      <c r="J816" s="565">
        <v>1.05</v>
      </c>
      <c r="K816" s="565">
        <v>4.75</v>
      </c>
    </row>
    <row r="817" spans="1:11" x14ac:dyDescent="0.2">
      <c r="A817" s="565" t="s">
        <v>1066</v>
      </c>
      <c r="B817" s="565" t="s">
        <v>756</v>
      </c>
      <c r="C817" s="565" t="s">
        <v>862</v>
      </c>
      <c r="D817" s="565"/>
      <c r="E817" s="565"/>
      <c r="F817" s="565"/>
      <c r="G817" s="565"/>
      <c r="H817" s="565">
        <v>0.11</v>
      </c>
      <c r="I817" s="565">
        <v>0.82</v>
      </c>
      <c r="J817" s="565"/>
      <c r="K817" s="565"/>
    </row>
    <row r="818" spans="1:11" x14ac:dyDescent="0.2">
      <c r="A818" s="565"/>
      <c r="B818" s="565"/>
      <c r="C818" s="565"/>
      <c r="D818" s="565" t="s">
        <v>926</v>
      </c>
      <c r="E818" s="565" t="s">
        <v>1067</v>
      </c>
      <c r="F818" s="565"/>
      <c r="G818" s="565"/>
      <c r="H818" s="565"/>
      <c r="I818" s="565"/>
      <c r="J818" s="565">
        <v>1.85</v>
      </c>
      <c r="K818" s="565">
        <v>5.75</v>
      </c>
    </row>
    <row r="819" spans="1:11" x14ac:dyDescent="0.2">
      <c r="A819" s="565" t="s">
        <v>1068</v>
      </c>
      <c r="B819" s="565" t="s">
        <v>529</v>
      </c>
      <c r="C819" s="565" t="s">
        <v>331</v>
      </c>
      <c r="D819" s="565"/>
      <c r="E819" s="565"/>
      <c r="F819" s="565"/>
      <c r="G819" s="565"/>
      <c r="H819" s="565">
        <v>0.26</v>
      </c>
      <c r="I819" s="565">
        <v>0.33</v>
      </c>
      <c r="J819" s="565"/>
      <c r="K819" s="565"/>
    </row>
    <row r="820" spans="1:11" x14ac:dyDescent="0.2">
      <c r="A820" s="565"/>
      <c r="B820" s="565"/>
      <c r="C820" s="565"/>
      <c r="D820" s="565" t="s">
        <v>639</v>
      </c>
      <c r="E820" s="565" t="s">
        <v>614</v>
      </c>
      <c r="F820" s="565"/>
      <c r="G820" s="565"/>
      <c r="H820" s="565"/>
      <c r="I820" s="565"/>
      <c r="J820" s="565">
        <v>3.5</v>
      </c>
      <c r="K820" s="565">
        <v>3.95</v>
      </c>
    </row>
    <row r="821" spans="1:11" x14ac:dyDescent="0.2">
      <c r="A821" s="565" t="s">
        <v>1069</v>
      </c>
      <c r="B821" s="565" t="s">
        <v>322</v>
      </c>
      <c r="C821" s="565" t="s">
        <v>299</v>
      </c>
      <c r="D821" s="565"/>
      <c r="E821" s="565"/>
      <c r="F821" s="565"/>
      <c r="G821" s="565"/>
      <c r="H821" s="565">
        <v>0.44</v>
      </c>
      <c r="I821" s="565">
        <v>0.46</v>
      </c>
      <c r="J821" s="565"/>
      <c r="K821" s="565"/>
    </row>
    <row r="822" spans="1:11" x14ac:dyDescent="0.2">
      <c r="A822" s="565"/>
      <c r="B822" s="565"/>
      <c r="C822" s="565"/>
      <c r="D822" s="565" t="s">
        <v>819</v>
      </c>
      <c r="E822" s="565" t="s">
        <v>497</v>
      </c>
      <c r="F822" s="565"/>
      <c r="G822" s="565"/>
      <c r="H822" s="565"/>
      <c r="I822" s="565"/>
      <c r="J822" s="565">
        <v>4</v>
      </c>
      <c r="K822" s="565">
        <v>2.35</v>
      </c>
    </row>
    <row r="823" spans="1:11" x14ac:dyDescent="0.2">
      <c r="A823" s="565" t="s">
        <v>1070</v>
      </c>
      <c r="B823" s="565" t="s">
        <v>409</v>
      </c>
      <c r="C823" s="565" t="s">
        <v>267</v>
      </c>
      <c r="D823" s="565"/>
      <c r="E823" s="565"/>
      <c r="F823" s="565"/>
      <c r="G823" s="565"/>
      <c r="H823" s="565">
        <v>0.36</v>
      </c>
      <c r="I823" s="565">
        <v>0.01</v>
      </c>
      <c r="J823" s="565"/>
      <c r="K823" s="565"/>
    </row>
    <row r="824" spans="1:11" x14ac:dyDescent="0.2">
      <c r="A824" s="565"/>
      <c r="B824" s="565"/>
      <c r="C824" s="565"/>
      <c r="D824" s="565" t="s">
        <v>269</v>
      </c>
      <c r="E824" s="565" t="s">
        <v>496</v>
      </c>
      <c r="F824" s="565"/>
      <c r="G824" s="565"/>
      <c r="H824" s="565"/>
      <c r="I824" s="565"/>
      <c r="J824" s="565">
        <v>1.2</v>
      </c>
      <c r="K824" s="565">
        <v>3.15</v>
      </c>
    </row>
    <row r="825" spans="1:11" x14ac:dyDescent="0.2">
      <c r="A825" s="565" t="s">
        <v>1071</v>
      </c>
      <c r="B825" s="565"/>
      <c r="C825" s="565" t="s">
        <v>351</v>
      </c>
      <c r="D825" s="565"/>
      <c r="E825" s="565"/>
      <c r="F825" s="565"/>
      <c r="G825" s="565"/>
      <c r="H825" s="565"/>
      <c r="I825" s="565">
        <v>0.62</v>
      </c>
      <c r="J825" s="565"/>
      <c r="K825" s="565"/>
    </row>
    <row r="826" spans="1:11" x14ac:dyDescent="0.2">
      <c r="A826" s="565"/>
      <c r="B826" s="565"/>
      <c r="C826" s="565"/>
      <c r="D826" s="565" t="s">
        <v>1072</v>
      </c>
      <c r="E826" s="565" t="s">
        <v>496</v>
      </c>
      <c r="F826" s="565"/>
      <c r="G826" s="565"/>
      <c r="H826" s="565"/>
      <c r="I826" s="565"/>
      <c r="J826" s="565">
        <v>3.07</v>
      </c>
      <c r="K826" s="565">
        <v>3.15</v>
      </c>
    </row>
    <row r="827" spans="1:11" x14ac:dyDescent="0.2">
      <c r="A827" s="565" t="s">
        <v>1073</v>
      </c>
      <c r="B827" s="565" t="s">
        <v>688</v>
      </c>
      <c r="C827" s="565" t="s">
        <v>267</v>
      </c>
      <c r="D827" s="565"/>
      <c r="E827" s="565"/>
      <c r="F827" s="565"/>
      <c r="G827" s="565"/>
      <c r="H827" s="565">
        <v>0.92</v>
      </c>
      <c r="I827" s="565">
        <v>0.01</v>
      </c>
      <c r="J827" s="565"/>
      <c r="K827" s="565"/>
    </row>
    <row r="828" spans="1:11" x14ac:dyDescent="0.2">
      <c r="A828" s="565"/>
      <c r="B828" s="565"/>
      <c r="C828" s="565"/>
      <c r="D828" s="565" t="s">
        <v>259</v>
      </c>
      <c r="E828" s="565" t="s">
        <v>452</v>
      </c>
      <c r="F828" s="565"/>
      <c r="G828" s="565"/>
      <c r="H828" s="565"/>
      <c r="I828" s="565"/>
      <c r="J828" s="565">
        <v>9.25</v>
      </c>
      <c r="K828" s="565">
        <v>0.3</v>
      </c>
    </row>
    <row r="829" spans="1:11" x14ac:dyDescent="0.2">
      <c r="A829" s="565" t="s">
        <v>1074</v>
      </c>
      <c r="B829" s="565" t="s">
        <v>627</v>
      </c>
      <c r="C829" s="565" t="s">
        <v>455</v>
      </c>
      <c r="D829" s="565"/>
      <c r="E829" s="565"/>
      <c r="F829" s="565"/>
      <c r="G829" s="565"/>
      <c r="H829" s="565">
        <v>0.93</v>
      </c>
      <c r="I829" s="565">
        <v>0.05</v>
      </c>
      <c r="J829" s="565"/>
      <c r="K829" s="565"/>
    </row>
    <row r="830" spans="1:11" x14ac:dyDescent="0.2">
      <c r="A830" s="565"/>
      <c r="B830" s="565"/>
      <c r="C830" s="565"/>
      <c r="D830" s="565" t="s">
        <v>807</v>
      </c>
      <c r="E830" s="565" t="s">
        <v>352</v>
      </c>
      <c r="F830" s="565"/>
      <c r="G830" s="565"/>
      <c r="H830" s="565"/>
      <c r="I830" s="565"/>
      <c r="J830" s="565">
        <v>9.4499999999999993</v>
      </c>
      <c r="K830" s="565">
        <v>0.17</v>
      </c>
    </row>
    <row r="831" spans="1:11" x14ac:dyDescent="0.2">
      <c r="A831" s="565" t="s">
        <v>1075</v>
      </c>
      <c r="B831" s="565" t="s">
        <v>684</v>
      </c>
      <c r="C831" s="565"/>
      <c r="D831" s="565"/>
      <c r="E831" s="565"/>
      <c r="F831" s="565"/>
      <c r="G831" s="565"/>
      <c r="H831" s="565">
        <v>0.96</v>
      </c>
      <c r="I831" s="565"/>
      <c r="J831" s="565"/>
      <c r="K831" s="565"/>
    </row>
    <row r="832" spans="1:11" x14ac:dyDescent="0.2">
      <c r="A832" s="565"/>
      <c r="B832" s="565"/>
      <c r="C832" s="565"/>
      <c r="D832" s="565" t="s">
        <v>913</v>
      </c>
      <c r="E832" s="565" t="s">
        <v>1076</v>
      </c>
      <c r="F832" s="565"/>
      <c r="G832" s="565"/>
      <c r="H832" s="565"/>
      <c r="I832" s="565"/>
      <c r="J832" s="565">
        <v>6.05</v>
      </c>
      <c r="K832" s="565">
        <v>2.17</v>
      </c>
    </row>
    <row r="833" spans="1:11" x14ac:dyDescent="0.2">
      <c r="A833" s="565" t="s">
        <v>1077</v>
      </c>
      <c r="B833" s="565" t="s">
        <v>250</v>
      </c>
      <c r="C833" s="565" t="s">
        <v>332</v>
      </c>
      <c r="D833" s="565"/>
      <c r="E833" s="565"/>
      <c r="F833" s="565"/>
      <c r="G833" s="565"/>
      <c r="H833" s="565">
        <v>0.25</v>
      </c>
      <c r="I833" s="565">
        <v>0.65</v>
      </c>
      <c r="J833" s="565"/>
      <c r="K833" s="565"/>
    </row>
    <row r="834" spans="1:11" x14ac:dyDescent="0.2">
      <c r="A834" s="565"/>
      <c r="B834" s="565"/>
      <c r="C834" s="565"/>
      <c r="D834" s="565" t="s">
        <v>589</v>
      </c>
      <c r="E834" s="565" t="s">
        <v>832</v>
      </c>
      <c r="F834" s="565"/>
      <c r="G834" s="565"/>
      <c r="H834" s="565"/>
      <c r="I834" s="565"/>
      <c r="J834" s="565">
        <v>0.83</v>
      </c>
      <c r="K834" s="565">
        <v>7.3</v>
      </c>
    </row>
    <row r="835" spans="1:11" x14ac:dyDescent="0.2">
      <c r="A835" s="565" t="s">
        <v>1078</v>
      </c>
      <c r="B835" s="565"/>
      <c r="C835" s="565" t="s">
        <v>288</v>
      </c>
      <c r="D835" s="565"/>
      <c r="E835" s="565"/>
      <c r="F835" s="565"/>
      <c r="G835" s="565"/>
      <c r="H835" s="565"/>
      <c r="I835" s="565">
        <v>0.81</v>
      </c>
      <c r="J835" s="565"/>
      <c r="K835" s="565"/>
    </row>
    <row r="836" spans="1:11" x14ac:dyDescent="0.2">
      <c r="A836" s="565"/>
      <c r="B836" s="565"/>
      <c r="C836" s="565"/>
      <c r="D836" s="565" t="s">
        <v>237</v>
      </c>
      <c r="E836" s="565" t="s">
        <v>845</v>
      </c>
      <c r="F836" s="565"/>
      <c r="G836" s="565"/>
      <c r="H836" s="565"/>
      <c r="I836" s="565"/>
      <c r="J836" s="565">
        <v>0</v>
      </c>
      <c r="K836" s="565">
        <v>7.45</v>
      </c>
    </row>
    <row r="837" spans="1:11" x14ac:dyDescent="0.2">
      <c r="A837" s="565" t="s">
        <v>1079</v>
      </c>
      <c r="B837" s="565"/>
      <c r="C837" s="565" t="s">
        <v>296</v>
      </c>
      <c r="D837" s="565"/>
      <c r="E837" s="565"/>
      <c r="F837" s="565"/>
      <c r="G837" s="565"/>
      <c r="H837" s="565"/>
      <c r="I837" s="565">
        <v>0.68</v>
      </c>
      <c r="J837" s="565"/>
      <c r="K837" s="565"/>
    </row>
    <row r="838" spans="1:11" x14ac:dyDescent="0.2">
      <c r="A838" s="565"/>
      <c r="B838" s="565"/>
      <c r="C838" s="565"/>
      <c r="D838" s="565" t="s">
        <v>241</v>
      </c>
      <c r="E838" s="565" t="s">
        <v>1028</v>
      </c>
      <c r="F838" s="565"/>
      <c r="G838" s="565"/>
      <c r="H838" s="565"/>
      <c r="I838" s="565"/>
      <c r="J838" s="565">
        <v>0.13</v>
      </c>
      <c r="K838" s="565">
        <v>8.1999999999999993</v>
      </c>
    </row>
    <row r="839" spans="1:11" x14ac:dyDescent="0.2">
      <c r="A839" s="565" t="s">
        <v>1080</v>
      </c>
      <c r="B839" s="565" t="s">
        <v>244</v>
      </c>
      <c r="C839" s="565" t="s">
        <v>684</v>
      </c>
      <c r="D839" s="565"/>
      <c r="E839" s="565"/>
      <c r="F839" s="565"/>
      <c r="G839" s="565"/>
      <c r="H839" s="565">
        <v>0.04</v>
      </c>
      <c r="I839" s="565">
        <v>0.96</v>
      </c>
      <c r="J839" s="565"/>
      <c r="K839" s="565"/>
    </row>
    <row r="840" spans="1:11" x14ac:dyDescent="0.2">
      <c r="A840" s="565"/>
      <c r="B840" s="565"/>
      <c r="C840" s="565"/>
      <c r="D840" s="565" t="s">
        <v>655</v>
      </c>
      <c r="E840" s="565" t="s">
        <v>108</v>
      </c>
      <c r="F840" s="565"/>
      <c r="G840" s="565"/>
      <c r="H840" s="565"/>
      <c r="I840" s="565"/>
      <c r="J840" s="565">
        <v>1.5</v>
      </c>
      <c r="K840" s="565">
        <v>6.25</v>
      </c>
    </row>
    <row r="841" spans="1:11" x14ac:dyDescent="0.2">
      <c r="A841" s="565" t="s">
        <v>1081</v>
      </c>
      <c r="B841" s="565" t="s">
        <v>529</v>
      </c>
      <c r="C841" s="565" t="s">
        <v>616</v>
      </c>
      <c r="D841" s="565"/>
      <c r="E841" s="565"/>
      <c r="F841" s="565"/>
      <c r="G841" s="565"/>
      <c r="H841" s="565">
        <v>0.26</v>
      </c>
      <c r="I841" s="565">
        <v>0.28999999999999998</v>
      </c>
      <c r="J841" s="565"/>
      <c r="K841" s="565"/>
    </row>
    <row r="842" spans="1:11" x14ac:dyDescent="0.2">
      <c r="A842" s="565"/>
      <c r="B842" s="565"/>
      <c r="C842" s="565"/>
      <c r="D842" s="565" t="s">
        <v>112</v>
      </c>
      <c r="E842" s="565" t="s">
        <v>824</v>
      </c>
      <c r="F842" s="565"/>
      <c r="G842" s="565"/>
      <c r="H842" s="565"/>
      <c r="I842" s="565"/>
      <c r="J842" s="565">
        <v>6.35</v>
      </c>
      <c r="K842" s="565">
        <v>0.97</v>
      </c>
    </row>
    <row r="843" spans="1:11" x14ac:dyDescent="0.2">
      <c r="A843" s="565" t="s">
        <v>1082</v>
      </c>
      <c r="B843" s="565" t="s">
        <v>424</v>
      </c>
      <c r="C843" s="565"/>
      <c r="D843" s="565"/>
      <c r="E843" s="565"/>
      <c r="F843" s="565"/>
      <c r="G843" s="565"/>
      <c r="H843" s="565">
        <v>1.01</v>
      </c>
      <c r="I843" s="565"/>
      <c r="J843" s="565"/>
      <c r="K843" s="565"/>
    </row>
    <row r="844" spans="1:11" x14ac:dyDescent="0.2">
      <c r="A844" s="565"/>
      <c r="B844" s="565"/>
      <c r="C844" s="565"/>
      <c r="D844" s="565" t="s">
        <v>952</v>
      </c>
      <c r="E844" s="565" t="s">
        <v>239</v>
      </c>
      <c r="F844" s="565"/>
      <c r="G844" s="565"/>
      <c r="H844" s="565"/>
      <c r="I844" s="565"/>
      <c r="J844" s="565">
        <v>5.2</v>
      </c>
      <c r="K844" s="565">
        <v>0.63</v>
      </c>
    </row>
    <row r="845" spans="1:11" x14ac:dyDescent="0.2">
      <c r="A845" s="565" t="s">
        <v>1083</v>
      </c>
      <c r="B845" s="565" t="s">
        <v>248</v>
      </c>
      <c r="C845" s="565" t="s">
        <v>287</v>
      </c>
      <c r="D845" s="565"/>
      <c r="E845" s="565"/>
      <c r="F845" s="565"/>
      <c r="G845" s="565"/>
      <c r="H845" s="565">
        <v>0.03</v>
      </c>
      <c r="I845" s="565">
        <v>0.19</v>
      </c>
      <c r="J845" s="565"/>
      <c r="K845" s="565"/>
    </row>
    <row r="846" spans="1:11" x14ac:dyDescent="0.2">
      <c r="A846" s="565"/>
      <c r="B846" s="565"/>
      <c r="C846" s="565"/>
      <c r="D846" s="565" t="s">
        <v>685</v>
      </c>
      <c r="E846" s="565" t="s">
        <v>239</v>
      </c>
      <c r="F846" s="565"/>
      <c r="G846" s="565"/>
      <c r="H846" s="565"/>
      <c r="I846" s="565"/>
      <c r="J846" s="565">
        <v>1.7</v>
      </c>
      <c r="K846" s="565">
        <v>0.63</v>
      </c>
    </row>
    <row r="847" spans="1:11" x14ac:dyDescent="0.2">
      <c r="A847" s="565" t="s">
        <v>1084</v>
      </c>
      <c r="B847" s="565" t="s">
        <v>282</v>
      </c>
      <c r="C847" s="565" t="s">
        <v>237</v>
      </c>
      <c r="D847" s="565"/>
      <c r="E847" s="565"/>
      <c r="F847" s="565"/>
      <c r="G847" s="565"/>
      <c r="H847" s="565">
        <v>0.31</v>
      </c>
      <c r="I847" s="565">
        <v>0</v>
      </c>
      <c r="J847" s="565"/>
      <c r="K847" s="565"/>
    </row>
    <row r="848" spans="1:11" x14ac:dyDescent="0.2">
      <c r="A848" s="565"/>
      <c r="B848" s="565"/>
      <c r="C848" s="565"/>
      <c r="D848" s="565" t="s">
        <v>379</v>
      </c>
      <c r="E848" s="565" t="s">
        <v>237</v>
      </c>
      <c r="F848" s="565"/>
      <c r="G848" s="565"/>
      <c r="H848" s="565"/>
      <c r="I848" s="565"/>
      <c r="J848" s="565">
        <v>5.95</v>
      </c>
      <c r="K848" s="565">
        <v>0</v>
      </c>
    </row>
    <row r="849" spans="1:11" x14ac:dyDescent="0.2">
      <c r="A849" s="565" t="s">
        <v>1085</v>
      </c>
      <c r="B849" s="565" t="s">
        <v>551</v>
      </c>
      <c r="C849" s="565"/>
      <c r="D849" s="565"/>
      <c r="E849" s="565"/>
      <c r="F849" s="565"/>
      <c r="G849" s="565"/>
      <c r="H849" s="565">
        <v>0.88</v>
      </c>
      <c r="I849" s="565"/>
      <c r="J849" s="565"/>
      <c r="K849" s="565"/>
    </row>
    <row r="850" spans="1:11" x14ac:dyDescent="0.2">
      <c r="A850" s="565"/>
      <c r="B850" s="565"/>
      <c r="C850" s="565"/>
      <c r="D850" s="565" t="s">
        <v>1086</v>
      </c>
      <c r="E850" s="565" t="s">
        <v>237</v>
      </c>
      <c r="F850" s="565"/>
      <c r="G850" s="565"/>
      <c r="H850" s="565"/>
      <c r="I850" s="565"/>
      <c r="J850" s="565">
        <v>6.4</v>
      </c>
      <c r="K850" s="565">
        <v>0</v>
      </c>
    </row>
    <row r="851" spans="1:11" x14ac:dyDescent="0.2">
      <c r="A851" s="565" t="s">
        <v>1087</v>
      </c>
      <c r="B851" s="565" t="s">
        <v>320</v>
      </c>
      <c r="C851" s="565"/>
      <c r="D851" s="565"/>
      <c r="E851" s="565"/>
      <c r="F851" s="565"/>
      <c r="G851" s="565"/>
      <c r="H851" s="565">
        <v>0.4</v>
      </c>
      <c r="I851" s="565"/>
      <c r="J851" s="565"/>
      <c r="K851" s="565"/>
    </row>
    <row r="852" spans="1:11" x14ac:dyDescent="0.2">
      <c r="A852" s="565"/>
      <c r="B852" s="565"/>
      <c r="C852" s="565"/>
      <c r="D852" s="565" t="s">
        <v>497</v>
      </c>
      <c r="E852" s="565" t="s">
        <v>283</v>
      </c>
      <c r="F852" s="565"/>
      <c r="G852" s="565"/>
      <c r="H852" s="565"/>
      <c r="I852" s="565"/>
      <c r="J852" s="565">
        <v>2.35</v>
      </c>
      <c r="K852" s="565">
        <v>0.73</v>
      </c>
    </row>
    <row r="853" spans="1:11" x14ac:dyDescent="0.2">
      <c r="A853" s="565" t="s">
        <v>1088</v>
      </c>
      <c r="B853" s="565" t="s">
        <v>233</v>
      </c>
      <c r="C853" s="565" t="s">
        <v>624</v>
      </c>
      <c r="D853" s="565"/>
      <c r="E853" s="565"/>
      <c r="F853" s="565"/>
      <c r="G853" s="565"/>
      <c r="H853" s="565">
        <v>7.0000000000000007E-2</v>
      </c>
      <c r="I853" s="565">
        <v>0.22</v>
      </c>
      <c r="J853" s="565"/>
      <c r="K853" s="565"/>
    </row>
    <row r="854" spans="1:11" x14ac:dyDescent="0.2">
      <c r="A854" s="565"/>
      <c r="B854" s="565"/>
      <c r="C854" s="565"/>
      <c r="D854" s="565" t="s">
        <v>224</v>
      </c>
      <c r="E854" s="565" t="s">
        <v>300</v>
      </c>
      <c r="F854" s="565"/>
      <c r="G854" s="565"/>
      <c r="H854" s="565"/>
      <c r="I854" s="565"/>
      <c r="J854" s="565">
        <v>0.23</v>
      </c>
      <c r="K854" s="565">
        <v>4.7</v>
      </c>
    </row>
    <row r="855" spans="1:11" x14ac:dyDescent="0.2">
      <c r="A855" s="565" t="s">
        <v>1089</v>
      </c>
      <c r="B855" s="565"/>
      <c r="C855" s="565" t="s">
        <v>404</v>
      </c>
      <c r="D855" s="565"/>
      <c r="E855" s="565"/>
      <c r="F855" s="565"/>
      <c r="G855" s="565"/>
      <c r="H855" s="565"/>
      <c r="I855" s="565">
        <v>0.72</v>
      </c>
      <c r="J855" s="565"/>
      <c r="K855" s="565"/>
    </row>
    <row r="856" spans="1:11" x14ac:dyDescent="0.2">
      <c r="A856" s="565"/>
      <c r="B856" s="565"/>
      <c r="C856" s="565"/>
      <c r="D856" s="565" t="s">
        <v>237</v>
      </c>
      <c r="E856" s="565" t="s">
        <v>544</v>
      </c>
      <c r="F856" s="565"/>
      <c r="G856" s="565"/>
      <c r="H856" s="565"/>
      <c r="I856" s="565"/>
      <c r="J856" s="565">
        <v>0</v>
      </c>
      <c r="K856" s="565">
        <v>9.8000000000000007</v>
      </c>
    </row>
    <row r="857" spans="1:11" x14ac:dyDescent="0.2">
      <c r="A857" s="565" t="s">
        <v>1090</v>
      </c>
      <c r="B857" s="565"/>
      <c r="C857" s="565" t="s">
        <v>775</v>
      </c>
      <c r="D857" s="565"/>
      <c r="E857" s="565"/>
      <c r="F857" s="565"/>
      <c r="G857" s="565"/>
      <c r="H857" s="565"/>
      <c r="I857" s="565">
        <v>1.24</v>
      </c>
      <c r="J857" s="565"/>
      <c r="K857" s="565"/>
    </row>
    <row r="858" spans="1:11" x14ac:dyDescent="0.2">
      <c r="A858" s="565"/>
      <c r="B858" s="565"/>
      <c r="C858" s="565"/>
      <c r="D858" s="565" t="s">
        <v>233</v>
      </c>
      <c r="E858" s="565" t="s">
        <v>886</v>
      </c>
      <c r="F858" s="565"/>
      <c r="G858" s="565"/>
      <c r="H858" s="565"/>
      <c r="I858" s="565"/>
      <c r="J858" s="565">
        <v>7.0000000000000007E-2</v>
      </c>
      <c r="K858" s="565">
        <v>11.4</v>
      </c>
    </row>
    <row r="859" spans="1:11" x14ac:dyDescent="0.2">
      <c r="A859" s="565" t="s">
        <v>1091</v>
      </c>
      <c r="B859" s="565" t="s">
        <v>231</v>
      </c>
      <c r="C859" s="565" t="s">
        <v>266</v>
      </c>
      <c r="D859" s="565"/>
      <c r="E859" s="565"/>
      <c r="F859" s="565"/>
      <c r="G859" s="565"/>
      <c r="H859" s="565">
        <v>0.02</v>
      </c>
      <c r="I859" s="565">
        <v>1.04</v>
      </c>
      <c r="J859" s="565"/>
      <c r="K859" s="565"/>
    </row>
    <row r="860" spans="1:11" x14ac:dyDescent="0.2">
      <c r="A860" s="565"/>
      <c r="B860" s="565"/>
      <c r="C860" s="565"/>
      <c r="D860" s="565" t="s">
        <v>465</v>
      </c>
      <c r="E860" s="565" t="s">
        <v>802</v>
      </c>
      <c r="F860" s="565"/>
      <c r="G860" s="565"/>
      <c r="H860" s="565"/>
      <c r="I860" s="565"/>
      <c r="J860" s="565">
        <v>3.6</v>
      </c>
      <c r="K860" s="565">
        <v>5.25</v>
      </c>
    </row>
    <row r="861" spans="1:11" x14ac:dyDescent="0.2">
      <c r="A861" s="565" t="s">
        <v>1092</v>
      </c>
      <c r="B861" s="565" t="s">
        <v>271</v>
      </c>
      <c r="C861" s="565" t="s">
        <v>267</v>
      </c>
      <c r="D861" s="565"/>
      <c r="E861" s="565"/>
      <c r="F861" s="565"/>
      <c r="G861" s="565"/>
      <c r="H861" s="565">
        <v>0.7</v>
      </c>
      <c r="I861" s="565">
        <v>0.01</v>
      </c>
      <c r="J861" s="565"/>
      <c r="K861" s="565"/>
    </row>
    <row r="862" spans="1:11" x14ac:dyDescent="0.2">
      <c r="A862" s="565"/>
      <c r="B862" s="565"/>
      <c r="C862" s="565"/>
      <c r="D862" s="565" t="s">
        <v>802</v>
      </c>
      <c r="E862" s="565" t="s">
        <v>613</v>
      </c>
      <c r="F862" s="565"/>
      <c r="G862" s="565"/>
      <c r="H862" s="565"/>
      <c r="I862" s="565"/>
      <c r="J862" s="565">
        <v>5.25</v>
      </c>
      <c r="K862" s="565">
        <v>0.5</v>
      </c>
    </row>
    <row r="863" spans="1:11" x14ac:dyDescent="0.2">
      <c r="A863" s="565" t="s">
        <v>1093</v>
      </c>
      <c r="B863" s="565" t="s">
        <v>246</v>
      </c>
      <c r="C863" s="565" t="s">
        <v>468</v>
      </c>
      <c r="D863" s="565"/>
      <c r="E863" s="565"/>
      <c r="F863" s="565"/>
      <c r="G863" s="565"/>
      <c r="H863" s="565">
        <v>0.35</v>
      </c>
      <c r="I863" s="565">
        <v>0.09</v>
      </c>
      <c r="J863" s="565"/>
      <c r="K863" s="565"/>
    </row>
    <row r="864" spans="1:11" x14ac:dyDescent="0.2">
      <c r="A864" s="565"/>
      <c r="B864" s="565"/>
      <c r="C864" s="565"/>
      <c r="D864" s="565" t="s">
        <v>873</v>
      </c>
      <c r="E864" s="565" t="s">
        <v>112</v>
      </c>
      <c r="F864" s="565"/>
      <c r="G864" s="565"/>
      <c r="H864" s="565"/>
      <c r="I864" s="565"/>
      <c r="J864" s="565">
        <v>1.17</v>
      </c>
      <c r="K864" s="565">
        <v>6.35</v>
      </c>
    </row>
    <row r="865" spans="1:11" x14ac:dyDescent="0.2">
      <c r="A865" s="565" t="s">
        <v>1094</v>
      </c>
      <c r="B865" s="565"/>
      <c r="C865" s="565" t="s">
        <v>78</v>
      </c>
      <c r="D865" s="565"/>
      <c r="E865" s="565"/>
      <c r="F865" s="565"/>
      <c r="G865" s="565"/>
      <c r="H865" s="565"/>
      <c r="I865" s="565">
        <v>1.18</v>
      </c>
      <c r="J865" s="565"/>
      <c r="K865" s="565"/>
    </row>
    <row r="866" spans="1:11" x14ac:dyDescent="0.2">
      <c r="A866" s="565"/>
      <c r="B866" s="565"/>
      <c r="C866" s="565"/>
      <c r="D866" s="565" t="s">
        <v>237</v>
      </c>
      <c r="E866" s="565" t="s">
        <v>892</v>
      </c>
      <c r="F866" s="565"/>
      <c r="G866" s="565"/>
      <c r="H866" s="565"/>
      <c r="I866" s="565"/>
      <c r="J866" s="565">
        <v>0</v>
      </c>
      <c r="K866" s="565">
        <v>14.35</v>
      </c>
    </row>
    <row r="867" spans="1:11" x14ac:dyDescent="0.2">
      <c r="A867" s="565" t="s">
        <v>1095</v>
      </c>
      <c r="B867" s="565"/>
      <c r="C867" s="565" t="s">
        <v>631</v>
      </c>
      <c r="D867" s="565"/>
      <c r="E867" s="565"/>
      <c r="F867" s="565"/>
      <c r="G867" s="565"/>
      <c r="H867" s="565"/>
      <c r="I867" s="565">
        <v>1.69</v>
      </c>
      <c r="J867" s="565"/>
      <c r="K867" s="565"/>
    </row>
    <row r="868" spans="1:11" x14ac:dyDescent="0.2">
      <c r="A868" s="565"/>
      <c r="B868" s="565"/>
      <c r="C868" s="565"/>
      <c r="D868" s="565" t="s">
        <v>237</v>
      </c>
      <c r="E868" s="565" t="s">
        <v>1096</v>
      </c>
      <c r="F868" s="565"/>
      <c r="G868" s="565"/>
      <c r="H868" s="565"/>
      <c r="I868" s="565"/>
      <c r="J868" s="565">
        <v>0</v>
      </c>
      <c r="K868" s="565">
        <v>20.65</v>
      </c>
    </row>
    <row r="869" spans="1:11" x14ac:dyDescent="0.2">
      <c r="A869" s="565" t="s">
        <v>1097</v>
      </c>
      <c r="B869" s="565"/>
      <c r="C869" s="565" t="s">
        <v>1098</v>
      </c>
      <c r="D869" s="565"/>
      <c r="E869" s="565"/>
      <c r="F869" s="565"/>
      <c r="G869" s="565"/>
      <c r="H869" s="565"/>
      <c r="I869" s="565">
        <v>2.44</v>
      </c>
      <c r="J869" s="565"/>
      <c r="K869" s="565"/>
    </row>
    <row r="870" spans="1:11" x14ac:dyDescent="0.2">
      <c r="A870" s="565"/>
      <c r="B870" s="565"/>
      <c r="C870" s="565"/>
      <c r="D870" s="565" t="s">
        <v>237</v>
      </c>
      <c r="E870" s="565" t="s">
        <v>1099</v>
      </c>
      <c r="F870" s="565"/>
      <c r="G870" s="565"/>
      <c r="H870" s="565"/>
      <c r="I870" s="565"/>
      <c r="J870" s="565">
        <v>0</v>
      </c>
      <c r="K870" s="565">
        <v>22.6</v>
      </c>
    </row>
    <row r="871" spans="1:11" x14ac:dyDescent="0.2">
      <c r="A871" s="565" t="s">
        <v>1100</v>
      </c>
      <c r="B871" s="565"/>
      <c r="C871" s="565" t="s">
        <v>1101</v>
      </c>
      <c r="D871" s="565"/>
      <c r="E871" s="565"/>
      <c r="F871" s="565"/>
      <c r="G871" s="565"/>
      <c r="H871" s="565"/>
      <c r="I871" s="565">
        <v>2.08</v>
      </c>
      <c r="J871" s="565"/>
      <c r="K871" s="565"/>
    </row>
    <row r="872" spans="1:11" x14ac:dyDescent="0.2">
      <c r="A872" s="565"/>
      <c r="B872" s="565"/>
      <c r="C872" s="565"/>
      <c r="D872" s="565" t="s">
        <v>237</v>
      </c>
      <c r="E872" s="565" t="s">
        <v>1102</v>
      </c>
      <c r="F872" s="565"/>
      <c r="G872" s="565"/>
      <c r="H872" s="565"/>
      <c r="I872" s="565"/>
      <c r="J872" s="565">
        <v>0</v>
      </c>
      <c r="K872" s="565">
        <v>17.45</v>
      </c>
    </row>
    <row r="873" spans="1:11" x14ac:dyDescent="0.2">
      <c r="A873" s="565" t="s">
        <v>1103</v>
      </c>
      <c r="B873" s="565"/>
      <c r="C873" s="565" t="s">
        <v>587</v>
      </c>
      <c r="D873" s="565"/>
      <c r="E873" s="565"/>
      <c r="F873" s="565"/>
      <c r="G873" s="565"/>
      <c r="H873" s="565"/>
      <c r="I873" s="565">
        <v>1.41</v>
      </c>
      <c r="J873" s="565"/>
      <c r="K873" s="565"/>
    </row>
    <row r="874" spans="1:11" x14ac:dyDescent="0.2">
      <c r="A874" s="565"/>
      <c r="B874" s="565"/>
      <c r="C874" s="565"/>
      <c r="D874" s="565" t="s">
        <v>243</v>
      </c>
      <c r="E874" s="565" t="s">
        <v>1104</v>
      </c>
      <c r="F874" s="565"/>
      <c r="G874" s="565"/>
      <c r="H874" s="565"/>
      <c r="I874" s="565"/>
      <c r="J874" s="565">
        <v>0.2</v>
      </c>
      <c r="K874" s="565">
        <v>8.9</v>
      </c>
    </row>
    <row r="875" spans="1:11" x14ac:dyDescent="0.2">
      <c r="A875" s="565" t="s">
        <v>1105</v>
      </c>
      <c r="B875" s="565" t="s">
        <v>381</v>
      </c>
      <c r="C875" s="565" t="s">
        <v>312</v>
      </c>
      <c r="D875" s="565"/>
      <c r="E875" s="565"/>
      <c r="F875" s="565"/>
      <c r="G875" s="565"/>
      <c r="H875" s="565">
        <v>0.06</v>
      </c>
      <c r="I875" s="565">
        <v>0.37</v>
      </c>
      <c r="J875" s="565"/>
      <c r="K875" s="565"/>
    </row>
    <row r="876" spans="1:11" x14ac:dyDescent="0.2">
      <c r="A876" s="565"/>
      <c r="B876" s="565"/>
      <c r="C876" s="565"/>
      <c r="D876" s="565" t="s">
        <v>694</v>
      </c>
      <c r="E876" s="565" t="s">
        <v>484</v>
      </c>
      <c r="F876" s="565"/>
      <c r="G876" s="565"/>
      <c r="H876" s="565"/>
      <c r="I876" s="565"/>
      <c r="J876" s="565">
        <v>1.95</v>
      </c>
      <c r="K876" s="565">
        <v>3.4</v>
      </c>
    </row>
    <row r="877" spans="1:11" x14ac:dyDescent="0.2">
      <c r="A877" s="565" t="s">
        <v>1106</v>
      </c>
      <c r="B877" s="565" t="s">
        <v>331</v>
      </c>
      <c r="C877" s="565" t="s">
        <v>282</v>
      </c>
      <c r="D877" s="565"/>
      <c r="E877" s="565"/>
      <c r="F877" s="565"/>
      <c r="G877" s="565"/>
      <c r="H877" s="565">
        <v>0.33</v>
      </c>
      <c r="I877" s="565">
        <v>0.31</v>
      </c>
      <c r="J877" s="565"/>
      <c r="K877" s="565"/>
    </row>
    <row r="878" spans="1:11" x14ac:dyDescent="0.2">
      <c r="A878" s="565"/>
      <c r="B878" s="565"/>
      <c r="C878" s="565"/>
      <c r="D878" s="565" t="s">
        <v>685</v>
      </c>
      <c r="E878" s="565" t="s">
        <v>272</v>
      </c>
      <c r="F878" s="565"/>
      <c r="G878" s="565"/>
      <c r="H878" s="565"/>
      <c r="I878" s="565"/>
      <c r="J878" s="565">
        <v>1.7</v>
      </c>
      <c r="K878" s="565">
        <v>7.4</v>
      </c>
    </row>
    <row r="879" spans="1:11" x14ac:dyDescent="0.2">
      <c r="A879" s="565" t="s">
        <v>1107</v>
      </c>
      <c r="B879" s="565" t="s">
        <v>267</v>
      </c>
      <c r="C879" s="565" t="s">
        <v>873</v>
      </c>
      <c r="D879" s="565"/>
      <c r="E879" s="565"/>
      <c r="F879" s="565"/>
      <c r="G879" s="565"/>
      <c r="H879" s="565">
        <v>0.01</v>
      </c>
      <c r="I879" s="565">
        <v>1.17</v>
      </c>
      <c r="J879" s="565"/>
      <c r="K879" s="565"/>
    </row>
    <row r="880" spans="1:11" x14ac:dyDescent="0.2">
      <c r="A880" s="565"/>
      <c r="B880" s="565"/>
      <c r="C880" s="565"/>
      <c r="D880" s="565" t="s">
        <v>248</v>
      </c>
      <c r="E880" s="565" t="s">
        <v>765</v>
      </c>
      <c r="F880" s="565"/>
      <c r="G880" s="565"/>
      <c r="H880" s="565"/>
      <c r="I880" s="565"/>
      <c r="J880" s="565">
        <v>0.03</v>
      </c>
      <c r="K880" s="565">
        <v>13.25</v>
      </c>
    </row>
    <row r="881" spans="1:11" x14ac:dyDescent="0.2">
      <c r="A881" s="565" t="s">
        <v>1108</v>
      </c>
      <c r="B881" s="565"/>
      <c r="C881" s="565" t="s">
        <v>1109</v>
      </c>
      <c r="D881" s="565"/>
      <c r="E881" s="565"/>
      <c r="F881" s="565"/>
      <c r="G881" s="565"/>
      <c r="H881" s="565"/>
      <c r="I881" s="565">
        <v>1.48</v>
      </c>
      <c r="J881" s="565"/>
      <c r="K881" s="565"/>
    </row>
    <row r="882" spans="1:11" x14ac:dyDescent="0.2">
      <c r="A882" s="565"/>
      <c r="B882" s="565"/>
      <c r="C882" s="565"/>
      <c r="D882" s="565" t="s">
        <v>996</v>
      </c>
      <c r="E882" s="565" t="s">
        <v>1110</v>
      </c>
      <c r="F882" s="565"/>
      <c r="G882" s="565"/>
      <c r="H882" s="565"/>
      <c r="I882" s="565"/>
      <c r="J882" s="565">
        <v>3.23</v>
      </c>
      <c r="K882" s="565">
        <v>10.75</v>
      </c>
    </row>
    <row r="883" spans="1:11" x14ac:dyDescent="0.2">
      <c r="A883" s="565" t="s">
        <v>1111</v>
      </c>
      <c r="B883" s="565" t="s">
        <v>824</v>
      </c>
      <c r="C883" s="565" t="s">
        <v>652</v>
      </c>
      <c r="D883" s="565"/>
      <c r="E883" s="565"/>
      <c r="F883" s="565"/>
      <c r="G883" s="565"/>
      <c r="H883" s="565">
        <v>0.97</v>
      </c>
      <c r="I883" s="565">
        <v>0.67</v>
      </c>
      <c r="J883" s="565"/>
      <c r="K883" s="565"/>
    </row>
    <row r="884" spans="1:11" x14ac:dyDescent="0.2">
      <c r="A884" s="565"/>
      <c r="B884" s="565"/>
      <c r="C884" s="565"/>
      <c r="D884" s="565" t="s">
        <v>1112</v>
      </c>
      <c r="E884" s="565" t="s">
        <v>1113</v>
      </c>
      <c r="F884" s="565"/>
      <c r="G884" s="565"/>
      <c r="H884" s="565"/>
      <c r="I884" s="565"/>
      <c r="J884" s="565">
        <v>12.85</v>
      </c>
      <c r="K884" s="565">
        <v>2.23</v>
      </c>
    </row>
    <row r="885" spans="1:11" x14ac:dyDescent="0.2">
      <c r="A885" s="565" t="s">
        <v>1114</v>
      </c>
      <c r="B885" s="565" t="s">
        <v>963</v>
      </c>
      <c r="C885" s="565"/>
      <c r="D885" s="565"/>
      <c r="E885" s="565"/>
      <c r="F885" s="565"/>
      <c r="G885" s="565"/>
      <c r="H885" s="565">
        <v>1.6</v>
      </c>
      <c r="I885" s="565"/>
      <c r="J885" s="565"/>
      <c r="K885" s="565"/>
    </row>
    <row r="886" spans="1:11" x14ac:dyDescent="0.2">
      <c r="A886" s="565"/>
      <c r="B886" s="565"/>
      <c r="C886" s="565"/>
      <c r="D886" s="565" t="s">
        <v>337</v>
      </c>
      <c r="E886" s="565" t="s">
        <v>237</v>
      </c>
      <c r="F886" s="565"/>
      <c r="G886" s="565"/>
      <c r="H886" s="565"/>
      <c r="I886" s="565"/>
      <c r="J886" s="565">
        <v>10.5</v>
      </c>
      <c r="K886" s="565">
        <v>0</v>
      </c>
    </row>
    <row r="887" spans="1:11" x14ac:dyDescent="0.2">
      <c r="A887" s="565" t="s">
        <v>1115</v>
      </c>
      <c r="B887" s="565" t="s">
        <v>613</v>
      </c>
      <c r="C887" s="565"/>
      <c r="D887" s="565"/>
      <c r="E887" s="565"/>
      <c r="F887" s="565"/>
      <c r="G887" s="565"/>
      <c r="H887" s="565">
        <v>0.5</v>
      </c>
      <c r="I887" s="565"/>
      <c r="J887" s="565"/>
      <c r="K887" s="565"/>
    </row>
    <row r="888" spans="1:11" x14ac:dyDescent="0.2">
      <c r="A888" s="565"/>
      <c r="B888" s="565"/>
      <c r="C888" s="565"/>
      <c r="D888" s="565" t="s">
        <v>504</v>
      </c>
      <c r="E888" s="565" t="s">
        <v>426</v>
      </c>
      <c r="F888" s="565"/>
      <c r="G888" s="565"/>
      <c r="H888" s="565"/>
      <c r="I888" s="565"/>
      <c r="J888" s="565">
        <v>3.75</v>
      </c>
      <c r="K888" s="565">
        <v>1.23</v>
      </c>
    </row>
    <row r="889" spans="1:11" x14ac:dyDescent="0.2">
      <c r="A889" s="565" t="s">
        <v>1116</v>
      </c>
      <c r="B889" s="565" t="s">
        <v>250</v>
      </c>
      <c r="C889" s="565" t="s">
        <v>312</v>
      </c>
      <c r="D889" s="565"/>
      <c r="E889" s="565"/>
      <c r="F889" s="565"/>
      <c r="G889" s="565"/>
      <c r="H889" s="565">
        <v>0.25</v>
      </c>
      <c r="I889" s="565">
        <v>0.37</v>
      </c>
      <c r="J889" s="565"/>
      <c r="K889" s="565"/>
    </row>
    <row r="890" spans="1:11" x14ac:dyDescent="0.2">
      <c r="A890" s="565"/>
      <c r="B890" s="565"/>
      <c r="C890" s="565"/>
      <c r="D890" s="565" t="s">
        <v>336</v>
      </c>
      <c r="E890" s="565" t="s">
        <v>465</v>
      </c>
      <c r="F890" s="565"/>
      <c r="G890" s="565"/>
      <c r="H890" s="565"/>
      <c r="I890" s="565"/>
      <c r="J890" s="565">
        <v>1.3</v>
      </c>
      <c r="K890" s="565">
        <v>3.6</v>
      </c>
    </row>
    <row r="891" spans="1:11" x14ac:dyDescent="0.2">
      <c r="A891" s="565" t="s">
        <v>1117</v>
      </c>
      <c r="B891" s="565" t="s">
        <v>267</v>
      </c>
      <c r="C891" s="565" t="s">
        <v>246</v>
      </c>
      <c r="D891" s="565"/>
      <c r="E891" s="565"/>
      <c r="F891" s="565"/>
      <c r="G891" s="565"/>
      <c r="H891" s="565">
        <v>0.01</v>
      </c>
      <c r="I891" s="565">
        <v>0.35</v>
      </c>
      <c r="J891" s="565"/>
      <c r="K891" s="565"/>
    </row>
    <row r="892" spans="1:11" x14ac:dyDescent="0.2">
      <c r="A892" s="565"/>
      <c r="B892" s="565"/>
      <c r="C892" s="565"/>
      <c r="D892" s="565" t="s">
        <v>229</v>
      </c>
      <c r="E892" s="565" t="s">
        <v>758</v>
      </c>
      <c r="F892" s="565"/>
      <c r="G892" s="565"/>
      <c r="H892" s="565"/>
      <c r="I892" s="565"/>
      <c r="J892" s="565">
        <v>0.6</v>
      </c>
      <c r="K892" s="565">
        <v>4.8499999999999996</v>
      </c>
    </row>
    <row r="893" spans="1:11" x14ac:dyDescent="0.2">
      <c r="A893" s="565" t="s">
        <v>1118</v>
      </c>
      <c r="B893" s="565" t="s">
        <v>756</v>
      </c>
      <c r="C893" s="565" t="s">
        <v>351</v>
      </c>
      <c r="D893" s="565"/>
      <c r="E893" s="565"/>
      <c r="F893" s="565"/>
      <c r="G893" s="565"/>
      <c r="H893" s="565">
        <v>0.11</v>
      </c>
      <c r="I893" s="565">
        <v>0.62</v>
      </c>
      <c r="J893" s="565"/>
      <c r="K893" s="565"/>
    </row>
    <row r="894" spans="1:11" x14ac:dyDescent="0.2">
      <c r="A894" s="565"/>
      <c r="B894" s="565"/>
      <c r="C894" s="565"/>
      <c r="D894" s="565" t="s">
        <v>292</v>
      </c>
      <c r="E894" s="565" t="s">
        <v>959</v>
      </c>
      <c r="F894" s="565"/>
      <c r="G894" s="565"/>
      <c r="H894" s="565"/>
      <c r="I894" s="565"/>
      <c r="J894" s="565">
        <v>6.1</v>
      </c>
      <c r="K894" s="565">
        <v>6.55</v>
      </c>
    </row>
    <row r="895" spans="1:11" x14ac:dyDescent="0.2">
      <c r="A895" s="565" t="s">
        <v>1119</v>
      </c>
      <c r="B895" s="565" t="s">
        <v>742</v>
      </c>
      <c r="C895" s="565" t="s">
        <v>493</v>
      </c>
      <c r="D895" s="565"/>
      <c r="E895" s="565"/>
      <c r="F895" s="565"/>
      <c r="G895" s="565"/>
      <c r="H895" s="565">
        <v>1.1100000000000001</v>
      </c>
      <c r="I895" s="565">
        <v>0.69</v>
      </c>
      <c r="J895" s="565"/>
      <c r="K895" s="565"/>
    </row>
    <row r="896" spans="1:11" x14ac:dyDescent="0.2">
      <c r="A896" s="565"/>
      <c r="B896" s="565"/>
      <c r="C896" s="565"/>
      <c r="D896" s="565" t="s">
        <v>977</v>
      </c>
      <c r="E896" s="565" t="s">
        <v>396</v>
      </c>
      <c r="F896" s="565"/>
      <c r="G896" s="565"/>
      <c r="H896" s="565"/>
      <c r="I896" s="565"/>
      <c r="J896" s="565">
        <v>8.35</v>
      </c>
      <c r="K896" s="565">
        <v>4.25</v>
      </c>
    </row>
    <row r="897" spans="1:11" x14ac:dyDescent="0.2">
      <c r="A897" s="565" t="s">
        <v>1120</v>
      </c>
      <c r="B897" s="565" t="s">
        <v>278</v>
      </c>
      <c r="C897" s="565" t="s">
        <v>367</v>
      </c>
      <c r="D897" s="565"/>
      <c r="E897" s="565"/>
      <c r="F897" s="565"/>
      <c r="G897" s="565"/>
      <c r="H897" s="565">
        <v>0.56000000000000005</v>
      </c>
      <c r="I897" s="565">
        <v>0.16</v>
      </c>
      <c r="J897" s="565"/>
      <c r="K897" s="565"/>
    </row>
    <row r="898" spans="1:11" x14ac:dyDescent="0.2">
      <c r="A898" s="565"/>
      <c r="B898" s="565"/>
      <c r="C898" s="565"/>
      <c r="D898" s="565" t="s">
        <v>961</v>
      </c>
      <c r="E898" s="565" t="s">
        <v>457</v>
      </c>
      <c r="F898" s="565"/>
      <c r="G898" s="565"/>
      <c r="H898" s="565"/>
      <c r="I898" s="565"/>
      <c r="J898" s="565">
        <v>5.35</v>
      </c>
      <c r="K898" s="565">
        <v>1.05</v>
      </c>
    </row>
    <row r="899" spans="1:11" x14ac:dyDescent="0.2">
      <c r="A899" s="565" t="s">
        <v>1121</v>
      </c>
      <c r="B899" s="565" t="s">
        <v>515</v>
      </c>
      <c r="C899" s="565" t="s">
        <v>455</v>
      </c>
      <c r="D899" s="565"/>
      <c r="E899" s="565"/>
      <c r="F899" s="565"/>
      <c r="G899" s="565"/>
      <c r="H899" s="565">
        <v>0.51</v>
      </c>
      <c r="I899" s="565">
        <v>0.05</v>
      </c>
      <c r="J899" s="565"/>
      <c r="K899" s="565"/>
    </row>
    <row r="900" spans="1:11" x14ac:dyDescent="0.2">
      <c r="A900" s="565"/>
      <c r="B900" s="565"/>
      <c r="C900" s="565"/>
      <c r="D900" s="565" t="s">
        <v>504</v>
      </c>
      <c r="E900" s="565" t="s">
        <v>352</v>
      </c>
      <c r="F900" s="565"/>
      <c r="G900" s="565"/>
      <c r="H900" s="565"/>
      <c r="I900" s="565"/>
      <c r="J900" s="565">
        <v>3.75</v>
      </c>
      <c r="K900" s="565">
        <v>0.17</v>
      </c>
    </row>
    <row r="901" spans="1:11" x14ac:dyDescent="0.2">
      <c r="A901" s="565" t="s">
        <v>1122</v>
      </c>
      <c r="B901" s="565" t="s">
        <v>327</v>
      </c>
      <c r="C901" s="565" t="s">
        <v>237</v>
      </c>
      <c r="D901" s="565"/>
      <c r="E901" s="565"/>
      <c r="F901" s="565"/>
      <c r="G901" s="565"/>
      <c r="H901" s="565">
        <v>0.24</v>
      </c>
      <c r="I901" s="565">
        <v>0</v>
      </c>
      <c r="J901" s="565"/>
      <c r="K901" s="565"/>
    </row>
    <row r="902" spans="1:11" x14ac:dyDescent="0.2">
      <c r="A902" s="565"/>
      <c r="B902" s="565"/>
      <c r="C902" s="565"/>
      <c r="D902" s="565" t="s">
        <v>339</v>
      </c>
      <c r="E902" s="565" t="s">
        <v>364</v>
      </c>
      <c r="F902" s="565"/>
      <c r="G902" s="565"/>
      <c r="H902" s="565"/>
      <c r="I902" s="565"/>
      <c r="J902" s="565">
        <v>0.8</v>
      </c>
      <c r="K902" s="565">
        <v>2.9</v>
      </c>
    </row>
    <row r="903" spans="1:11" x14ac:dyDescent="0.2">
      <c r="A903" s="565" t="s">
        <v>1123</v>
      </c>
      <c r="B903" s="565" t="s">
        <v>237</v>
      </c>
      <c r="C903" s="565" t="s">
        <v>526</v>
      </c>
      <c r="D903" s="565"/>
      <c r="E903" s="565"/>
      <c r="F903" s="565"/>
      <c r="G903" s="565"/>
      <c r="H903" s="565">
        <v>0</v>
      </c>
      <c r="I903" s="565">
        <v>0.87</v>
      </c>
      <c r="J903" s="565"/>
      <c r="K903" s="565"/>
    </row>
    <row r="904" spans="1:11" x14ac:dyDescent="0.2">
      <c r="A904" s="565"/>
      <c r="B904" s="565"/>
      <c r="C904" s="565"/>
      <c r="D904" s="565" t="s">
        <v>818</v>
      </c>
      <c r="E904" s="565" t="s">
        <v>752</v>
      </c>
      <c r="F904" s="565"/>
      <c r="G904" s="565"/>
      <c r="H904" s="565"/>
      <c r="I904" s="565"/>
      <c r="J904" s="565">
        <v>2.2999999999999998</v>
      </c>
      <c r="K904" s="565">
        <v>4.75</v>
      </c>
    </row>
    <row r="905" spans="1:11" x14ac:dyDescent="0.2">
      <c r="A905" s="565" t="s">
        <v>1124</v>
      </c>
      <c r="B905" s="565" t="s">
        <v>493</v>
      </c>
      <c r="C905" s="565" t="s">
        <v>378</v>
      </c>
      <c r="D905" s="565"/>
      <c r="E905" s="565"/>
      <c r="F905" s="565"/>
      <c r="G905" s="565"/>
      <c r="H905" s="565">
        <v>0.69</v>
      </c>
      <c r="I905" s="565">
        <v>0.08</v>
      </c>
      <c r="J905" s="565"/>
      <c r="K905" s="565"/>
    </row>
    <row r="906" spans="1:11" x14ac:dyDescent="0.2">
      <c r="A906" s="565"/>
      <c r="B906" s="565"/>
      <c r="C906" s="565"/>
      <c r="D906" s="565" t="s">
        <v>614</v>
      </c>
      <c r="E906" s="565" t="s">
        <v>639</v>
      </c>
      <c r="F906" s="565"/>
      <c r="G906" s="565"/>
      <c r="H906" s="565"/>
      <c r="I906" s="565"/>
      <c r="J906" s="565">
        <v>3.95</v>
      </c>
      <c r="K906" s="565">
        <v>3.5</v>
      </c>
    </row>
    <row r="907" spans="1:11" x14ac:dyDescent="0.2">
      <c r="A907" s="565" t="s">
        <v>1125</v>
      </c>
      <c r="B907" s="565" t="s">
        <v>227</v>
      </c>
      <c r="C907" s="565" t="s">
        <v>351</v>
      </c>
      <c r="D907" s="565"/>
      <c r="E907" s="565"/>
      <c r="F907" s="565"/>
      <c r="G907" s="565"/>
      <c r="H907" s="565">
        <v>0.1</v>
      </c>
      <c r="I907" s="565">
        <v>0.62</v>
      </c>
      <c r="J907" s="565"/>
      <c r="K907" s="565"/>
    </row>
    <row r="908" spans="1:11" x14ac:dyDescent="0.2">
      <c r="A908" s="565"/>
      <c r="B908" s="565"/>
      <c r="C908" s="565"/>
      <c r="D908" s="565" t="s">
        <v>331</v>
      </c>
      <c r="E908" s="565" t="s">
        <v>133</v>
      </c>
      <c r="F908" s="565"/>
      <c r="G908" s="565"/>
      <c r="H908" s="565"/>
      <c r="I908" s="565"/>
      <c r="J908" s="565">
        <v>0.33</v>
      </c>
      <c r="K908" s="565">
        <v>8.15</v>
      </c>
    </row>
    <row r="909" spans="1:11" x14ac:dyDescent="0.2">
      <c r="A909" s="565" t="s">
        <v>1126</v>
      </c>
      <c r="B909" s="565"/>
      <c r="C909" s="565" t="s">
        <v>424</v>
      </c>
      <c r="D909" s="565"/>
      <c r="E909" s="565"/>
      <c r="F909" s="565"/>
      <c r="G909" s="565"/>
      <c r="H909" s="565"/>
      <c r="I909" s="565">
        <v>1.01</v>
      </c>
      <c r="J909" s="565"/>
      <c r="K909" s="565"/>
    </row>
    <row r="910" spans="1:11" x14ac:dyDescent="0.2">
      <c r="A910" s="565"/>
      <c r="B910" s="565"/>
      <c r="C910" s="565"/>
      <c r="D910" s="565" t="s">
        <v>237</v>
      </c>
      <c r="E910" s="565" t="s">
        <v>1127</v>
      </c>
      <c r="F910" s="565"/>
      <c r="G910" s="565"/>
      <c r="H910" s="565"/>
      <c r="I910" s="565"/>
      <c r="J910" s="565">
        <v>0</v>
      </c>
      <c r="K910" s="565">
        <v>15.4</v>
      </c>
    </row>
    <row r="911" spans="1:11" x14ac:dyDescent="0.2">
      <c r="A911" s="565" t="s">
        <v>1128</v>
      </c>
      <c r="B911" s="565"/>
      <c r="C911" s="565" t="s">
        <v>348</v>
      </c>
      <c r="D911" s="565"/>
      <c r="E911" s="565"/>
      <c r="F911" s="565"/>
      <c r="G911" s="565"/>
      <c r="H911" s="565"/>
      <c r="I911" s="565">
        <v>2.0699999999999998</v>
      </c>
      <c r="J911" s="565"/>
      <c r="K911" s="565"/>
    </row>
    <row r="912" spans="1:11" x14ac:dyDescent="0.2">
      <c r="A912" s="565"/>
      <c r="B912" s="565"/>
      <c r="C912" s="565"/>
      <c r="D912" s="565" t="s">
        <v>237</v>
      </c>
      <c r="E912" s="565" t="s">
        <v>1129</v>
      </c>
      <c r="F912" s="565"/>
      <c r="G912" s="565"/>
      <c r="H912" s="565"/>
      <c r="I912" s="565"/>
      <c r="J912" s="565">
        <v>0</v>
      </c>
      <c r="K912" s="565">
        <v>23.85</v>
      </c>
    </row>
    <row r="913" spans="1:11" x14ac:dyDescent="0.2">
      <c r="A913" s="565" t="s">
        <v>1130</v>
      </c>
      <c r="B913" s="565"/>
      <c r="C913" s="565" t="s">
        <v>530</v>
      </c>
      <c r="D913" s="565"/>
      <c r="E913" s="565"/>
      <c r="F913" s="565"/>
      <c r="G913" s="565"/>
      <c r="H913" s="565"/>
      <c r="I913" s="565">
        <v>2.7</v>
      </c>
      <c r="J913" s="565"/>
      <c r="K913" s="565"/>
    </row>
    <row r="914" spans="1:11" x14ac:dyDescent="0.2">
      <c r="A914" s="565"/>
      <c r="B914" s="565"/>
      <c r="C914" s="565"/>
      <c r="D914" s="565" t="s">
        <v>237</v>
      </c>
      <c r="E914" s="565" t="s">
        <v>1131</v>
      </c>
      <c r="F914" s="565"/>
      <c r="G914" s="565"/>
      <c r="H914" s="565"/>
      <c r="I914" s="565"/>
      <c r="J914" s="565">
        <v>0</v>
      </c>
      <c r="K914" s="565">
        <v>21.95</v>
      </c>
    </row>
    <row r="915" spans="1:11" x14ac:dyDescent="0.2">
      <c r="A915" s="565" t="s">
        <v>1132</v>
      </c>
      <c r="B915" s="565"/>
      <c r="C915" s="565" t="s">
        <v>631</v>
      </c>
      <c r="D915" s="565"/>
      <c r="E915" s="565"/>
      <c r="F915" s="565"/>
      <c r="G915" s="565"/>
      <c r="H915" s="565"/>
      <c r="I915" s="565">
        <v>1.69</v>
      </c>
      <c r="J915" s="565"/>
      <c r="K915" s="565"/>
    </row>
    <row r="916" spans="1:11" x14ac:dyDescent="0.2">
      <c r="A916" s="565"/>
      <c r="B916" s="565"/>
      <c r="C916" s="565"/>
      <c r="D916" s="565" t="s">
        <v>237</v>
      </c>
      <c r="E916" s="565" t="s">
        <v>1133</v>
      </c>
      <c r="F916" s="565"/>
      <c r="G916" s="565"/>
      <c r="H916" s="565"/>
      <c r="I916" s="565"/>
      <c r="J916" s="565">
        <v>0</v>
      </c>
      <c r="K916" s="565">
        <v>13.95</v>
      </c>
    </row>
    <row r="917" spans="1:11" x14ac:dyDescent="0.2">
      <c r="A917" s="565" t="s">
        <v>1134</v>
      </c>
      <c r="B917" s="565"/>
      <c r="C917" s="565" t="s">
        <v>315</v>
      </c>
      <c r="D917" s="565"/>
      <c r="E917" s="565"/>
      <c r="F917" s="565"/>
      <c r="G917" s="565"/>
      <c r="H917" s="565"/>
      <c r="I917" s="565">
        <v>1.1000000000000001</v>
      </c>
      <c r="J917" s="565"/>
      <c r="K917" s="565"/>
    </row>
    <row r="918" spans="1:11" x14ac:dyDescent="0.2">
      <c r="A918" s="565"/>
      <c r="B918" s="565"/>
      <c r="C918" s="565"/>
      <c r="D918" s="565" t="s">
        <v>344</v>
      </c>
      <c r="E918" s="565" t="s">
        <v>1135</v>
      </c>
      <c r="F918" s="565"/>
      <c r="G918" s="565"/>
      <c r="H918" s="565"/>
      <c r="I918" s="565"/>
      <c r="J918" s="565">
        <v>1.53</v>
      </c>
      <c r="K918" s="565">
        <v>3.67</v>
      </c>
    </row>
    <row r="919" spans="1:11" x14ac:dyDescent="0.2">
      <c r="A919" s="565" t="s">
        <v>1136</v>
      </c>
      <c r="B919" s="565" t="s">
        <v>299</v>
      </c>
      <c r="C919" s="565"/>
      <c r="D919" s="565"/>
      <c r="E919" s="565"/>
      <c r="F919" s="565"/>
      <c r="G919" s="565"/>
      <c r="H919" s="565">
        <v>0.46</v>
      </c>
      <c r="I919" s="565"/>
      <c r="J919" s="565"/>
      <c r="K919" s="565"/>
    </row>
    <row r="920" spans="1:11" x14ac:dyDescent="0.2">
      <c r="A920" s="565"/>
      <c r="B920" s="565"/>
      <c r="C920" s="565"/>
      <c r="D920" s="565" t="s">
        <v>496</v>
      </c>
      <c r="E920" s="565" t="s">
        <v>227</v>
      </c>
      <c r="F920" s="565"/>
      <c r="G920" s="565"/>
      <c r="H920" s="565"/>
      <c r="I920" s="565"/>
      <c r="J920" s="565">
        <v>3.15</v>
      </c>
      <c r="K920" s="565">
        <v>0.1</v>
      </c>
    </row>
    <row r="921" spans="1:11" x14ac:dyDescent="0.2">
      <c r="A921" s="565" t="s">
        <v>1137</v>
      </c>
      <c r="B921" s="565" t="s">
        <v>352</v>
      </c>
      <c r="C921" s="565" t="s">
        <v>248</v>
      </c>
      <c r="D921" s="565"/>
      <c r="E921" s="565"/>
      <c r="F921" s="565"/>
      <c r="G921" s="565"/>
      <c r="H921" s="565">
        <v>0.17</v>
      </c>
      <c r="I921" s="565">
        <v>0.03</v>
      </c>
      <c r="J921" s="565"/>
      <c r="K921" s="565"/>
    </row>
    <row r="922" spans="1:11" x14ac:dyDescent="0.2">
      <c r="A922" s="565"/>
      <c r="B922" s="565"/>
      <c r="C922" s="565"/>
      <c r="D922" s="565" t="s">
        <v>556</v>
      </c>
      <c r="E922" s="565" t="s">
        <v>334</v>
      </c>
      <c r="F922" s="565"/>
      <c r="G922" s="565"/>
      <c r="H922" s="565"/>
      <c r="I922" s="565"/>
      <c r="J922" s="565">
        <v>0.9</v>
      </c>
      <c r="K922" s="565">
        <v>9.75</v>
      </c>
    </row>
    <row r="923" spans="1:11" x14ac:dyDescent="0.2">
      <c r="A923" s="565" t="s">
        <v>1138</v>
      </c>
      <c r="B923" s="565" t="s">
        <v>267</v>
      </c>
      <c r="C923" s="565" t="s">
        <v>1054</v>
      </c>
      <c r="D923" s="565"/>
      <c r="E923" s="565"/>
      <c r="F923" s="565"/>
      <c r="G923" s="565"/>
      <c r="H923" s="565">
        <v>0.01</v>
      </c>
      <c r="I923" s="565">
        <v>1.92</v>
      </c>
      <c r="J923" s="565"/>
      <c r="K923" s="565"/>
    </row>
    <row r="924" spans="1:11" x14ac:dyDescent="0.2">
      <c r="A924" s="565"/>
      <c r="B924" s="565"/>
      <c r="C924" s="565"/>
      <c r="D924" s="565" t="s">
        <v>227</v>
      </c>
      <c r="E924" s="565" t="s">
        <v>1139</v>
      </c>
      <c r="F924" s="565"/>
      <c r="G924" s="565"/>
      <c r="H924" s="565"/>
      <c r="I924" s="565"/>
      <c r="J924" s="565">
        <v>0.1</v>
      </c>
      <c r="K924" s="565">
        <v>17.600000000000001</v>
      </c>
    </row>
    <row r="925" spans="1:11" x14ac:dyDescent="0.2">
      <c r="A925" s="565" t="s">
        <v>1140</v>
      </c>
      <c r="B925" s="565" t="s">
        <v>267</v>
      </c>
      <c r="C925" s="565" t="s">
        <v>963</v>
      </c>
      <c r="D925" s="565"/>
      <c r="E925" s="565"/>
      <c r="F925" s="565"/>
      <c r="G925" s="565"/>
      <c r="H925" s="565">
        <v>0.01</v>
      </c>
      <c r="I925" s="565">
        <v>1.6</v>
      </c>
      <c r="J925" s="565"/>
      <c r="K925" s="565"/>
    </row>
    <row r="926" spans="1:11" x14ac:dyDescent="0.2">
      <c r="A926" s="565"/>
      <c r="B926" s="565"/>
      <c r="C926" s="565"/>
      <c r="D926" s="565" t="s">
        <v>248</v>
      </c>
      <c r="E926" s="565" t="s">
        <v>1127</v>
      </c>
      <c r="F926" s="565"/>
      <c r="G926" s="565"/>
      <c r="H926" s="565"/>
      <c r="I926" s="565"/>
      <c r="J926" s="565">
        <v>0.03</v>
      </c>
      <c r="K926" s="565">
        <v>15.4</v>
      </c>
    </row>
    <row r="927" spans="1:11" x14ac:dyDescent="0.2">
      <c r="A927" s="565" t="s">
        <v>1141</v>
      </c>
      <c r="B927" s="565"/>
      <c r="C927" s="565" t="s">
        <v>1109</v>
      </c>
      <c r="D927" s="565"/>
      <c r="E927" s="565"/>
      <c r="F927" s="565"/>
      <c r="G927" s="565"/>
      <c r="H927" s="565"/>
      <c r="I927" s="565">
        <v>1.48</v>
      </c>
      <c r="J927" s="565"/>
      <c r="K927" s="565"/>
    </row>
    <row r="928" spans="1:11" x14ac:dyDescent="0.2">
      <c r="A928" s="565"/>
      <c r="B928" s="565"/>
      <c r="C928" s="565"/>
      <c r="D928" s="565" t="s">
        <v>375</v>
      </c>
      <c r="E928" s="565" t="s">
        <v>319</v>
      </c>
      <c r="F928" s="565"/>
      <c r="G928" s="565"/>
      <c r="H928" s="565"/>
      <c r="I928" s="565"/>
      <c r="J928" s="565">
        <v>0.27</v>
      </c>
      <c r="K928" s="565">
        <v>8.6</v>
      </c>
    </row>
    <row r="929" spans="1:11" x14ac:dyDescent="0.2">
      <c r="A929" s="565" t="s">
        <v>1142</v>
      </c>
      <c r="B929" s="565" t="s">
        <v>378</v>
      </c>
      <c r="C929" s="565" t="s">
        <v>327</v>
      </c>
      <c r="D929" s="565"/>
      <c r="E929" s="565"/>
      <c r="F929" s="565"/>
      <c r="G929" s="565"/>
      <c r="H929" s="565">
        <v>0.08</v>
      </c>
      <c r="I929" s="565">
        <v>0.24</v>
      </c>
      <c r="J929" s="565"/>
      <c r="K929" s="565"/>
    </row>
    <row r="930" spans="1:11" x14ac:dyDescent="0.2">
      <c r="A930" s="565"/>
      <c r="B930" s="565"/>
      <c r="C930" s="565"/>
      <c r="D930" s="565" t="s">
        <v>375</v>
      </c>
      <c r="E930" s="565" t="s">
        <v>802</v>
      </c>
      <c r="F930" s="565"/>
      <c r="G930" s="565"/>
      <c r="H930" s="565"/>
      <c r="I930" s="565"/>
      <c r="J930" s="565">
        <v>0.27</v>
      </c>
      <c r="K930" s="565">
        <v>5.25</v>
      </c>
    </row>
    <row r="931" spans="1:11" x14ac:dyDescent="0.2">
      <c r="A931" s="565" t="s">
        <v>1143</v>
      </c>
      <c r="B931" s="565"/>
      <c r="C931" s="565" t="s">
        <v>288</v>
      </c>
      <c r="D931" s="565"/>
      <c r="E931" s="565"/>
      <c r="F931" s="565"/>
      <c r="G931" s="565"/>
      <c r="H931" s="565"/>
      <c r="I931" s="565">
        <v>0.81</v>
      </c>
      <c r="J931" s="565"/>
      <c r="K931" s="565"/>
    </row>
    <row r="932" spans="1:11" x14ac:dyDescent="0.2">
      <c r="A932" s="565"/>
      <c r="B932" s="565"/>
      <c r="C932" s="565"/>
      <c r="D932" s="565" t="s">
        <v>237</v>
      </c>
      <c r="E932" s="565" t="s">
        <v>1144</v>
      </c>
      <c r="F932" s="565"/>
      <c r="G932" s="565"/>
      <c r="H932" s="565"/>
      <c r="I932" s="565"/>
      <c r="J932" s="565">
        <v>0</v>
      </c>
      <c r="K932" s="565">
        <v>10</v>
      </c>
    </row>
    <row r="933" spans="1:11" x14ac:dyDescent="0.2">
      <c r="A933" s="565" t="s">
        <v>1145</v>
      </c>
      <c r="B933" s="565"/>
      <c r="C933" s="565" t="s">
        <v>618</v>
      </c>
      <c r="D933" s="565"/>
      <c r="E933" s="565"/>
      <c r="F933" s="565"/>
      <c r="G933" s="565"/>
      <c r="H933" s="565"/>
      <c r="I933" s="565">
        <v>1.19</v>
      </c>
      <c r="J933" s="565"/>
      <c r="K933" s="565"/>
    </row>
    <row r="934" spans="1:11" x14ac:dyDescent="0.2">
      <c r="A934" s="565"/>
      <c r="B934" s="565"/>
      <c r="C934" s="565"/>
      <c r="D934" s="565" t="s">
        <v>237</v>
      </c>
      <c r="E934" s="565" t="s">
        <v>768</v>
      </c>
      <c r="F934" s="565"/>
      <c r="G934" s="565"/>
      <c r="H934" s="565"/>
      <c r="I934" s="565"/>
      <c r="J934" s="565">
        <v>0</v>
      </c>
      <c r="K934" s="565">
        <v>12.3</v>
      </c>
    </row>
    <row r="935" spans="1:11" x14ac:dyDescent="0.2">
      <c r="A935" s="565" t="s">
        <v>1146</v>
      </c>
      <c r="B935" s="565" t="s">
        <v>237</v>
      </c>
      <c r="C935" s="565" t="s">
        <v>804</v>
      </c>
      <c r="D935" s="565"/>
      <c r="E935" s="565"/>
      <c r="F935" s="565"/>
      <c r="G935" s="565"/>
      <c r="H935" s="565">
        <v>0</v>
      </c>
      <c r="I935" s="565">
        <v>1.27</v>
      </c>
      <c r="J935" s="565"/>
      <c r="K935" s="565"/>
    </row>
    <row r="936" spans="1:11" x14ac:dyDescent="0.2">
      <c r="A936" s="565"/>
      <c r="B936" s="565"/>
      <c r="C936" s="565"/>
      <c r="D936" s="565" t="s">
        <v>224</v>
      </c>
      <c r="E936" s="565" t="s">
        <v>1147</v>
      </c>
      <c r="F936" s="565"/>
      <c r="G936" s="565"/>
      <c r="H936" s="565"/>
      <c r="I936" s="565"/>
      <c r="J936" s="565">
        <v>0.23</v>
      </c>
      <c r="K936" s="565">
        <v>9.1</v>
      </c>
    </row>
    <row r="937" spans="1:11" x14ac:dyDescent="0.2">
      <c r="A937" s="565" t="s">
        <v>1148</v>
      </c>
      <c r="B937" s="565" t="s">
        <v>233</v>
      </c>
      <c r="C937" s="565" t="s">
        <v>306</v>
      </c>
      <c r="D937" s="565"/>
      <c r="E937" s="565"/>
      <c r="F937" s="565"/>
      <c r="G937" s="565"/>
      <c r="H937" s="565">
        <v>7.0000000000000007E-2</v>
      </c>
      <c r="I937" s="565">
        <v>0.55000000000000004</v>
      </c>
      <c r="J937" s="565"/>
      <c r="K937" s="565"/>
    </row>
    <row r="938" spans="1:11" x14ac:dyDescent="0.2">
      <c r="A938" s="565"/>
      <c r="B938" s="565"/>
      <c r="C938" s="565"/>
      <c r="D938" s="565" t="s">
        <v>294</v>
      </c>
      <c r="E938" s="565" t="s">
        <v>303</v>
      </c>
      <c r="F938" s="565"/>
      <c r="G938" s="565"/>
      <c r="H938" s="565"/>
      <c r="I938" s="565"/>
      <c r="J938" s="565">
        <v>6.45</v>
      </c>
      <c r="K938" s="565">
        <v>1.83</v>
      </c>
    </row>
    <row r="939" spans="1:11" x14ac:dyDescent="0.2">
      <c r="A939" s="565" t="s">
        <v>1149</v>
      </c>
      <c r="B939" s="565" t="s">
        <v>944</v>
      </c>
      <c r="C939" s="565" t="s">
        <v>237</v>
      </c>
      <c r="D939" s="565"/>
      <c r="E939" s="565"/>
      <c r="F939" s="565"/>
      <c r="G939" s="565"/>
      <c r="H939" s="565">
        <v>1.22</v>
      </c>
      <c r="I939" s="565">
        <v>0</v>
      </c>
      <c r="J939" s="565"/>
      <c r="K939" s="565"/>
    </row>
    <row r="940" spans="1:11" x14ac:dyDescent="0.2">
      <c r="A940" s="565"/>
      <c r="B940" s="565"/>
      <c r="C940" s="565"/>
      <c r="D940" s="565" t="s">
        <v>876</v>
      </c>
      <c r="E940" s="565" t="s">
        <v>237</v>
      </c>
      <c r="F940" s="565"/>
      <c r="G940" s="565"/>
      <c r="H940" s="565"/>
      <c r="I940" s="565"/>
      <c r="J940" s="565">
        <v>14.65</v>
      </c>
      <c r="K940" s="565">
        <v>0</v>
      </c>
    </row>
    <row r="941" spans="1:11" x14ac:dyDescent="0.2">
      <c r="A941" s="565" t="s">
        <v>1150</v>
      </c>
      <c r="B941" s="565" t="s">
        <v>767</v>
      </c>
      <c r="C941" s="565"/>
      <c r="D941" s="565"/>
      <c r="E941" s="565"/>
      <c r="F941" s="565"/>
      <c r="G941" s="565"/>
      <c r="H941" s="565">
        <v>1.71</v>
      </c>
      <c r="I941" s="565"/>
      <c r="J941" s="565"/>
      <c r="K941" s="565"/>
    </row>
    <row r="942" spans="1:11" x14ac:dyDescent="0.2">
      <c r="A942" s="565"/>
      <c r="B942" s="565"/>
      <c r="C942" s="565"/>
      <c r="D942" s="565" t="s">
        <v>1151</v>
      </c>
      <c r="E942" s="565" t="s">
        <v>237</v>
      </c>
      <c r="F942" s="565"/>
      <c r="G942" s="565"/>
      <c r="H942" s="565"/>
      <c r="I942" s="565"/>
      <c r="J942" s="565">
        <v>19.7</v>
      </c>
      <c r="K942" s="565">
        <v>0</v>
      </c>
    </row>
    <row r="943" spans="1:11" x14ac:dyDescent="0.2">
      <c r="A943" s="565" t="s">
        <v>1152</v>
      </c>
      <c r="B943" s="565" t="s">
        <v>1113</v>
      </c>
      <c r="C943" s="565"/>
      <c r="D943" s="565"/>
      <c r="E943" s="565"/>
      <c r="F943" s="565"/>
      <c r="G943" s="565"/>
      <c r="H943" s="565">
        <v>2.23</v>
      </c>
      <c r="I943" s="565"/>
      <c r="J943" s="565"/>
      <c r="K943" s="565"/>
    </row>
    <row r="944" spans="1:11" x14ac:dyDescent="0.2">
      <c r="A944" s="565"/>
      <c r="B944" s="565"/>
      <c r="C944" s="565"/>
      <c r="D944" s="565" t="s">
        <v>1153</v>
      </c>
      <c r="E944" s="565" t="s">
        <v>237</v>
      </c>
      <c r="F944" s="565"/>
      <c r="G944" s="565"/>
      <c r="H944" s="565"/>
      <c r="I944" s="565"/>
      <c r="J944" s="565">
        <v>15.55</v>
      </c>
      <c r="K944" s="565">
        <v>0</v>
      </c>
    </row>
    <row r="945" spans="1:11" x14ac:dyDescent="0.2">
      <c r="A945" s="565" t="s">
        <v>1154</v>
      </c>
      <c r="B945" s="565" t="s">
        <v>551</v>
      </c>
      <c r="C945" s="565"/>
      <c r="D945" s="565"/>
      <c r="E945" s="565"/>
      <c r="F945" s="565"/>
      <c r="G945" s="565"/>
      <c r="H945" s="565">
        <v>0.88</v>
      </c>
      <c r="I945" s="565"/>
      <c r="J945" s="565"/>
      <c r="K945" s="565"/>
    </row>
    <row r="946" spans="1:11" x14ac:dyDescent="0.2">
      <c r="A946" s="565"/>
      <c r="B946" s="565"/>
      <c r="C946" s="565"/>
      <c r="D946" s="565" t="s">
        <v>397</v>
      </c>
      <c r="E946" s="565" t="s">
        <v>344</v>
      </c>
      <c r="F946" s="565"/>
      <c r="G946" s="565"/>
      <c r="H946" s="565"/>
      <c r="I946" s="565"/>
      <c r="J946" s="565">
        <v>4.5</v>
      </c>
      <c r="K946" s="565">
        <v>1.53</v>
      </c>
    </row>
    <row r="947" spans="1:11" x14ac:dyDescent="0.2">
      <c r="A947" s="565" t="s">
        <v>1155</v>
      </c>
      <c r="B947" s="565" t="s">
        <v>231</v>
      </c>
      <c r="C947" s="565" t="s">
        <v>299</v>
      </c>
      <c r="D947" s="565"/>
      <c r="E947" s="565"/>
      <c r="F947" s="565"/>
      <c r="G947" s="565"/>
      <c r="H947" s="565">
        <v>0.02</v>
      </c>
      <c r="I947" s="565">
        <v>0.46</v>
      </c>
      <c r="J947" s="565"/>
      <c r="K947" s="565"/>
    </row>
    <row r="948" spans="1:11" x14ac:dyDescent="0.2">
      <c r="A948" s="565"/>
      <c r="B948" s="565"/>
      <c r="C948" s="565"/>
      <c r="D948" s="565" t="s">
        <v>336</v>
      </c>
      <c r="E948" s="565" t="s">
        <v>494</v>
      </c>
      <c r="F948" s="565"/>
      <c r="G948" s="565"/>
      <c r="H948" s="565"/>
      <c r="I948" s="565"/>
      <c r="J948" s="565">
        <v>1.3</v>
      </c>
      <c r="K948" s="565">
        <v>3.25</v>
      </c>
    </row>
    <row r="949" spans="1:11" x14ac:dyDescent="0.2">
      <c r="A949" s="565" t="s">
        <v>1156</v>
      </c>
      <c r="B949" s="565" t="s">
        <v>327</v>
      </c>
      <c r="C949" s="565" t="s">
        <v>287</v>
      </c>
      <c r="D949" s="565"/>
      <c r="E949" s="565"/>
      <c r="F949" s="565"/>
      <c r="G949" s="565"/>
      <c r="H949" s="565">
        <v>0.24</v>
      </c>
      <c r="I949" s="565">
        <v>0.19</v>
      </c>
      <c r="J949" s="565"/>
      <c r="K949" s="565"/>
    </row>
    <row r="950" spans="1:11" x14ac:dyDescent="0.2">
      <c r="A950" s="565"/>
      <c r="B950" s="565"/>
      <c r="C950" s="565"/>
      <c r="D950" s="565" t="s">
        <v>226</v>
      </c>
      <c r="E950" s="565" t="s">
        <v>473</v>
      </c>
      <c r="F950" s="565"/>
      <c r="G950" s="565"/>
      <c r="H950" s="565"/>
      <c r="I950" s="565"/>
      <c r="J950" s="565">
        <v>1.4</v>
      </c>
      <c r="K950" s="565">
        <v>5.45</v>
      </c>
    </row>
    <row r="951" spans="1:11" x14ac:dyDescent="0.2">
      <c r="A951" s="565" t="s">
        <v>1157</v>
      </c>
      <c r="B951" s="565" t="s">
        <v>244</v>
      </c>
      <c r="C951" s="565" t="s">
        <v>556</v>
      </c>
      <c r="D951" s="565"/>
      <c r="E951" s="565"/>
      <c r="F951" s="565"/>
      <c r="G951" s="565"/>
      <c r="H951" s="565">
        <v>0.04</v>
      </c>
      <c r="I951" s="565">
        <v>0.9</v>
      </c>
      <c r="J951" s="565"/>
      <c r="K951" s="565"/>
    </row>
    <row r="952" spans="1:11" x14ac:dyDescent="0.2">
      <c r="A952" s="565"/>
      <c r="B952" s="565"/>
      <c r="C952" s="565"/>
      <c r="D952" s="565" t="s">
        <v>241</v>
      </c>
      <c r="E952" s="565" t="s">
        <v>1158</v>
      </c>
      <c r="F952" s="565"/>
      <c r="G952" s="565"/>
      <c r="H952" s="565"/>
      <c r="I952" s="565"/>
      <c r="J952" s="565">
        <v>0.13</v>
      </c>
      <c r="K952" s="565">
        <v>12.25</v>
      </c>
    </row>
    <row r="953" spans="1:11" x14ac:dyDescent="0.2">
      <c r="A953" s="565" t="s">
        <v>1159</v>
      </c>
      <c r="B953" s="565"/>
      <c r="C953" s="565" t="s">
        <v>467</v>
      </c>
      <c r="D953" s="565"/>
      <c r="E953" s="565"/>
      <c r="F953" s="565"/>
      <c r="G953" s="565"/>
      <c r="H953" s="565"/>
      <c r="I953" s="565">
        <v>1.55</v>
      </c>
      <c r="J953" s="565"/>
      <c r="K953" s="565"/>
    </row>
    <row r="954" spans="1:11" x14ac:dyDescent="0.2">
      <c r="A954" s="565"/>
      <c r="B954" s="565"/>
      <c r="C954" s="565"/>
      <c r="D954" s="565" t="s">
        <v>237</v>
      </c>
      <c r="E954" s="565" t="s">
        <v>1160</v>
      </c>
      <c r="F954" s="565"/>
      <c r="G954" s="565"/>
      <c r="H954" s="565"/>
      <c r="I954" s="565"/>
      <c r="J954" s="565">
        <v>0</v>
      </c>
      <c r="K954" s="565">
        <v>13.4</v>
      </c>
    </row>
    <row r="955" spans="1:11" x14ac:dyDescent="0.2">
      <c r="A955" s="565" t="s">
        <v>1161</v>
      </c>
      <c r="B955" s="565"/>
      <c r="C955" s="565" t="s">
        <v>69</v>
      </c>
      <c r="D955" s="565"/>
      <c r="E955" s="565"/>
      <c r="F955" s="565"/>
      <c r="G955" s="565"/>
      <c r="H955" s="565"/>
      <c r="I955" s="565">
        <v>1.1299999999999999</v>
      </c>
      <c r="J955" s="565"/>
      <c r="K955" s="565"/>
    </row>
    <row r="956" spans="1:11" x14ac:dyDescent="0.2">
      <c r="A956" s="565"/>
      <c r="B956" s="565"/>
      <c r="C956" s="565"/>
      <c r="D956" s="565" t="s">
        <v>248</v>
      </c>
      <c r="E956" s="565" t="s">
        <v>1162</v>
      </c>
      <c r="F956" s="565"/>
      <c r="G956" s="565"/>
      <c r="H956" s="565"/>
      <c r="I956" s="565"/>
      <c r="J956" s="565">
        <v>0.03</v>
      </c>
      <c r="K956" s="565">
        <v>15.8</v>
      </c>
    </row>
    <row r="957" spans="1:11" x14ac:dyDescent="0.2">
      <c r="A957" s="565" t="s">
        <v>1163</v>
      </c>
      <c r="B957" s="565" t="s">
        <v>267</v>
      </c>
      <c r="C957" s="565" t="s">
        <v>920</v>
      </c>
      <c r="D957" s="565"/>
      <c r="E957" s="565"/>
      <c r="F957" s="565"/>
      <c r="G957" s="565"/>
      <c r="H957" s="565">
        <v>0.01</v>
      </c>
      <c r="I957" s="565">
        <v>2.0299999999999998</v>
      </c>
      <c r="J957" s="565"/>
      <c r="K957" s="565"/>
    </row>
    <row r="958" spans="1:11" x14ac:dyDescent="0.2">
      <c r="A958" s="565"/>
      <c r="B958" s="565"/>
      <c r="C958" s="565"/>
      <c r="D958" s="565" t="s">
        <v>243</v>
      </c>
      <c r="E958" s="565" t="s">
        <v>1164</v>
      </c>
      <c r="F958" s="565"/>
      <c r="G958" s="565"/>
      <c r="H958" s="565"/>
      <c r="I958" s="565"/>
      <c r="J958" s="565">
        <v>0.2</v>
      </c>
      <c r="K958" s="565">
        <v>18.399999999999999</v>
      </c>
    </row>
    <row r="959" spans="1:11" x14ac:dyDescent="0.2">
      <c r="A959" s="565" t="s">
        <v>1165</v>
      </c>
      <c r="B959" s="565" t="s">
        <v>248</v>
      </c>
      <c r="C959" s="565" t="s">
        <v>365</v>
      </c>
      <c r="D959" s="565"/>
      <c r="E959" s="565"/>
      <c r="F959" s="565"/>
      <c r="G959" s="565"/>
      <c r="H959" s="565">
        <v>0.03</v>
      </c>
      <c r="I959" s="565">
        <v>1.65</v>
      </c>
      <c r="J959" s="565"/>
      <c r="K959" s="565"/>
    </row>
    <row r="960" spans="1:11" x14ac:dyDescent="0.2">
      <c r="A960" s="565"/>
      <c r="B960" s="565"/>
      <c r="C960" s="565"/>
      <c r="D960" s="565" t="s">
        <v>227</v>
      </c>
      <c r="E960" s="565" t="s">
        <v>825</v>
      </c>
      <c r="F960" s="565"/>
      <c r="G960" s="565"/>
      <c r="H960" s="565"/>
      <c r="I960" s="565"/>
      <c r="J960" s="565">
        <v>0.1</v>
      </c>
      <c r="K960" s="565">
        <v>15.5</v>
      </c>
    </row>
    <row r="961" spans="1:11" x14ac:dyDescent="0.2">
      <c r="A961" s="565" t="s">
        <v>1166</v>
      </c>
      <c r="B961" s="565"/>
      <c r="C961" s="565" t="s">
        <v>368</v>
      </c>
      <c r="D961" s="565"/>
      <c r="E961" s="565"/>
      <c r="F961" s="565"/>
      <c r="G961" s="565"/>
      <c r="H961" s="565"/>
      <c r="I961" s="565">
        <v>1.45</v>
      </c>
      <c r="J961" s="565"/>
      <c r="K961" s="565"/>
    </row>
    <row r="962" spans="1:11" x14ac:dyDescent="0.2">
      <c r="A962" s="565"/>
      <c r="B962" s="565"/>
      <c r="C962" s="565"/>
      <c r="D962" s="565" t="s">
        <v>237</v>
      </c>
      <c r="E962" s="565" t="s">
        <v>916</v>
      </c>
      <c r="F962" s="565"/>
      <c r="G962" s="565"/>
      <c r="H962" s="565"/>
      <c r="I962" s="565"/>
      <c r="J962" s="565">
        <v>0</v>
      </c>
      <c r="K962" s="565">
        <v>9.5500000000000007</v>
      </c>
    </row>
    <row r="963" spans="1:11" x14ac:dyDescent="0.2">
      <c r="A963" s="565" t="s">
        <v>1167</v>
      </c>
      <c r="B963" s="565"/>
      <c r="C963" s="565" t="s">
        <v>299</v>
      </c>
      <c r="D963" s="565"/>
      <c r="E963" s="565"/>
      <c r="F963" s="565"/>
      <c r="G963" s="565"/>
      <c r="H963" s="565"/>
      <c r="I963" s="565">
        <v>0.46</v>
      </c>
      <c r="J963" s="565"/>
      <c r="K963" s="565"/>
    </row>
    <row r="964" spans="1:11" x14ac:dyDescent="0.2">
      <c r="A964" s="565"/>
      <c r="B964" s="565"/>
      <c r="C964" s="565"/>
      <c r="D964" s="565" t="s">
        <v>237</v>
      </c>
      <c r="E964" s="565" t="s">
        <v>802</v>
      </c>
      <c r="F964" s="565"/>
      <c r="G964" s="565"/>
      <c r="H964" s="565"/>
      <c r="I964" s="565"/>
      <c r="J964" s="565">
        <v>0</v>
      </c>
      <c r="K964" s="565">
        <v>5.25</v>
      </c>
    </row>
    <row r="965" spans="1:11" x14ac:dyDescent="0.2">
      <c r="A965" s="565" t="s">
        <v>1168</v>
      </c>
      <c r="B965" s="565"/>
      <c r="C965" s="565" t="s">
        <v>578</v>
      </c>
      <c r="D965" s="565"/>
      <c r="E965" s="565"/>
      <c r="F965" s="565"/>
      <c r="G965" s="565"/>
      <c r="H965" s="565"/>
      <c r="I965" s="565">
        <v>0.59</v>
      </c>
      <c r="J965" s="565"/>
      <c r="K965" s="565"/>
    </row>
    <row r="966" spans="1:11" x14ac:dyDescent="0.2">
      <c r="A966" s="565"/>
      <c r="B966" s="565"/>
      <c r="C966" s="565"/>
      <c r="D966" s="565" t="s">
        <v>237</v>
      </c>
      <c r="E966" s="565" t="s">
        <v>385</v>
      </c>
      <c r="F966" s="565"/>
      <c r="G966" s="565"/>
      <c r="H966" s="565"/>
      <c r="I966" s="565"/>
      <c r="J966" s="565">
        <v>0</v>
      </c>
      <c r="K966" s="565">
        <v>6.8</v>
      </c>
    </row>
    <row r="967" spans="1:11" x14ac:dyDescent="0.2">
      <c r="A967" s="565" t="s">
        <v>1169</v>
      </c>
      <c r="B967" s="565"/>
      <c r="C967" s="565" t="s">
        <v>273</v>
      </c>
      <c r="D967" s="565"/>
      <c r="E967" s="565"/>
      <c r="F967" s="565"/>
      <c r="G967" s="565"/>
      <c r="H967" s="565"/>
      <c r="I967" s="565">
        <v>0.77</v>
      </c>
      <c r="J967" s="565"/>
      <c r="K967" s="565"/>
    </row>
    <row r="968" spans="1:11" x14ac:dyDescent="0.2">
      <c r="A968" s="565"/>
      <c r="B968" s="565"/>
      <c r="C968" s="565"/>
      <c r="D968" s="565" t="s">
        <v>237</v>
      </c>
      <c r="E968" s="565" t="s">
        <v>476</v>
      </c>
      <c r="F968" s="565"/>
      <c r="G968" s="565"/>
      <c r="H968" s="565"/>
      <c r="I968" s="565"/>
      <c r="J968" s="565">
        <v>0</v>
      </c>
      <c r="K968" s="565">
        <v>6.6</v>
      </c>
    </row>
    <row r="969" spans="1:11" x14ac:dyDescent="0.2">
      <c r="A969" s="565" t="s">
        <v>1170</v>
      </c>
      <c r="B969" s="565"/>
      <c r="C969" s="565" t="s">
        <v>306</v>
      </c>
      <c r="D969" s="565"/>
      <c r="E969" s="565"/>
      <c r="F969" s="565"/>
      <c r="G969" s="565"/>
      <c r="H969" s="565"/>
      <c r="I969" s="565">
        <v>0.55000000000000004</v>
      </c>
      <c r="J969" s="565"/>
      <c r="K969" s="565"/>
    </row>
    <row r="970" spans="1:11" x14ac:dyDescent="0.2">
      <c r="A970" s="565"/>
      <c r="B970" s="565"/>
      <c r="C970" s="565"/>
      <c r="D970" s="565" t="s">
        <v>699</v>
      </c>
      <c r="E970" s="565" t="s">
        <v>303</v>
      </c>
      <c r="F970" s="565"/>
      <c r="G970" s="565"/>
      <c r="H970" s="565"/>
      <c r="I970" s="565"/>
      <c r="J970" s="565">
        <v>3.8</v>
      </c>
      <c r="K970" s="565">
        <v>1.83</v>
      </c>
    </row>
    <row r="971" spans="1:11" x14ac:dyDescent="0.2">
      <c r="A971" s="565" t="s">
        <v>1171</v>
      </c>
      <c r="B971" s="565" t="s">
        <v>71</v>
      </c>
      <c r="C971" s="565"/>
      <c r="D971" s="565"/>
      <c r="E971" s="565"/>
      <c r="F971" s="565"/>
      <c r="G971" s="565"/>
      <c r="H971" s="565">
        <v>1.1399999999999999</v>
      </c>
      <c r="I971" s="565"/>
      <c r="J971" s="565"/>
      <c r="K971" s="565"/>
    </row>
    <row r="972" spans="1:11" x14ac:dyDescent="0.2">
      <c r="A972" s="565"/>
      <c r="B972" s="565"/>
      <c r="C972" s="565"/>
      <c r="D972" s="565" t="s">
        <v>379</v>
      </c>
      <c r="E972" s="565" t="s">
        <v>375</v>
      </c>
      <c r="F972" s="565"/>
      <c r="G972" s="565"/>
      <c r="H972" s="565"/>
      <c r="I972" s="565"/>
      <c r="J972" s="565">
        <v>5.95</v>
      </c>
      <c r="K972" s="565">
        <v>0.27</v>
      </c>
    </row>
    <row r="973" spans="1:11" x14ac:dyDescent="0.2">
      <c r="A973" s="565" t="s">
        <v>1172</v>
      </c>
      <c r="B973" s="565" t="s">
        <v>455</v>
      </c>
      <c r="C973" s="565" t="s">
        <v>378</v>
      </c>
      <c r="D973" s="565"/>
      <c r="E973" s="565"/>
      <c r="F973" s="565"/>
      <c r="G973" s="565"/>
      <c r="H973" s="565">
        <v>0.05</v>
      </c>
      <c r="I973" s="565">
        <v>0.08</v>
      </c>
      <c r="J973" s="565"/>
      <c r="K973" s="565"/>
    </row>
    <row r="974" spans="1:11" x14ac:dyDescent="0.2">
      <c r="A974" s="565"/>
      <c r="B974" s="565"/>
      <c r="C974" s="565"/>
      <c r="D974" s="565" t="s">
        <v>694</v>
      </c>
      <c r="E974" s="565" t="s">
        <v>407</v>
      </c>
      <c r="F974" s="565"/>
      <c r="G974" s="565"/>
      <c r="H974" s="565"/>
      <c r="I974" s="565"/>
      <c r="J974" s="565">
        <v>1.95</v>
      </c>
      <c r="K974" s="565">
        <v>3.45</v>
      </c>
    </row>
    <row r="975" spans="1:11" x14ac:dyDescent="0.2">
      <c r="A975" s="565" t="s">
        <v>1173</v>
      </c>
      <c r="B975" s="565" t="s">
        <v>252</v>
      </c>
      <c r="C975" s="565" t="s">
        <v>291</v>
      </c>
      <c r="D975" s="565"/>
      <c r="E975" s="565"/>
      <c r="F975" s="565"/>
      <c r="G975" s="565"/>
      <c r="H975" s="565">
        <v>0.34</v>
      </c>
      <c r="I975" s="565">
        <v>0.61</v>
      </c>
      <c r="J975" s="565"/>
      <c r="K975" s="565"/>
    </row>
    <row r="976" spans="1:11" x14ac:dyDescent="0.2">
      <c r="A976" s="565"/>
      <c r="B976" s="565"/>
      <c r="C976" s="565"/>
      <c r="D976" s="565" t="s">
        <v>525</v>
      </c>
      <c r="E976" s="565" t="s">
        <v>476</v>
      </c>
      <c r="F976" s="565"/>
      <c r="G976" s="565"/>
      <c r="H976" s="565"/>
      <c r="I976" s="565"/>
      <c r="J976" s="565">
        <v>2.15</v>
      </c>
      <c r="K976" s="565">
        <v>6.6</v>
      </c>
    </row>
    <row r="977" spans="1:11" x14ac:dyDescent="0.2">
      <c r="A977" s="565" t="s">
        <v>1174</v>
      </c>
      <c r="B977" s="565" t="s">
        <v>468</v>
      </c>
      <c r="C977" s="565" t="s">
        <v>642</v>
      </c>
      <c r="D977" s="565"/>
      <c r="E977" s="565"/>
      <c r="F977" s="565"/>
      <c r="G977" s="565"/>
      <c r="H977" s="565">
        <v>0.09</v>
      </c>
      <c r="I977" s="565">
        <v>0.71</v>
      </c>
      <c r="J977" s="565"/>
      <c r="K977" s="565"/>
    </row>
    <row r="978" spans="1:11" x14ac:dyDescent="0.2">
      <c r="A978" s="565"/>
      <c r="B978" s="565"/>
      <c r="C978" s="565"/>
      <c r="D978" s="565" t="s">
        <v>452</v>
      </c>
      <c r="E978" s="565" t="s">
        <v>937</v>
      </c>
      <c r="F978" s="565"/>
      <c r="G978" s="565"/>
      <c r="H978" s="565"/>
      <c r="I978" s="565"/>
      <c r="J978" s="565">
        <v>0.3</v>
      </c>
      <c r="K978" s="565">
        <v>10.4</v>
      </c>
    </row>
    <row r="979" spans="1:11" x14ac:dyDescent="0.2">
      <c r="A979" s="565" t="s">
        <v>1175</v>
      </c>
      <c r="B979" s="565"/>
      <c r="C979" s="565" t="s">
        <v>603</v>
      </c>
      <c r="D979" s="565"/>
      <c r="E979" s="565"/>
      <c r="F979" s="565"/>
      <c r="G979" s="565"/>
      <c r="H979" s="565"/>
      <c r="I979" s="565">
        <v>1.37</v>
      </c>
      <c r="J979" s="565"/>
      <c r="K979" s="565"/>
    </row>
    <row r="980" spans="1:11" x14ac:dyDescent="0.2">
      <c r="A980" s="565"/>
      <c r="B980" s="565"/>
      <c r="C980" s="565"/>
      <c r="D980" s="565" t="s">
        <v>384</v>
      </c>
      <c r="E980" s="565" t="s">
        <v>637</v>
      </c>
      <c r="F980" s="565"/>
      <c r="G980" s="565"/>
      <c r="H980" s="565"/>
      <c r="I980" s="565"/>
      <c r="J980" s="565">
        <v>0.56999999999999995</v>
      </c>
      <c r="K980" s="565">
        <v>12</v>
      </c>
    </row>
    <row r="981" spans="1:11" x14ac:dyDescent="0.2">
      <c r="A981" s="565" t="s">
        <v>1176</v>
      </c>
      <c r="B981" s="565" t="s">
        <v>352</v>
      </c>
      <c r="C981" s="565" t="s">
        <v>612</v>
      </c>
      <c r="D981" s="565"/>
      <c r="E981" s="565"/>
      <c r="F981" s="565"/>
      <c r="G981" s="565"/>
      <c r="H981" s="565">
        <v>0.17</v>
      </c>
      <c r="I981" s="565">
        <v>1.03</v>
      </c>
      <c r="J981" s="565"/>
      <c r="K981" s="565"/>
    </row>
    <row r="982" spans="1:11" x14ac:dyDescent="0.2">
      <c r="A982" s="565"/>
      <c r="B982" s="565"/>
      <c r="C982" s="565"/>
      <c r="D982" s="565" t="s">
        <v>384</v>
      </c>
      <c r="E982" s="565" t="s">
        <v>1177</v>
      </c>
      <c r="F982" s="565"/>
      <c r="G982" s="565"/>
      <c r="H982" s="565"/>
      <c r="I982" s="565"/>
      <c r="J982" s="565">
        <v>0.56999999999999995</v>
      </c>
      <c r="K982" s="565">
        <v>11.5</v>
      </c>
    </row>
    <row r="983" spans="1:11" x14ac:dyDescent="0.2">
      <c r="A983" s="565" t="s">
        <v>1178</v>
      </c>
      <c r="B983" s="565"/>
      <c r="C983" s="565" t="s">
        <v>804</v>
      </c>
      <c r="D983" s="565"/>
      <c r="E983" s="565"/>
      <c r="F983" s="565"/>
      <c r="G983" s="565"/>
      <c r="H983" s="565"/>
      <c r="I983" s="565">
        <v>1.27</v>
      </c>
      <c r="J983" s="565"/>
      <c r="K983" s="565"/>
    </row>
    <row r="984" spans="1:11" x14ac:dyDescent="0.2">
      <c r="A984" s="565"/>
      <c r="B984" s="565"/>
      <c r="C984" s="565"/>
      <c r="D984" s="565" t="s">
        <v>1179</v>
      </c>
      <c r="E984" s="565" t="s">
        <v>1086</v>
      </c>
      <c r="F984" s="565"/>
      <c r="G984" s="565"/>
      <c r="H984" s="565"/>
      <c r="I984" s="565"/>
      <c r="J984" s="565">
        <v>3.43</v>
      </c>
      <c r="K984" s="565">
        <v>6.4</v>
      </c>
    </row>
    <row r="985" spans="1:11" x14ac:dyDescent="0.2">
      <c r="A985" s="565" t="s">
        <v>1180</v>
      </c>
      <c r="B985" s="565" t="s">
        <v>612</v>
      </c>
      <c r="C985" s="565" t="s">
        <v>267</v>
      </c>
      <c r="D985" s="565"/>
      <c r="E985" s="565"/>
      <c r="F985" s="565"/>
      <c r="G985" s="565"/>
      <c r="H985" s="565">
        <v>1.03</v>
      </c>
      <c r="I985" s="565">
        <v>0.01</v>
      </c>
      <c r="J985" s="565"/>
      <c r="K985" s="565"/>
    </row>
    <row r="986" spans="1:11" x14ac:dyDescent="0.2">
      <c r="A986" s="565"/>
      <c r="B986" s="565"/>
      <c r="C986" s="565"/>
      <c r="D986" s="565" t="s">
        <v>253</v>
      </c>
      <c r="E986" s="565" t="s">
        <v>509</v>
      </c>
      <c r="F986" s="565"/>
      <c r="G986" s="565"/>
      <c r="H986" s="565"/>
      <c r="I986" s="565"/>
      <c r="J986" s="565">
        <v>5.5</v>
      </c>
      <c r="K986" s="565">
        <v>4.2</v>
      </c>
    </row>
    <row r="987" spans="1:11" x14ac:dyDescent="0.2">
      <c r="A987" s="565" t="s">
        <v>1181</v>
      </c>
      <c r="B987" s="565" t="s">
        <v>233</v>
      </c>
      <c r="C987" s="565" t="s">
        <v>589</v>
      </c>
      <c r="D987" s="565"/>
      <c r="E987" s="565"/>
      <c r="F987" s="565"/>
      <c r="G987" s="565"/>
      <c r="H987" s="565">
        <v>7.0000000000000007E-2</v>
      </c>
      <c r="I987" s="565">
        <v>0.83</v>
      </c>
      <c r="J987" s="565"/>
      <c r="K987" s="565"/>
    </row>
    <row r="988" spans="1:11" x14ac:dyDescent="0.2">
      <c r="A988" s="565"/>
      <c r="B988" s="565"/>
      <c r="C988" s="565"/>
      <c r="D988" s="565" t="s">
        <v>655</v>
      </c>
      <c r="E988" s="565" t="s">
        <v>952</v>
      </c>
      <c r="F988" s="565"/>
      <c r="G988" s="565"/>
      <c r="H988" s="565"/>
      <c r="I988" s="565"/>
      <c r="J988" s="565">
        <v>1.5</v>
      </c>
      <c r="K988" s="565">
        <v>5.2</v>
      </c>
    </row>
    <row r="989" spans="1:11" x14ac:dyDescent="0.2">
      <c r="A989" s="565" t="s">
        <v>1182</v>
      </c>
      <c r="B989" s="565" t="s">
        <v>224</v>
      </c>
      <c r="C989" s="565" t="s">
        <v>394</v>
      </c>
      <c r="D989" s="565"/>
      <c r="E989" s="565"/>
      <c r="F989" s="565"/>
      <c r="G989" s="565"/>
      <c r="H989" s="565">
        <v>0.23</v>
      </c>
      <c r="I989" s="565">
        <v>0.21</v>
      </c>
      <c r="J989" s="565"/>
      <c r="K989" s="565"/>
    </row>
    <row r="990" spans="1:11" x14ac:dyDescent="0.2">
      <c r="A990" s="565"/>
      <c r="B990" s="565"/>
      <c r="C990" s="565"/>
      <c r="D990" s="565" t="s">
        <v>548</v>
      </c>
      <c r="E990" s="565" t="s">
        <v>269</v>
      </c>
      <c r="F990" s="565"/>
      <c r="G990" s="565"/>
      <c r="H990" s="565"/>
      <c r="I990" s="565"/>
      <c r="J990" s="565">
        <v>4.5999999999999996</v>
      </c>
      <c r="K990" s="565">
        <v>1.2</v>
      </c>
    </row>
    <row r="991" spans="1:11" x14ac:dyDescent="0.2">
      <c r="A991" s="565" t="s">
        <v>1183</v>
      </c>
      <c r="B991" s="565" t="s">
        <v>493</v>
      </c>
      <c r="C991" s="565" t="s">
        <v>248</v>
      </c>
      <c r="D991" s="565"/>
      <c r="E991" s="565"/>
      <c r="F991" s="565"/>
      <c r="G991" s="565"/>
      <c r="H991" s="565">
        <v>0.69</v>
      </c>
      <c r="I991" s="565">
        <v>0.03</v>
      </c>
      <c r="J991" s="565"/>
      <c r="K991" s="565"/>
    </row>
    <row r="992" spans="1:11" x14ac:dyDescent="0.2">
      <c r="A992" s="565"/>
      <c r="B992" s="565"/>
      <c r="C992" s="565"/>
      <c r="D992" s="565" t="s">
        <v>1003</v>
      </c>
      <c r="E992" s="565" t="s">
        <v>655</v>
      </c>
      <c r="F992" s="565"/>
      <c r="G992" s="565"/>
      <c r="H992" s="565"/>
      <c r="I992" s="565"/>
      <c r="J992" s="565">
        <v>7.9</v>
      </c>
      <c r="K992" s="565">
        <v>1.5</v>
      </c>
    </row>
    <row r="993" spans="1:11" x14ac:dyDescent="0.2">
      <c r="A993" s="565" t="s">
        <v>1184</v>
      </c>
      <c r="B993" s="565" t="s">
        <v>633</v>
      </c>
      <c r="C993" s="565" t="s">
        <v>375</v>
      </c>
      <c r="D993" s="565"/>
      <c r="E993" s="565"/>
      <c r="F993" s="565"/>
      <c r="G993" s="565"/>
      <c r="H993" s="565">
        <v>0.89</v>
      </c>
      <c r="I993" s="565">
        <v>0.27</v>
      </c>
      <c r="J993" s="565"/>
      <c r="K993" s="565"/>
    </row>
    <row r="994" spans="1:11" x14ac:dyDescent="0.2">
      <c r="A994" s="565"/>
      <c r="B994" s="565"/>
      <c r="C994" s="565"/>
      <c r="D994" s="565" t="s">
        <v>802</v>
      </c>
      <c r="E994" s="565" t="s">
        <v>977</v>
      </c>
      <c r="F994" s="565"/>
      <c r="G994" s="565"/>
      <c r="H994" s="565"/>
      <c r="I994" s="565"/>
      <c r="J994" s="565">
        <v>5.25</v>
      </c>
      <c r="K994" s="565">
        <v>8.35</v>
      </c>
    </row>
    <row r="995" spans="1:11" x14ac:dyDescent="0.2">
      <c r="A995" s="565" t="s">
        <v>1185</v>
      </c>
      <c r="B995" s="565" t="s">
        <v>367</v>
      </c>
      <c r="C995" s="565" t="s">
        <v>226</v>
      </c>
      <c r="D995" s="565"/>
      <c r="E995" s="565"/>
      <c r="F995" s="565"/>
      <c r="G995" s="565"/>
      <c r="H995" s="565">
        <v>0.16</v>
      </c>
      <c r="I995" s="565">
        <v>1.4</v>
      </c>
      <c r="J995" s="565"/>
      <c r="K995" s="565"/>
    </row>
    <row r="996" spans="1:11" x14ac:dyDescent="0.2">
      <c r="A996" s="565"/>
      <c r="B996" s="565"/>
      <c r="C996" s="565"/>
      <c r="D996" s="565" t="s">
        <v>898</v>
      </c>
      <c r="E996" s="565" t="s">
        <v>1186</v>
      </c>
      <c r="F996" s="565"/>
      <c r="G996" s="565"/>
      <c r="H996" s="565"/>
      <c r="I996" s="565"/>
      <c r="J996" s="565">
        <v>0.53</v>
      </c>
      <c r="K996" s="565">
        <v>20.95</v>
      </c>
    </row>
    <row r="997" spans="1:11" x14ac:dyDescent="0.2">
      <c r="A997" s="565" t="s">
        <v>1187</v>
      </c>
      <c r="B997" s="565"/>
      <c r="C997" s="565" t="s">
        <v>1188</v>
      </c>
      <c r="D997" s="565"/>
      <c r="E997" s="565"/>
      <c r="F997" s="565"/>
      <c r="G997" s="565"/>
      <c r="H997" s="565"/>
      <c r="I997" s="565">
        <v>2.79</v>
      </c>
      <c r="J997" s="565"/>
      <c r="K997" s="565"/>
    </row>
    <row r="998" spans="1:11" x14ac:dyDescent="0.2">
      <c r="A998" s="565"/>
      <c r="B998" s="565"/>
      <c r="C998" s="565"/>
      <c r="D998" s="565" t="s">
        <v>429</v>
      </c>
      <c r="E998" s="565" t="s">
        <v>629</v>
      </c>
      <c r="F998" s="565"/>
      <c r="G998" s="565"/>
      <c r="H998" s="565"/>
      <c r="I998" s="565"/>
      <c r="J998" s="565">
        <v>8.4</v>
      </c>
      <c r="K998" s="565">
        <v>9.3000000000000007</v>
      </c>
    </row>
    <row r="999" spans="1:11" x14ac:dyDescent="0.2">
      <c r="A999" s="565" t="s">
        <v>1189</v>
      </c>
      <c r="B999" s="565" t="s">
        <v>1190</v>
      </c>
      <c r="C999" s="565"/>
      <c r="D999" s="565"/>
      <c r="E999" s="565"/>
      <c r="F999" s="565"/>
      <c r="G999" s="565"/>
      <c r="H999" s="565">
        <v>2.52</v>
      </c>
      <c r="I999" s="565"/>
      <c r="J999" s="565"/>
      <c r="K999" s="565"/>
    </row>
    <row r="1000" spans="1:11" x14ac:dyDescent="0.2">
      <c r="A1000" s="565"/>
      <c r="B1000" s="565"/>
      <c r="C1000" s="565"/>
      <c r="D1000" s="565" t="s">
        <v>1191</v>
      </c>
      <c r="E1000" s="565" t="s">
        <v>237</v>
      </c>
      <c r="F1000" s="565"/>
      <c r="G1000" s="565"/>
      <c r="H1000" s="565"/>
      <c r="I1000" s="565"/>
      <c r="J1000" s="565">
        <v>33.549999999999997</v>
      </c>
      <c r="K1000" s="565">
        <v>0</v>
      </c>
    </row>
    <row r="1001" spans="1:11" x14ac:dyDescent="0.2">
      <c r="A1001" s="565" t="s">
        <v>1192</v>
      </c>
      <c r="B1001" s="565" t="s">
        <v>1193</v>
      </c>
      <c r="C1001" s="565"/>
      <c r="D1001" s="565"/>
      <c r="E1001" s="565"/>
      <c r="F1001" s="565"/>
      <c r="G1001" s="565"/>
      <c r="H1001" s="565">
        <v>4.1900000000000004</v>
      </c>
      <c r="I1001" s="565"/>
      <c r="J1001" s="565"/>
      <c r="K1001" s="565"/>
    </row>
    <row r="1002" spans="1:11" x14ac:dyDescent="0.2">
      <c r="A1002" s="565"/>
      <c r="B1002" s="565"/>
      <c r="C1002" s="565"/>
      <c r="D1002" s="565" t="s">
        <v>1194</v>
      </c>
      <c r="E1002" s="565" t="s">
        <v>421</v>
      </c>
      <c r="F1002" s="565"/>
      <c r="G1002" s="565"/>
      <c r="H1002" s="565"/>
      <c r="I1002" s="565"/>
      <c r="J1002" s="565">
        <v>23.75</v>
      </c>
      <c r="K1002" s="565">
        <v>1</v>
      </c>
    </row>
    <row r="1003" spans="1:11" x14ac:dyDescent="0.2">
      <c r="A1003" s="565" t="s">
        <v>1195</v>
      </c>
      <c r="B1003" s="565" t="s">
        <v>278</v>
      </c>
      <c r="C1003" s="565" t="s">
        <v>452</v>
      </c>
      <c r="D1003" s="565"/>
      <c r="E1003" s="565"/>
      <c r="F1003" s="565"/>
      <c r="G1003" s="565"/>
      <c r="H1003" s="565">
        <v>0.56000000000000005</v>
      </c>
      <c r="I1003" s="565">
        <v>0.3</v>
      </c>
      <c r="J1003" s="565"/>
      <c r="K1003" s="565"/>
    </row>
    <row r="1004" spans="1:11" x14ac:dyDescent="0.2">
      <c r="A1004" s="565"/>
      <c r="B1004" s="565"/>
      <c r="C1004" s="565"/>
      <c r="D1004" s="565" t="s">
        <v>1196</v>
      </c>
      <c r="E1004" s="565" t="s">
        <v>752</v>
      </c>
      <c r="F1004" s="565"/>
      <c r="G1004" s="565"/>
      <c r="H1004" s="565"/>
      <c r="I1004" s="565"/>
      <c r="J1004" s="565">
        <v>16.55</v>
      </c>
      <c r="K1004" s="565">
        <v>4.75</v>
      </c>
    </row>
    <row r="1005" spans="1:11" x14ac:dyDescent="0.2">
      <c r="A1005" s="565" t="s">
        <v>1197</v>
      </c>
      <c r="B1005" s="565" t="s">
        <v>865</v>
      </c>
      <c r="C1005" s="565" t="s">
        <v>332</v>
      </c>
      <c r="D1005" s="565"/>
      <c r="E1005" s="565"/>
      <c r="F1005" s="565"/>
      <c r="G1005" s="565"/>
      <c r="H1005" s="565">
        <v>2.75</v>
      </c>
      <c r="I1005" s="565">
        <v>0.65</v>
      </c>
      <c r="J1005" s="565"/>
      <c r="K1005" s="565"/>
    </row>
    <row r="1006" spans="1:11" x14ac:dyDescent="0.2">
      <c r="A1006" s="565"/>
      <c r="B1006" s="565"/>
      <c r="C1006" s="565"/>
      <c r="D1006" s="565" t="s">
        <v>876</v>
      </c>
      <c r="E1006" s="565" t="s">
        <v>646</v>
      </c>
      <c r="F1006" s="565"/>
      <c r="G1006" s="565"/>
      <c r="H1006" s="565"/>
      <c r="I1006" s="565"/>
      <c r="J1006" s="565">
        <v>14.65</v>
      </c>
      <c r="K1006" s="565">
        <v>6</v>
      </c>
    </row>
    <row r="1007" spans="1:11" x14ac:dyDescent="0.2">
      <c r="A1007" s="565" t="s">
        <v>1198</v>
      </c>
      <c r="B1007" s="565" t="s">
        <v>787</v>
      </c>
      <c r="C1007" s="565" t="s">
        <v>306</v>
      </c>
      <c r="D1007" s="565"/>
      <c r="E1007" s="565"/>
      <c r="F1007" s="565"/>
      <c r="G1007" s="565"/>
      <c r="H1007" s="565">
        <v>0.18</v>
      </c>
      <c r="I1007" s="565">
        <v>0.55000000000000004</v>
      </c>
      <c r="J1007" s="565"/>
      <c r="K1007" s="565"/>
    </row>
    <row r="1008" spans="1:11" x14ac:dyDescent="0.2">
      <c r="A1008" s="565"/>
      <c r="B1008" s="565"/>
      <c r="C1008" s="565"/>
      <c r="D1008" s="565" t="s">
        <v>790</v>
      </c>
      <c r="E1008" s="565" t="s">
        <v>303</v>
      </c>
      <c r="F1008" s="565"/>
      <c r="G1008" s="565"/>
      <c r="H1008" s="565"/>
      <c r="I1008" s="565"/>
      <c r="J1008" s="565">
        <v>13.5</v>
      </c>
      <c r="K1008" s="565">
        <v>1.83</v>
      </c>
    </row>
    <row r="1009" spans="1:11" x14ac:dyDescent="0.2">
      <c r="A1009" s="565" t="s">
        <v>1199</v>
      </c>
      <c r="B1009" s="565" t="s">
        <v>1190</v>
      </c>
      <c r="C1009" s="565"/>
      <c r="D1009" s="565"/>
      <c r="E1009" s="565"/>
      <c r="F1009" s="565"/>
      <c r="G1009" s="565"/>
      <c r="H1009" s="565">
        <v>2.52</v>
      </c>
      <c r="I1009" s="565"/>
      <c r="J1009" s="565"/>
      <c r="K1009" s="565"/>
    </row>
    <row r="1010" spans="1:11" x14ac:dyDescent="0.2">
      <c r="A1010" s="566"/>
      <c r="B1010" s="566"/>
      <c r="C1010" s="566"/>
      <c r="D1010" s="566" t="s">
        <v>1096</v>
      </c>
      <c r="E1010" s="566" t="s">
        <v>237</v>
      </c>
      <c r="F1010" s="566"/>
      <c r="G1010" s="566"/>
      <c r="H1010" s="566"/>
      <c r="I1010" s="566"/>
      <c r="J1010" s="566">
        <v>20.65</v>
      </c>
      <c r="K1010" s="566">
        <v>0</v>
      </c>
    </row>
    <row r="1011" spans="1:11" hidden="1" x14ac:dyDescent="0.2">
      <c r="A1011" s="565" t="s">
        <v>1200</v>
      </c>
      <c r="B1011" s="565" t="s">
        <v>1201</v>
      </c>
      <c r="C1011" s="565"/>
      <c r="D1011" s="565"/>
      <c r="E1011" s="565"/>
      <c r="F1011" s="565"/>
      <c r="G1011" s="565"/>
      <c r="H1011" s="565">
        <v>1.61</v>
      </c>
      <c r="I1011" s="565"/>
      <c r="J1011" s="565"/>
      <c r="K1011" s="565"/>
    </row>
    <row r="1012" spans="1:11" hidden="1" x14ac:dyDescent="0.2">
      <c r="A1012" s="565"/>
      <c r="B1012" s="565"/>
      <c r="C1012" s="565"/>
      <c r="D1012" s="565" t="s">
        <v>1202</v>
      </c>
      <c r="E1012" s="565" t="s">
        <v>248</v>
      </c>
      <c r="F1012" s="565"/>
      <c r="G1012" s="565"/>
      <c r="H1012" s="565"/>
      <c r="I1012" s="565"/>
      <c r="J1012" s="565">
        <v>15.75</v>
      </c>
      <c r="K1012" s="565">
        <v>0.03</v>
      </c>
    </row>
    <row r="1013" spans="1:11" hidden="1" x14ac:dyDescent="0.2">
      <c r="A1013" s="565" t="s">
        <v>1203</v>
      </c>
      <c r="B1013" s="565" t="s">
        <v>676</v>
      </c>
      <c r="C1013" s="565" t="s">
        <v>267</v>
      </c>
      <c r="D1013" s="565"/>
      <c r="E1013" s="565"/>
      <c r="F1013" s="565"/>
      <c r="G1013" s="565"/>
      <c r="H1013" s="565">
        <v>1.54</v>
      </c>
      <c r="I1013" s="565">
        <v>0.01</v>
      </c>
      <c r="J1013" s="565"/>
      <c r="K1013" s="565"/>
    </row>
    <row r="1014" spans="1:11" hidden="1" x14ac:dyDescent="0.2">
      <c r="A1014" s="565"/>
      <c r="B1014" s="565"/>
      <c r="C1014" s="565"/>
      <c r="D1014" s="565" t="s">
        <v>1204</v>
      </c>
      <c r="E1014" s="565" t="s">
        <v>1104</v>
      </c>
      <c r="F1014" s="565"/>
      <c r="G1014" s="565"/>
      <c r="H1014" s="565"/>
      <c r="I1014" s="565"/>
      <c r="J1014" s="565">
        <v>5.13</v>
      </c>
      <c r="K1014" s="565">
        <v>8.9</v>
      </c>
    </row>
    <row r="1015" spans="1:11" hidden="1" x14ac:dyDescent="0.2">
      <c r="A1015" s="565" t="s">
        <v>1205</v>
      </c>
      <c r="B1015" s="565"/>
      <c r="C1015" s="565" t="s">
        <v>636</v>
      </c>
      <c r="D1015" s="565"/>
      <c r="E1015" s="565"/>
      <c r="F1015" s="565"/>
      <c r="G1015" s="565"/>
      <c r="H1015" s="565"/>
      <c r="I1015" s="565">
        <v>1.77</v>
      </c>
      <c r="J1015" s="565"/>
      <c r="K1015" s="565"/>
    </row>
    <row r="1016" spans="1:11" hidden="1" x14ac:dyDescent="0.2">
      <c r="A1016" s="565"/>
      <c r="B1016" s="565"/>
      <c r="C1016" s="565"/>
      <c r="D1016" s="565" t="s">
        <v>237</v>
      </c>
      <c r="E1016" s="565" t="s">
        <v>1206</v>
      </c>
      <c r="F1016" s="565"/>
      <c r="G1016" s="565"/>
      <c r="H1016" s="565"/>
      <c r="I1016" s="565"/>
      <c r="J1016" s="565">
        <v>0</v>
      </c>
      <c r="K1016" s="565">
        <v>17.75</v>
      </c>
    </row>
    <row r="1017" spans="1:11" hidden="1" x14ac:dyDescent="0.2">
      <c r="A1017" s="565" t="s">
        <v>1207</v>
      </c>
      <c r="B1017" s="565"/>
      <c r="C1017" s="565" t="s">
        <v>1208</v>
      </c>
      <c r="D1017" s="565"/>
      <c r="E1017" s="565"/>
      <c r="F1017" s="565"/>
      <c r="G1017" s="565"/>
      <c r="H1017" s="565"/>
      <c r="I1017" s="565">
        <v>1.78</v>
      </c>
      <c r="J1017" s="565"/>
      <c r="K1017" s="565"/>
    </row>
    <row r="1018" spans="1:11" hidden="1" x14ac:dyDescent="0.2">
      <c r="A1018" s="565"/>
      <c r="B1018" s="565"/>
      <c r="C1018" s="565"/>
      <c r="D1018" s="565" t="s">
        <v>357</v>
      </c>
      <c r="E1018" s="565" t="s">
        <v>1209</v>
      </c>
      <c r="F1018" s="565"/>
      <c r="G1018" s="565"/>
      <c r="H1018" s="565"/>
      <c r="I1018" s="565"/>
      <c r="J1018" s="565">
        <v>0.47</v>
      </c>
      <c r="K1018" s="565">
        <v>14.45</v>
      </c>
    </row>
    <row r="1019" spans="1:11" hidden="1" x14ac:dyDescent="0.2">
      <c r="A1019" s="565" t="s">
        <v>1210</v>
      </c>
      <c r="B1019" s="565" t="s">
        <v>541</v>
      </c>
      <c r="C1019" s="565" t="s">
        <v>742</v>
      </c>
      <c r="D1019" s="565"/>
      <c r="E1019" s="565"/>
      <c r="F1019" s="565"/>
      <c r="G1019" s="565"/>
      <c r="H1019" s="565">
        <v>0.14000000000000001</v>
      </c>
      <c r="I1019" s="565">
        <v>1.1100000000000001</v>
      </c>
      <c r="J1019" s="565"/>
      <c r="K1019" s="565"/>
    </row>
    <row r="1020" spans="1:11" hidden="1" x14ac:dyDescent="0.2">
      <c r="A1020" s="565"/>
      <c r="B1020" s="565"/>
      <c r="C1020" s="565"/>
      <c r="D1020" s="565" t="s">
        <v>500</v>
      </c>
      <c r="E1020" s="565" t="s">
        <v>285</v>
      </c>
      <c r="F1020" s="565"/>
      <c r="G1020" s="565"/>
      <c r="H1020" s="565"/>
      <c r="I1020" s="565"/>
      <c r="J1020" s="565">
        <v>2.5499999999999998</v>
      </c>
      <c r="K1020" s="565">
        <v>7.7</v>
      </c>
    </row>
    <row r="1021" spans="1:11" hidden="1" x14ac:dyDescent="0.2">
      <c r="A1021" s="565" t="s">
        <v>1211</v>
      </c>
      <c r="B1021" s="565" t="s">
        <v>312</v>
      </c>
      <c r="C1021" s="565" t="s">
        <v>371</v>
      </c>
      <c r="D1021" s="565"/>
      <c r="E1021" s="565"/>
      <c r="F1021" s="565"/>
      <c r="G1021" s="565"/>
      <c r="H1021" s="565">
        <v>0.37</v>
      </c>
      <c r="I1021" s="565">
        <v>0.43</v>
      </c>
      <c r="J1021" s="565"/>
      <c r="K1021" s="565"/>
    </row>
    <row r="1022" spans="1:11" hidden="1" x14ac:dyDescent="0.2">
      <c r="A1022" s="565"/>
      <c r="B1022" s="565"/>
      <c r="C1022" s="565"/>
      <c r="D1022" s="565" t="s">
        <v>426</v>
      </c>
      <c r="E1022" s="565" t="s">
        <v>812</v>
      </c>
      <c r="F1022" s="565"/>
      <c r="G1022" s="565"/>
      <c r="H1022" s="565"/>
      <c r="I1022" s="565"/>
      <c r="J1022" s="565">
        <v>1.23</v>
      </c>
      <c r="K1022" s="565">
        <v>10.199999999999999</v>
      </c>
    </row>
    <row r="1023" spans="1:11" hidden="1" x14ac:dyDescent="0.2">
      <c r="A1023" s="565" t="s">
        <v>1212</v>
      </c>
      <c r="B1023" s="565"/>
      <c r="C1023" s="565" t="s">
        <v>1201</v>
      </c>
      <c r="D1023" s="565"/>
      <c r="E1023" s="565"/>
      <c r="F1023" s="565"/>
      <c r="G1023" s="565"/>
      <c r="H1023" s="565"/>
      <c r="I1023" s="565">
        <v>1.61</v>
      </c>
      <c r="J1023" s="565"/>
      <c r="K1023" s="565"/>
    </row>
    <row r="1024" spans="1:11" hidden="1" x14ac:dyDescent="0.2">
      <c r="A1024" s="565"/>
      <c r="B1024" s="565"/>
      <c r="C1024" s="565"/>
      <c r="D1024" s="565" t="s">
        <v>1213</v>
      </c>
      <c r="E1024" s="565" t="s">
        <v>1214</v>
      </c>
      <c r="F1024" s="565"/>
      <c r="G1024" s="565"/>
      <c r="H1024" s="565"/>
      <c r="I1024" s="565"/>
      <c r="J1024" s="565">
        <v>4.2699999999999996</v>
      </c>
      <c r="K1024" s="565">
        <v>5.37</v>
      </c>
    </row>
    <row r="1025" spans="1:11" hidden="1" x14ac:dyDescent="0.2">
      <c r="A1025" s="565" t="s">
        <v>1215</v>
      </c>
      <c r="B1025" s="565" t="s">
        <v>318</v>
      </c>
      <c r="C1025" s="565"/>
      <c r="D1025" s="565"/>
      <c r="E1025" s="565"/>
      <c r="F1025" s="565"/>
      <c r="G1025" s="565"/>
      <c r="H1025" s="565">
        <v>1.28</v>
      </c>
      <c r="I1025" s="565"/>
      <c r="J1025" s="565"/>
      <c r="K1025" s="565"/>
    </row>
    <row r="1026" spans="1:11" hidden="1" x14ac:dyDescent="0.2">
      <c r="A1026" s="565"/>
      <c r="B1026" s="565"/>
      <c r="C1026" s="565"/>
      <c r="D1026" s="565" t="s">
        <v>674</v>
      </c>
      <c r="E1026" s="565" t="s">
        <v>237</v>
      </c>
      <c r="F1026" s="565"/>
      <c r="G1026" s="565"/>
      <c r="H1026" s="565"/>
      <c r="I1026" s="565"/>
      <c r="J1026" s="565">
        <v>14.95</v>
      </c>
      <c r="K1026" s="565">
        <v>0</v>
      </c>
    </row>
    <row r="1027" spans="1:11" hidden="1" x14ac:dyDescent="0.2">
      <c r="A1027" s="565" t="s">
        <v>1216</v>
      </c>
      <c r="B1027" s="565" t="s">
        <v>767</v>
      </c>
      <c r="C1027" s="565"/>
      <c r="D1027" s="565"/>
      <c r="E1027" s="565"/>
      <c r="F1027" s="565"/>
      <c r="G1027" s="565"/>
      <c r="H1027" s="565">
        <v>1.71</v>
      </c>
      <c r="I1027" s="565"/>
      <c r="J1027" s="565"/>
      <c r="K1027" s="565"/>
    </row>
    <row r="1028" spans="1:11" hidden="1" x14ac:dyDescent="0.2">
      <c r="A1028" s="565"/>
      <c r="B1028" s="565"/>
      <c r="C1028" s="565"/>
      <c r="D1028" s="565" t="s">
        <v>450</v>
      </c>
      <c r="E1028" s="565" t="s">
        <v>237</v>
      </c>
      <c r="F1028" s="565"/>
      <c r="G1028" s="565"/>
      <c r="H1028" s="565"/>
      <c r="I1028" s="565"/>
      <c r="J1028" s="565">
        <v>14</v>
      </c>
      <c r="K1028" s="565">
        <v>0</v>
      </c>
    </row>
    <row r="1029" spans="1:11" hidden="1" x14ac:dyDescent="0.2">
      <c r="A1029" s="565" t="s">
        <v>1217</v>
      </c>
      <c r="B1029" s="565" t="s">
        <v>608</v>
      </c>
      <c r="C1029" s="565"/>
      <c r="D1029" s="565"/>
      <c r="E1029" s="565"/>
      <c r="F1029" s="565"/>
      <c r="G1029" s="565"/>
      <c r="H1029" s="565">
        <v>1.0900000000000001</v>
      </c>
      <c r="I1029" s="565"/>
      <c r="J1029" s="565"/>
      <c r="K1029" s="565"/>
    </row>
    <row r="1030" spans="1:11" hidden="1" x14ac:dyDescent="0.2">
      <c r="A1030" s="565"/>
      <c r="B1030" s="565"/>
      <c r="C1030" s="565"/>
      <c r="D1030" s="565" t="s">
        <v>297</v>
      </c>
      <c r="E1030" s="565" t="s">
        <v>1218</v>
      </c>
      <c r="F1030" s="565"/>
      <c r="G1030" s="565"/>
      <c r="H1030" s="565"/>
      <c r="I1030" s="565"/>
      <c r="J1030" s="565">
        <v>5.7</v>
      </c>
      <c r="K1030" s="565">
        <v>4.83</v>
      </c>
    </row>
    <row r="1031" spans="1:11" hidden="1" x14ac:dyDescent="0.2">
      <c r="A1031" s="565" t="s">
        <v>1219</v>
      </c>
      <c r="B1031" s="565" t="s">
        <v>455</v>
      </c>
      <c r="C1031" s="565" t="s">
        <v>368</v>
      </c>
      <c r="D1031" s="565"/>
      <c r="E1031" s="565"/>
      <c r="F1031" s="565"/>
      <c r="G1031" s="565"/>
      <c r="H1031" s="565">
        <v>0.05</v>
      </c>
      <c r="I1031" s="565">
        <v>1.45</v>
      </c>
      <c r="J1031" s="565"/>
      <c r="K1031" s="565"/>
    </row>
    <row r="1032" spans="1:11" hidden="1" x14ac:dyDescent="0.2">
      <c r="A1032" s="565"/>
      <c r="B1032" s="565"/>
      <c r="C1032" s="565"/>
      <c r="D1032" s="565" t="s">
        <v>308</v>
      </c>
      <c r="E1032" s="565" t="s">
        <v>629</v>
      </c>
      <c r="F1032" s="565"/>
      <c r="G1032" s="565"/>
      <c r="H1032" s="565"/>
      <c r="I1032" s="565"/>
      <c r="J1032" s="565">
        <v>3.35</v>
      </c>
      <c r="K1032" s="565">
        <v>9.3000000000000007</v>
      </c>
    </row>
    <row r="1033" spans="1:11" hidden="1" x14ac:dyDescent="0.2">
      <c r="A1033" s="565" t="s">
        <v>1220</v>
      </c>
      <c r="B1033" s="565" t="s">
        <v>351</v>
      </c>
      <c r="C1033" s="565" t="s">
        <v>410</v>
      </c>
      <c r="D1033" s="565"/>
      <c r="E1033" s="565"/>
      <c r="F1033" s="565"/>
      <c r="G1033" s="565"/>
      <c r="H1033" s="565">
        <v>0.62</v>
      </c>
      <c r="I1033" s="565">
        <v>0.41</v>
      </c>
      <c r="J1033" s="565"/>
      <c r="K1033" s="565"/>
    </row>
    <row r="1034" spans="1:11" hidden="1" x14ac:dyDescent="0.2">
      <c r="A1034" s="565"/>
      <c r="B1034" s="565"/>
      <c r="C1034" s="565"/>
      <c r="D1034" s="565" t="s">
        <v>484</v>
      </c>
      <c r="E1034" s="565" t="s">
        <v>1221</v>
      </c>
      <c r="F1034" s="565"/>
      <c r="G1034" s="565"/>
      <c r="H1034" s="565"/>
      <c r="I1034" s="565"/>
      <c r="J1034" s="565">
        <v>3.4</v>
      </c>
      <c r="K1034" s="565">
        <v>15.45</v>
      </c>
    </row>
    <row r="1035" spans="1:11" hidden="1" x14ac:dyDescent="0.2">
      <c r="A1035" s="565" t="s">
        <v>1222</v>
      </c>
      <c r="B1035" s="565" t="s">
        <v>381</v>
      </c>
      <c r="C1035" s="565" t="s">
        <v>1223</v>
      </c>
      <c r="D1035" s="565"/>
      <c r="E1035" s="565"/>
      <c r="F1035" s="565"/>
      <c r="G1035" s="565"/>
      <c r="H1035" s="565">
        <v>0.06</v>
      </c>
      <c r="I1035" s="565">
        <v>2.68</v>
      </c>
      <c r="J1035" s="565"/>
      <c r="K1035" s="565"/>
    </row>
    <row r="1036" spans="1:11" hidden="1" x14ac:dyDescent="0.2">
      <c r="A1036" s="565"/>
      <c r="B1036" s="565"/>
      <c r="C1036" s="565"/>
      <c r="D1036" s="565" t="s">
        <v>243</v>
      </c>
      <c r="E1036" s="565" t="s">
        <v>1186</v>
      </c>
      <c r="F1036" s="565"/>
      <c r="G1036" s="565"/>
      <c r="H1036" s="565"/>
      <c r="I1036" s="565"/>
      <c r="J1036" s="565">
        <v>0.2</v>
      </c>
      <c r="K1036" s="565">
        <v>20.95</v>
      </c>
    </row>
    <row r="1037" spans="1:11" hidden="1" x14ac:dyDescent="0.2">
      <c r="A1037" s="565" t="s">
        <v>1224</v>
      </c>
      <c r="B1037" s="565"/>
      <c r="C1037" s="565" t="s">
        <v>449</v>
      </c>
      <c r="D1037" s="565"/>
      <c r="E1037" s="565"/>
      <c r="F1037" s="565"/>
      <c r="G1037" s="565"/>
      <c r="H1037" s="565"/>
      <c r="I1037" s="565">
        <v>1.51</v>
      </c>
      <c r="J1037" s="565"/>
      <c r="K1037" s="565"/>
    </row>
    <row r="1038" spans="1:11" hidden="1" x14ac:dyDescent="0.2">
      <c r="A1038" s="565"/>
      <c r="B1038" s="565"/>
      <c r="C1038" s="565"/>
      <c r="D1038" s="565" t="s">
        <v>1225</v>
      </c>
      <c r="E1038" s="565" t="s">
        <v>1226</v>
      </c>
      <c r="F1038" s="565"/>
      <c r="G1038" s="565"/>
      <c r="H1038" s="565"/>
      <c r="I1038" s="565"/>
      <c r="J1038" s="565">
        <v>5.83</v>
      </c>
      <c r="K1038" s="565">
        <v>5.03</v>
      </c>
    </row>
    <row r="1039" spans="1:11" hidden="1" x14ac:dyDescent="0.2">
      <c r="A1039" s="565" t="s">
        <v>1227</v>
      </c>
      <c r="B1039" s="565" t="s">
        <v>502</v>
      </c>
      <c r="C1039" s="565"/>
      <c r="D1039" s="565"/>
      <c r="E1039" s="565"/>
      <c r="F1039" s="565"/>
      <c r="G1039" s="565"/>
      <c r="H1039" s="565">
        <v>1.75</v>
      </c>
      <c r="I1039" s="565"/>
      <c r="J1039" s="565"/>
      <c r="K1039" s="565"/>
    </row>
    <row r="1040" spans="1:11" hidden="1" x14ac:dyDescent="0.2">
      <c r="A1040" s="565"/>
      <c r="B1040" s="565"/>
      <c r="C1040" s="565"/>
      <c r="D1040" s="565" t="s">
        <v>1228</v>
      </c>
      <c r="E1040" s="565" t="s">
        <v>237</v>
      </c>
      <c r="F1040" s="565"/>
      <c r="G1040" s="565"/>
      <c r="H1040" s="565"/>
      <c r="I1040" s="565"/>
      <c r="J1040" s="565">
        <v>20.7</v>
      </c>
      <c r="K1040" s="565">
        <v>0</v>
      </c>
    </row>
    <row r="1041" spans="1:18" hidden="1" x14ac:dyDescent="0.2">
      <c r="A1041" s="565" t="s">
        <v>1229</v>
      </c>
      <c r="B1041" s="565" t="s">
        <v>1230</v>
      </c>
      <c r="C1041" s="565"/>
      <c r="D1041" s="565"/>
      <c r="E1041" s="565"/>
      <c r="F1041" s="565"/>
      <c r="G1041" s="565"/>
      <c r="H1041" s="565">
        <v>2.39</v>
      </c>
      <c r="I1041" s="565"/>
      <c r="J1041" s="565"/>
      <c r="K1041" s="565"/>
    </row>
    <row r="1042" spans="1:18" hidden="1" x14ac:dyDescent="0.2">
      <c r="A1042" s="565"/>
      <c r="B1042" s="565"/>
      <c r="C1042" s="565"/>
      <c r="D1042" s="565" t="s">
        <v>1231</v>
      </c>
      <c r="E1042" s="565" t="s">
        <v>237</v>
      </c>
      <c r="F1042" s="565"/>
      <c r="G1042" s="565"/>
      <c r="H1042" s="565"/>
      <c r="I1042" s="565"/>
      <c r="J1042" s="565">
        <v>46.65</v>
      </c>
      <c r="K1042" s="565">
        <v>0</v>
      </c>
    </row>
    <row r="1043" spans="1:18" hidden="1" x14ac:dyDescent="0.2">
      <c r="A1043" s="565" t="s">
        <v>1232</v>
      </c>
      <c r="B1043" s="565" t="s">
        <v>1233</v>
      </c>
      <c r="C1043" s="565"/>
      <c r="D1043" s="565"/>
      <c r="E1043" s="565"/>
      <c r="F1043" s="565"/>
      <c r="G1043" s="565"/>
      <c r="H1043" s="565">
        <v>6.94</v>
      </c>
      <c r="I1043" s="565"/>
      <c r="J1043" s="565"/>
      <c r="K1043" s="565"/>
    </row>
    <row r="1044" spans="1:18" hidden="1" x14ac:dyDescent="0.2">
      <c r="A1044" s="565"/>
      <c r="B1044" s="565"/>
      <c r="C1044" s="565"/>
      <c r="D1044" s="565" t="s">
        <v>1234</v>
      </c>
      <c r="E1044" s="565" t="s">
        <v>437</v>
      </c>
      <c r="F1044" s="565"/>
      <c r="G1044" s="565"/>
      <c r="H1044" s="565"/>
      <c r="I1044" s="565"/>
      <c r="J1044" s="565">
        <v>59.65</v>
      </c>
      <c r="K1044" s="565">
        <v>1.73</v>
      </c>
    </row>
    <row r="1045" spans="1:18" hidden="1" x14ac:dyDescent="0.2">
      <c r="A1045" s="565" t="s">
        <v>1235</v>
      </c>
      <c r="B1045" s="565" t="s">
        <v>1236</v>
      </c>
      <c r="C1045" s="565" t="s">
        <v>395</v>
      </c>
      <c r="D1045" s="565"/>
      <c r="E1045" s="565"/>
      <c r="F1045" s="565"/>
      <c r="G1045" s="565"/>
      <c r="H1045" s="565">
        <v>4.99</v>
      </c>
      <c r="I1045" s="565">
        <v>0.52</v>
      </c>
      <c r="J1045" s="565"/>
      <c r="K1045" s="565"/>
    </row>
    <row r="1046" spans="1:18" hidden="1" x14ac:dyDescent="0.2">
      <c r="A1046" s="565"/>
      <c r="B1046" s="565"/>
      <c r="C1046" s="565"/>
      <c r="D1046" s="565" t="s">
        <v>1237</v>
      </c>
      <c r="E1046" s="565" t="s">
        <v>542</v>
      </c>
      <c r="F1046" s="565"/>
      <c r="G1046" s="565"/>
      <c r="H1046" s="565"/>
      <c r="I1046" s="565"/>
      <c r="J1046" s="565">
        <v>61.8</v>
      </c>
      <c r="K1046" s="565">
        <v>5.15</v>
      </c>
      <c r="R1046">
        <v>771016</v>
      </c>
    </row>
    <row r="1047" spans="1:18" hidden="1" x14ac:dyDescent="0.2">
      <c r="A1047" s="565" t="s">
        <v>1238</v>
      </c>
      <c r="B1047" s="565" t="s">
        <v>1239</v>
      </c>
      <c r="C1047" s="565" t="s">
        <v>515</v>
      </c>
      <c r="D1047" s="565"/>
      <c r="E1047" s="565"/>
      <c r="F1047" s="565"/>
      <c r="G1047" s="565"/>
      <c r="H1047" s="565">
        <v>7.37</v>
      </c>
      <c r="I1047" s="565">
        <v>0.51</v>
      </c>
      <c r="J1047" s="565"/>
      <c r="K1047" s="565"/>
      <c r="R1047">
        <v>801015</v>
      </c>
    </row>
    <row r="1048" spans="1:18" hidden="1" x14ac:dyDescent="0.2">
      <c r="A1048" s="565"/>
      <c r="B1048" s="565"/>
      <c r="C1048" s="565"/>
      <c r="D1048" s="565" t="s">
        <v>1240</v>
      </c>
      <c r="E1048" s="565" t="s">
        <v>1241</v>
      </c>
      <c r="F1048" s="565"/>
      <c r="G1048" s="565"/>
      <c r="H1048" s="565"/>
      <c r="I1048" s="565"/>
      <c r="J1048" s="565">
        <v>24.57</v>
      </c>
      <c r="K1048" s="565">
        <v>16.5</v>
      </c>
    </row>
    <row r="1049" spans="1:18" hidden="1" x14ac:dyDescent="0.2">
      <c r="A1049" s="565" t="s">
        <v>1242</v>
      </c>
      <c r="B1049" s="565"/>
      <c r="C1049" s="565" t="s">
        <v>1188</v>
      </c>
      <c r="D1049" s="565"/>
      <c r="E1049" s="565"/>
      <c r="F1049" s="565"/>
      <c r="G1049" s="565"/>
      <c r="H1049" s="565"/>
      <c r="I1049" s="565">
        <v>2.79</v>
      </c>
      <c r="J1049" s="565"/>
      <c r="K1049" s="565"/>
    </row>
    <row r="1050" spans="1:18" hidden="1" x14ac:dyDescent="0.2">
      <c r="A1050" s="565"/>
      <c r="B1050" s="565"/>
      <c r="C1050" s="565"/>
      <c r="D1050" s="565" t="s">
        <v>1243</v>
      </c>
      <c r="E1050" s="565" t="s">
        <v>1244</v>
      </c>
      <c r="F1050" s="565"/>
      <c r="G1050" s="565"/>
      <c r="H1050" s="565"/>
      <c r="I1050" s="565"/>
      <c r="J1050" s="565">
        <v>2.83</v>
      </c>
      <c r="K1050" s="565">
        <v>24.45</v>
      </c>
    </row>
    <row r="1051" spans="1:18" hidden="1" x14ac:dyDescent="0.2">
      <c r="A1051" s="565" t="s">
        <v>1245</v>
      </c>
      <c r="B1051" s="565" t="s">
        <v>489</v>
      </c>
      <c r="C1051" s="565" t="s">
        <v>412</v>
      </c>
      <c r="D1051" s="565"/>
      <c r="E1051" s="565"/>
      <c r="F1051" s="565"/>
      <c r="G1051" s="565"/>
      <c r="H1051" s="565">
        <v>0.85</v>
      </c>
      <c r="I1051" s="565">
        <v>2.1</v>
      </c>
      <c r="J1051" s="565"/>
      <c r="K1051" s="565"/>
    </row>
    <row r="1052" spans="1:18" hidden="1" x14ac:dyDescent="0.2">
      <c r="A1052" s="565"/>
      <c r="B1052" s="565"/>
      <c r="C1052" s="565"/>
      <c r="D1052" s="565" t="s">
        <v>1104</v>
      </c>
      <c r="E1052" s="565" t="s">
        <v>561</v>
      </c>
      <c r="F1052" s="565"/>
      <c r="G1052" s="565"/>
      <c r="H1052" s="565"/>
      <c r="I1052" s="565"/>
      <c r="J1052" s="565">
        <v>8.9</v>
      </c>
      <c r="K1052" s="565">
        <v>22.75</v>
      </c>
    </row>
    <row r="1053" spans="1:18" hidden="1" x14ac:dyDescent="0.2">
      <c r="A1053" s="565" t="s">
        <v>1246</v>
      </c>
      <c r="B1053" s="565" t="s">
        <v>627</v>
      </c>
      <c r="C1053" s="565" t="s">
        <v>471</v>
      </c>
      <c r="D1053" s="565"/>
      <c r="E1053" s="565"/>
      <c r="F1053" s="565"/>
      <c r="G1053" s="565"/>
      <c r="H1053" s="565">
        <v>0.93</v>
      </c>
      <c r="I1053" s="565">
        <v>2.4500000000000002</v>
      </c>
      <c r="J1053" s="565"/>
      <c r="K1053" s="565"/>
    </row>
    <row r="1054" spans="1:18" hidden="1" x14ac:dyDescent="0.2">
      <c r="A1054" s="565"/>
      <c r="B1054" s="565"/>
      <c r="C1054" s="565"/>
      <c r="D1054" s="565" t="s">
        <v>300</v>
      </c>
      <c r="E1054" s="565" t="s">
        <v>1247</v>
      </c>
      <c r="F1054" s="565"/>
      <c r="G1054" s="565"/>
      <c r="H1054" s="565"/>
      <c r="I1054" s="565"/>
      <c r="J1054" s="565">
        <v>4.7</v>
      </c>
      <c r="K1054" s="565">
        <v>18.7</v>
      </c>
    </row>
    <row r="1055" spans="1:18" hidden="1" x14ac:dyDescent="0.2">
      <c r="A1055" s="565" t="s">
        <v>1248</v>
      </c>
      <c r="B1055" s="565" t="s">
        <v>267</v>
      </c>
      <c r="C1055" s="565" t="s">
        <v>82</v>
      </c>
      <c r="D1055" s="565"/>
      <c r="E1055" s="565"/>
      <c r="F1055" s="565"/>
      <c r="G1055" s="565"/>
      <c r="H1055" s="565">
        <v>0.01</v>
      </c>
      <c r="I1055" s="565">
        <v>1.29</v>
      </c>
      <c r="J1055" s="565"/>
      <c r="K1055" s="565"/>
    </row>
    <row r="1056" spans="1:18" hidden="1" x14ac:dyDescent="0.2">
      <c r="A1056" s="565"/>
      <c r="B1056" s="565"/>
      <c r="C1056" s="565"/>
      <c r="D1056" s="565" t="s">
        <v>1249</v>
      </c>
      <c r="E1056" s="565" t="s">
        <v>622</v>
      </c>
      <c r="F1056" s="565"/>
      <c r="G1056" s="565"/>
      <c r="H1056" s="565"/>
      <c r="I1056" s="565"/>
      <c r="J1056" s="565">
        <v>17.55</v>
      </c>
      <c r="K1056" s="565">
        <v>4.3</v>
      </c>
    </row>
    <row r="1057" spans="1:11" hidden="1" x14ac:dyDescent="0.2">
      <c r="A1057" s="565" t="s">
        <v>1250</v>
      </c>
      <c r="B1057" s="565" t="s">
        <v>639</v>
      </c>
      <c r="C1057" s="565"/>
      <c r="D1057" s="565"/>
      <c r="E1057" s="565"/>
      <c r="F1057" s="565"/>
      <c r="G1057" s="565"/>
      <c r="H1057" s="565">
        <v>3.5</v>
      </c>
      <c r="I1057" s="565"/>
      <c r="J1057" s="565"/>
      <c r="K1057" s="565"/>
    </row>
    <row r="1058" spans="1:11" hidden="1" x14ac:dyDescent="0.2">
      <c r="A1058" s="565"/>
      <c r="B1058" s="565"/>
      <c r="C1058" s="565"/>
      <c r="D1058" s="565" t="s">
        <v>1251</v>
      </c>
      <c r="E1058" s="565" t="s">
        <v>452</v>
      </c>
      <c r="F1058" s="565"/>
      <c r="G1058" s="565"/>
      <c r="H1058" s="565"/>
      <c r="I1058" s="565"/>
      <c r="J1058" s="565">
        <v>29.7</v>
      </c>
      <c r="K1058" s="565">
        <v>0.3</v>
      </c>
    </row>
    <row r="1059" spans="1:11" hidden="1" x14ac:dyDescent="0.2">
      <c r="A1059" s="565" t="s">
        <v>1252</v>
      </c>
      <c r="B1059" s="565" t="s">
        <v>1098</v>
      </c>
      <c r="C1059" s="565" t="s">
        <v>468</v>
      </c>
      <c r="D1059" s="565"/>
      <c r="E1059" s="565"/>
      <c r="F1059" s="565"/>
      <c r="G1059" s="565"/>
      <c r="H1059" s="565">
        <v>2.44</v>
      </c>
      <c r="I1059" s="565">
        <v>0.09</v>
      </c>
      <c r="J1059" s="565"/>
      <c r="K1059" s="565"/>
    </row>
    <row r="1060" spans="1:11" hidden="1" x14ac:dyDescent="0.2">
      <c r="A1060" s="565"/>
      <c r="B1060" s="565"/>
      <c r="C1060" s="565"/>
      <c r="D1060" s="565" t="s">
        <v>1253</v>
      </c>
      <c r="E1060" s="565" t="s">
        <v>421</v>
      </c>
      <c r="F1060" s="565"/>
      <c r="G1060" s="565"/>
      <c r="H1060" s="565"/>
      <c r="I1060" s="565"/>
      <c r="J1060" s="565">
        <v>18.25</v>
      </c>
      <c r="K1060" s="565">
        <v>1</v>
      </c>
    </row>
    <row r="1061" spans="1:11" hidden="1" x14ac:dyDescent="0.2">
      <c r="A1061" s="565" t="s">
        <v>1254</v>
      </c>
      <c r="B1061" s="565" t="s">
        <v>730</v>
      </c>
      <c r="C1061" s="565" t="s">
        <v>756</v>
      </c>
      <c r="D1061" s="565"/>
      <c r="E1061" s="565"/>
      <c r="F1061" s="565"/>
      <c r="G1061" s="565"/>
      <c r="H1061" s="565">
        <v>1.21</v>
      </c>
      <c r="I1061" s="565">
        <v>0.11</v>
      </c>
      <c r="J1061" s="565"/>
      <c r="K1061" s="565"/>
    </row>
    <row r="1062" spans="1:11" hidden="1" x14ac:dyDescent="0.2">
      <c r="A1062" s="565"/>
      <c r="B1062" s="565"/>
      <c r="C1062" s="565"/>
      <c r="D1062" s="565" t="s">
        <v>674</v>
      </c>
      <c r="E1062" s="565" t="s">
        <v>312</v>
      </c>
      <c r="F1062" s="565"/>
      <c r="G1062" s="565"/>
      <c r="H1062" s="565"/>
      <c r="I1062" s="565"/>
      <c r="J1062" s="565">
        <v>14.95</v>
      </c>
      <c r="K1062" s="565">
        <v>0.37</v>
      </c>
    </row>
    <row r="1063" spans="1:11" hidden="1" x14ac:dyDescent="0.2">
      <c r="A1063" s="565" t="s">
        <v>1255</v>
      </c>
      <c r="B1063" s="565" t="s">
        <v>1208</v>
      </c>
      <c r="C1063" s="565"/>
      <c r="D1063" s="565"/>
      <c r="E1063" s="565"/>
      <c r="F1063" s="565"/>
      <c r="G1063" s="565"/>
      <c r="H1063" s="565">
        <v>1.78</v>
      </c>
      <c r="I1063" s="565"/>
      <c r="J1063" s="565"/>
      <c r="K1063" s="565"/>
    </row>
    <row r="1064" spans="1:11" hidden="1" x14ac:dyDescent="0.2">
      <c r="A1064" s="565"/>
      <c r="B1064" s="565"/>
      <c r="C1064" s="565"/>
      <c r="D1064" s="565" t="s">
        <v>453</v>
      </c>
      <c r="E1064" s="565" t="s">
        <v>331</v>
      </c>
      <c r="F1064" s="565"/>
      <c r="G1064" s="565"/>
      <c r="H1064" s="565"/>
      <c r="I1064" s="565"/>
      <c r="J1064" s="565">
        <v>13.05</v>
      </c>
      <c r="K1064" s="565">
        <v>0.33</v>
      </c>
    </row>
    <row r="1065" spans="1:11" hidden="1" x14ac:dyDescent="0.2">
      <c r="A1065" s="565" t="s">
        <v>1256</v>
      </c>
      <c r="B1065" s="565" t="s">
        <v>589</v>
      </c>
      <c r="C1065" s="565" t="s">
        <v>227</v>
      </c>
      <c r="D1065" s="565"/>
      <c r="E1065" s="565"/>
      <c r="F1065" s="565"/>
      <c r="G1065" s="565"/>
      <c r="H1065" s="565">
        <v>0.83</v>
      </c>
      <c r="I1065" s="565">
        <v>0.1</v>
      </c>
      <c r="J1065" s="565"/>
      <c r="K1065" s="565"/>
    </row>
    <row r="1066" spans="1:11" hidden="1" x14ac:dyDescent="0.2">
      <c r="A1066" s="565"/>
      <c r="B1066" s="565"/>
      <c r="C1066" s="565"/>
      <c r="D1066" s="565" t="s">
        <v>1257</v>
      </c>
      <c r="E1066" s="565" t="s">
        <v>421</v>
      </c>
      <c r="F1066" s="565"/>
      <c r="G1066" s="565"/>
      <c r="H1066" s="565"/>
      <c r="I1066" s="565"/>
      <c r="J1066" s="565">
        <v>24.55</v>
      </c>
      <c r="K1066" s="565">
        <v>1</v>
      </c>
    </row>
    <row r="1067" spans="1:11" hidden="1" x14ac:dyDescent="0.2">
      <c r="A1067" s="565" t="s">
        <v>1258</v>
      </c>
      <c r="B1067" s="565" t="s">
        <v>1259</v>
      </c>
      <c r="C1067" s="565" t="s">
        <v>227</v>
      </c>
      <c r="D1067" s="565"/>
      <c r="E1067" s="565"/>
      <c r="F1067" s="565"/>
      <c r="G1067" s="565"/>
      <c r="H1067" s="565">
        <v>4.08</v>
      </c>
      <c r="I1067" s="565">
        <v>0.1</v>
      </c>
      <c r="J1067" s="565"/>
      <c r="K1067" s="565"/>
    </row>
    <row r="1068" spans="1:11" hidden="1" x14ac:dyDescent="0.2">
      <c r="A1068" s="565"/>
      <c r="B1068" s="565"/>
      <c r="C1068" s="565"/>
      <c r="D1068" s="565" t="s">
        <v>416</v>
      </c>
      <c r="E1068" s="565" t="s">
        <v>1260</v>
      </c>
      <c r="F1068" s="565"/>
      <c r="G1068" s="565"/>
      <c r="H1068" s="565"/>
      <c r="I1068" s="565"/>
      <c r="J1068" s="565">
        <v>15.15</v>
      </c>
      <c r="K1068" s="565">
        <v>1.89</v>
      </c>
    </row>
    <row r="1069" spans="1:11" hidden="1" x14ac:dyDescent="0.2">
      <c r="A1069" s="565" t="s">
        <v>1261</v>
      </c>
      <c r="B1069" s="565" t="s">
        <v>227</v>
      </c>
      <c r="C1069" s="565" t="s">
        <v>363</v>
      </c>
      <c r="D1069" s="565"/>
      <c r="E1069" s="565"/>
      <c r="F1069" s="565"/>
      <c r="G1069" s="565"/>
      <c r="H1069" s="565">
        <v>0.1</v>
      </c>
      <c r="I1069" s="565">
        <v>0.42</v>
      </c>
      <c r="J1069" s="565"/>
      <c r="K1069" s="565"/>
    </row>
    <row r="1070" spans="1:11" hidden="1" x14ac:dyDescent="0.2">
      <c r="I1070" s="565" t="s">
        <v>1262</v>
      </c>
      <c r="J1070" s="565">
        <f>SUM(J6:J1069)</f>
        <v>2237.6000000000004</v>
      </c>
      <c r="K1070" s="565">
        <f>SUM(K6:K1069)</f>
        <v>3802.340000000002</v>
      </c>
    </row>
    <row r="1071" spans="1:11" hidden="1" x14ac:dyDescent="0.2"/>
    <row r="1072" spans="1:11" x14ac:dyDescent="0.2">
      <c r="I1072" s="566" t="s">
        <v>1263</v>
      </c>
      <c r="J1072" s="566">
        <f>SUM(J6:J1010)</f>
        <v>1797.7699999999995</v>
      </c>
      <c r="K1072" s="566">
        <f>SUM(K6:K1010)</f>
        <v>3583.9100000000026</v>
      </c>
    </row>
  </sheetData>
  <mergeCells count="1">
    <mergeCell ref="A1:K1"/>
  </mergeCells>
  <pageMargins left="0.70866141732283472" right="0.70866141732283472" top="0.74803149606299213" bottom="0.74803149606299213" header="0.31496062992125984" footer="0.31496062992125984"/>
  <pageSetup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2:IV166"/>
  <sheetViews>
    <sheetView workbookViewId="0"/>
  </sheetViews>
  <sheetFormatPr baseColWidth="10" defaultColWidth="11.42578125" defaultRowHeight="12.75" x14ac:dyDescent="0.2"/>
  <cols>
    <col min="1" max="1" width="2" style="6" customWidth="1"/>
    <col min="2" max="2" width="12.7109375" style="7" customWidth="1"/>
    <col min="3" max="3" width="49.42578125" style="6" customWidth="1"/>
    <col min="4" max="4" width="11.7109375" style="1" customWidth="1"/>
    <col min="5" max="5" width="16" style="1" customWidth="1"/>
    <col min="6" max="6" width="13" style="1" customWidth="1"/>
    <col min="7" max="7" width="12.85546875" style="1" customWidth="1"/>
    <col min="8" max="8" width="22" style="4" bestFit="1" customWidth="1"/>
    <col min="9" max="9" width="26.85546875" style="1" customWidth="1"/>
    <col min="10" max="10" width="12.85546875" style="1" customWidth="1"/>
    <col min="11" max="11" width="26.140625" style="1" bestFit="1" customWidth="1"/>
    <col min="12" max="12" width="32.85546875" style="1" customWidth="1"/>
    <col min="13" max="13" width="25.42578125" style="1" customWidth="1"/>
    <col min="14" max="223" width="11.42578125" style="1"/>
    <col min="224" max="224" width="4.42578125" style="1" bestFit="1" customWidth="1"/>
    <col min="225" max="225" width="42" style="1" customWidth="1"/>
    <col min="226" max="226" width="6.85546875" style="1" bestFit="1" customWidth="1"/>
    <col min="227" max="227" width="11.42578125" style="1"/>
    <col min="228" max="228" width="10.7109375" style="1" bestFit="1" customWidth="1"/>
    <col min="229" max="229" width="11.42578125" style="1" bestFit="1" customWidth="1"/>
    <col min="230" max="230" width="14.140625" style="1" bestFit="1" customWidth="1"/>
    <col min="231" max="231" width="14.85546875" style="1" bestFit="1" customWidth="1"/>
    <col min="232" max="232" width="22.7109375" style="1" customWidth="1"/>
    <col min="233" max="233" width="12.7109375" style="1" bestFit="1" customWidth="1"/>
    <col min="234" max="234" width="42.140625" style="1" customWidth="1"/>
    <col min="235" max="16384" width="11.42578125" style="1"/>
  </cols>
  <sheetData>
    <row r="2" spans="1:256" ht="87" customHeight="1" thickBot="1" x14ac:dyDescent="0.25">
      <c r="A2" s="1"/>
      <c r="B2" s="1039"/>
      <c r="C2" s="1039"/>
      <c r="D2" s="1039"/>
      <c r="E2" s="1039"/>
      <c r="F2" s="1039"/>
      <c r="G2" s="1039"/>
      <c r="H2" s="1039"/>
      <c r="I2" s="1039"/>
    </row>
    <row r="3" spans="1:256" ht="18" customHeight="1" x14ac:dyDescent="0.2">
      <c r="A3" s="1"/>
      <c r="B3" s="1040" t="s">
        <v>51</v>
      </c>
      <c r="C3" s="1041"/>
      <c r="D3" s="1041"/>
      <c r="E3" s="1041"/>
      <c r="F3" s="1041"/>
      <c r="G3" s="1041"/>
      <c r="H3" s="1041"/>
      <c r="I3" s="1042"/>
    </row>
    <row r="4" spans="1:256" ht="18" customHeight="1" x14ac:dyDescent="0.2">
      <c r="A4" s="1"/>
      <c r="B4" s="1043" t="s">
        <v>52</v>
      </c>
      <c r="C4" s="1044"/>
      <c r="D4" s="1044"/>
      <c r="E4" s="1044"/>
      <c r="F4" s="1044"/>
      <c r="G4" s="1044"/>
      <c r="H4" s="1044"/>
      <c r="I4" s="1045"/>
    </row>
    <row r="5" spans="1:256" ht="45" customHeight="1" x14ac:dyDescent="0.2">
      <c r="A5" s="1"/>
      <c r="B5" s="1046" t="e">
        <f>+#REF!</f>
        <v>#REF!</v>
      </c>
      <c r="C5" s="1047"/>
      <c r="D5" s="1047"/>
      <c r="E5" s="1047"/>
      <c r="F5" s="1047"/>
      <c r="G5" s="1047"/>
      <c r="H5" s="1047"/>
      <c r="I5" s="1048"/>
      <c r="K5" s="159"/>
    </row>
    <row r="6" spans="1:256" ht="24.75" customHeight="1" x14ac:dyDescent="0.2">
      <c r="A6" s="1"/>
      <c r="B6" s="1049" t="s">
        <v>1264</v>
      </c>
      <c r="C6" s="1050"/>
      <c r="D6" s="1050"/>
      <c r="E6" s="1050"/>
      <c r="F6" s="1050"/>
      <c r="G6" s="1050"/>
      <c r="H6" s="1050"/>
      <c r="I6" s="1051"/>
      <c r="K6" s="864"/>
    </row>
    <row r="7" spans="1:256" ht="46.5" customHeight="1" x14ac:dyDescent="0.2">
      <c r="A7" s="1"/>
      <c r="B7" s="54" t="s">
        <v>1265</v>
      </c>
      <c r="C7" s="55" t="s">
        <v>58</v>
      </c>
      <c r="D7" s="56" t="s">
        <v>1266</v>
      </c>
      <c r="E7" s="57" t="s">
        <v>1267</v>
      </c>
      <c r="F7" s="55" t="s">
        <v>1268</v>
      </c>
      <c r="G7" s="55" t="s">
        <v>1269</v>
      </c>
      <c r="H7" s="55" t="s">
        <v>1270</v>
      </c>
      <c r="I7" s="58" t="s">
        <v>61</v>
      </c>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s="2"/>
      <c r="IU7" s="2"/>
      <c r="IV7" s="2"/>
    </row>
    <row r="8" spans="1:256" ht="15.75" x14ac:dyDescent="0.2">
      <c r="A8" s="1"/>
      <c r="B8" s="59">
        <v>1</v>
      </c>
      <c r="C8" s="85" t="s">
        <v>1271</v>
      </c>
      <c r="D8" s="86"/>
      <c r="E8" s="86"/>
      <c r="F8" s="86"/>
      <c r="G8" s="86"/>
      <c r="H8" s="86"/>
      <c r="I8" s="371">
        <f>SUM(I9:I17)</f>
        <v>166137939</v>
      </c>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s="2"/>
      <c r="IU8" s="2"/>
      <c r="IV8" s="2"/>
    </row>
    <row r="9" spans="1:256" ht="15" x14ac:dyDescent="0.2">
      <c r="A9" s="1"/>
      <c r="B9" s="60">
        <v>1.1000000000000001</v>
      </c>
      <c r="C9" s="61" t="s">
        <v>1272</v>
      </c>
      <c r="D9" s="62">
        <v>1</v>
      </c>
      <c r="E9" s="172">
        <v>5532552</v>
      </c>
      <c r="F9" s="63">
        <v>1.65</v>
      </c>
      <c r="G9" s="511">
        <v>0.5</v>
      </c>
      <c r="H9" s="65">
        <v>6</v>
      </c>
      <c r="I9" s="175">
        <f t="shared" ref="I9:I17" si="0">+D9*E9*F9*G9*H9</f>
        <v>27386132.399999999</v>
      </c>
      <c r="J9" s="407"/>
      <c r="K9" s="240"/>
      <c r="L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s="2"/>
      <c r="IU9" s="2"/>
      <c r="IV9" s="2"/>
    </row>
    <row r="10" spans="1:256" ht="30" x14ac:dyDescent="0.2">
      <c r="A10" s="1"/>
      <c r="B10" s="60"/>
      <c r="C10" s="61" t="s">
        <v>1273</v>
      </c>
      <c r="D10" s="62">
        <v>1</v>
      </c>
      <c r="E10" s="172">
        <f>E9</f>
        <v>5532552</v>
      </c>
      <c r="F10" s="63">
        <v>1.65</v>
      </c>
      <c r="G10" s="511">
        <v>0.1</v>
      </c>
      <c r="H10" s="65">
        <v>3</v>
      </c>
      <c r="I10" s="175">
        <f t="shared" si="0"/>
        <v>2738613.2399999998</v>
      </c>
      <c r="J10" s="407"/>
      <c r="K10" s="240"/>
      <c r="L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s="2"/>
      <c r="IU10" s="2"/>
      <c r="IV10" s="2"/>
    </row>
    <row r="11" spans="1:256" ht="15" x14ac:dyDescent="0.2">
      <c r="A11" s="1"/>
      <c r="B11" s="60">
        <f>B9+0.1</f>
        <v>1.2000000000000002</v>
      </c>
      <c r="C11" s="61" t="s">
        <v>1274</v>
      </c>
      <c r="D11" s="62">
        <v>1</v>
      </c>
      <c r="E11" s="172">
        <v>5532552</v>
      </c>
      <c r="F11" s="63">
        <v>1.65</v>
      </c>
      <c r="G11" s="64">
        <v>0.1</v>
      </c>
      <c r="H11" s="65">
        <f>H9</f>
        <v>6</v>
      </c>
      <c r="I11" s="175">
        <f t="shared" si="0"/>
        <v>5477226.4799999995</v>
      </c>
      <c r="J11" s="2"/>
      <c r="K11" s="240"/>
      <c r="L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c r="IU11" s="2"/>
      <c r="IV11" s="2"/>
    </row>
    <row r="12" spans="1:256" ht="15" x14ac:dyDescent="0.2">
      <c r="A12" s="1"/>
      <c r="B12" s="60">
        <f>B11+0.1</f>
        <v>1.3000000000000003</v>
      </c>
      <c r="C12" s="61" t="s">
        <v>1275</v>
      </c>
      <c r="D12" s="62">
        <v>1</v>
      </c>
      <c r="E12" s="172">
        <v>4565568</v>
      </c>
      <c r="F12" s="63">
        <v>1.65</v>
      </c>
      <c r="G12" s="67">
        <v>1</v>
      </c>
      <c r="H12" s="65">
        <f>+H9</f>
        <v>6</v>
      </c>
      <c r="I12" s="175">
        <f t="shared" si="0"/>
        <v>45199123.199999996</v>
      </c>
      <c r="K12" s="161"/>
    </row>
    <row r="13" spans="1:256" ht="15" x14ac:dyDescent="0.2">
      <c r="A13" s="1"/>
      <c r="B13" s="60">
        <f>B12+0.1</f>
        <v>1.4000000000000004</v>
      </c>
      <c r="C13" s="514" t="s">
        <v>1276</v>
      </c>
      <c r="D13" s="62">
        <v>1</v>
      </c>
      <c r="E13" s="172">
        <v>3829752</v>
      </c>
      <c r="F13" s="63">
        <v>1.65</v>
      </c>
      <c r="G13" s="512">
        <v>1</v>
      </c>
      <c r="H13" s="65">
        <v>6</v>
      </c>
      <c r="I13" s="175">
        <f t="shared" si="0"/>
        <v>37914544.799999997</v>
      </c>
      <c r="K13" s="161"/>
    </row>
    <row r="14" spans="1:256" ht="30" x14ac:dyDescent="0.2">
      <c r="A14" s="1"/>
      <c r="B14" s="60"/>
      <c r="C14" s="514" t="s">
        <v>1277</v>
      </c>
      <c r="D14" s="62">
        <v>1</v>
      </c>
      <c r="E14" s="172">
        <f>E13</f>
        <v>3829752</v>
      </c>
      <c r="F14" s="63">
        <v>1.65</v>
      </c>
      <c r="G14" s="512">
        <v>0.2</v>
      </c>
      <c r="H14" s="65">
        <v>3</v>
      </c>
      <c r="I14" s="175">
        <f t="shared" si="0"/>
        <v>3791454.4800000004</v>
      </c>
      <c r="K14" s="161"/>
    </row>
    <row r="15" spans="1:256" ht="15" x14ac:dyDescent="0.2">
      <c r="A15" s="1"/>
      <c r="B15" s="60">
        <f>B13+0.1</f>
        <v>1.5000000000000004</v>
      </c>
      <c r="C15" s="61" t="s">
        <v>1278</v>
      </c>
      <c r="D15" s="62">
        <v>1</v>
      </c>
      <c r="E15" s="172">
        <v>3829752</v>
      </c>
      <c r="F15" s="63">
        <v>1.65</v>
      </c>
      <c r="G15" s="67">
        <v>0.5</v>
      </c>
      <c r="H15" s="65">
        <f>+H13</f>
        <v>6</v>
      </c>
      <c r="I15" s="175">
        <f t="shared" si="0"/>
        <v>18957272.399999999</v>
      </c>
      <c r="J15" s="2"/>
      <c r="K15" s="161"/>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c r="IV15" s="2"/>
    </row>
    <row r="16" spans="1:256" ht="15" x14ac:dyDescent="0.2">
      <c r="A16" s="1"/>
      <c r="B16" s="60">
        <f>B15+0.1</f>
        <v>1.6000000000000005</v>
      </c>
      <c r="C16" s="61" t="s">
        <v>1279</v>
      </c>
      <c r="D16" s="62">
        <v>1</v>
      </c>
      <c r="E16" s="172">
        <v>2492280</v>
      </c>
      <c r="F16" s="63">
        <v>1.65</v>
      </c>
      <c r="G16" s="512">
        <v>1</v>
      </c>
      <c r="H16" s="65">
        <f>+H15</f>
        <v>6</v>
      </c>
      <c r="I16" s="175">
        <f t="shared" si="0"/>
        <v>24673572</v>
      </c>
      <c r="K16" s="161"/>
    </row>
    <row r="17" spans="1:256" ht="15" hidden="1" x14ac:dyDescent="0.2">
      <c r="A17" s="1"/>
      <c r="B17" s="60">
        <f>B16+0.1</f>
        <v>1.7000000000000006</v>
      </c>
      <c r="C17" s="61" t="s">
        <v>1280</v>
      </c>
      <c r="D17" s="62">
        <v>1</v>
      </c>
      <c r="E17" s="172">
        <v>2492280</v>
      </c>
      <c r="F17" s="63">
        <v>1.65</v>
      </c>
      <c r="G17" s="512">
        <v>0</v>
      </c>
      <c r="H17" s="65">
        <f>+H16</f>
        <v>6</v>
      </c>
      <c r="I17" s="175">
        <f t="shared" si="0"/>
        <v>0</v>
      </c>
      <c r="K17" s="161"/>
    </row>
    <row r="18" spans="1:256" ht="15.75" x14ac:dyDescent="0.2">
      <c r="A18" s="1"/>
      <c r="B18" s="59">
        <v>2</v>
      </c>
      <c r="C18" s="74" t="s">
        <v>1281</v>
      </c>
      <c r="D18" s="86"/>
      <c r="E18" s="173"/>
      <c r="F18" s="86"/>
      <c r="G18" s="86"/>
      <c r="H18" s="86"/>
      <c r="I18" s="372">
        <f>SUM(I19:I22)</f>
        <v>50252672.399999999</v>
      </c>
      <c r="J18" s="2"/>
      <c r="K18" s="161"/>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c r="IV18" s="2"/>
    </row>
    <row r="19" spans="1:256" ht="15" x14ac:dyDescent="0.2">
      <c r="A19" s="1"/>
      <c r="B19" s="60">
        <v>2.1</v>
      </c>
      <c r="C19" s="61" t="s">
        <v>1282</v>
      </c>
      <c r="D19" s="62">
        <v>1</v>
      </c>
      <c r="E19" s="172">
        <v>1482984</v>
      </c>
      <c r="F19" s="63">
        <v>1.75</v>
      </c>
      <c r="G19" s="67">
        <v>1</v>
      </c>
      <c r="H19" s="65">
        <f>+H17</f>
        <v>6</v>
      </c>
      <c r="I19" s="175">
        <f t="shared" ref="I19:I30" si="1">+D19*E19*F19*G19*H19</f>
        <v>15571332</v>
      </c>
      <c r="J19" s="2"/>
      <c r="K19" s="161"/>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c r="IV19" s="2"/>
    </row>
    <row r="20" spans="1:256" ht="15" hidden="1" x14ac:dyDescent="0.2">
      <c r="A20" s="1"/>
      <c r="B20" s="60" t="s">
        <v>1283</v>
      </c>
      <c r="C20" s="61" t="s">
        <v>1284</v>
      </c>
      <c r="D20" s="62">
        <v>1</v>
      </c>
      <c r="E20" s="182">
        <v>925148</v>
      </c>
      <c r="F20" s="351">
        <v>1.75</v>
      </c>
      <c r="G20" s="352">
        <v>0</v>
      </c>
      <c r="H20" s="353">
        <f>H9</f>
        <v>6</v>
      </c>
      <c r="I20" s="183">
        <f>+D20*E20*F20*G20*H20</f>
        <v>0</v>
      </c>
      <c r="J20" s="2"/>
      <c r="K20" s="161"/>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c r="IV20" s="2"/>
    </row>
    <row r="21" spans="1:256" ht="15" x14ac:dyDescent="0.2">
      <c r="A21" s="1"/>
      <c r="B21" s="60" t="s">
        <v>1285</v>
      </c>
      <c r="C21" s="61" t="s">
        <v>1286</v>
      </c>
      <c r="D21" s="62">
        <v>2</v>
      </c>
      <c r="E21" s="182">
        <v>828116</v>
      </c>
      <c r="F21" s="351">
        <v>1.75</v>
      </c>
      <c r="G21" s="352">
        <v>1</v>
      </c>
      <c r="H21" s="353">
        <f>H9</f>
        <v>6</v>
      </c>
      <c r="I21" s="183">
        <f>+D21*E21*F21*G21*H21</f>
        <v>17390436</v>
      </c>
      <c r="J21" s="2"/>
      <c r="K21" s="161"/>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c r="IV21" s="2"/>
    </row>
    <row r="22" spans="1:256" ht="15" x14ac:dyDescent="0.2">
      <c r="A22" s="1"/>
      <c r="B22" s="60" t="s">
        <v>1285</v>
      </c>
      <c r="C22" s="224" t="s">
        <v>1287</v>
      </c>
      <c r="D22" s="62"/>
      <c r="E22" s="172"/>
      <c r="F22" s="63"/>
      <c r="G22" s="67"/>
      <c r="H22" s="65"/>
      <c r="I22" s="175">
        <f>SUM(I23:I30)</f>
        <v>17290904.399999999</v>
      </c>
      <c r="J22" s="2"/>
      <c r="K22" s="161"/>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c r="IV22" s="2"/>
    </row>
    <row r="23" spans="1:256" ht="15" x14ac:dyDescent="0.2">
      <c r="A23" s="1"/>
      <c r="B23" s="374">
        <v>2.2000000000000002</v>
      </c>
      <c r="C23" s="375" t="s">
        <v>1288</v>
      </c>
      <c r="D23" s="376">
        <v>1</v>
      </c>
      <c r="E23" s="408">
        <v>686147</v>
      </c>
      <c r="F23" s="378">
        <v>1</v>
      </c>
      <c r="G23" s="379">
        <f>G9</f>
        <v>0.5</v>
      </c>
      <c r="H23" s="380">
        <f>H9</f>
        <v>6</v>
      </c>
      <c r="I23" s="389">
        <f t="shared" si="1"/>
        <v>2058441</v>
      </c>
      <c r="J23" s="2"/>
      <c r="K23" s="161"/>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s="2"/>
      <c r="IU23" s="2"/>
      <c r="IV23" s="2"/>
    </row>
    <row r="24" spans="1:256" ht="15" x14ac:dyDescent="0.2">
      <c r="A24" s="1"/>
      <c r="B24" s="374">
        <f>B23+0.1</f>
        <v>2.3000000000000003</v>
      </c>
      <c r="C24" s="375" t="s">
        <v>1289</v>
      </c>
      <c r="D24" s="376">
        <f>D11</f>
        <v>1</v>
      </c>
      <c r="E24" s="408">
        <f>E23</f>
        <v>686147</v>
      </c>
      <c r="F24" s="378">
        <v>1</v>
      </c>
      <c r="G24" s="379">
        <f t="shared" ref="G24:G30" si="2">G11</f>
        <v>0.1</v>
      </c>
      <c r="H24" s="380">
        <f>H9</f>
        <v>6</v>
      </c>
      <c r="I24" s="389">
        <f t="shared" si="1"/>
        <v>411688.19999999995</v>
      </c>
      <c r="J24" s="2"/>
      <c r="K24" s="161"/>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c r="IV24" s="2"/>
    </row>
    <row r="25" spans="1:256" ht="15" x14ac:dyDescent="0.2">
      <c r="A25" s="1"/>
      <c r="B25" s="374">
        <f t="shared" ref="B25:B30" si="3">B24+0.1</f>
        <v>2.4000000000000004</v>
      </c>
      <c r="C25" s="375" t="s">
        <v>1290</v>
      </c>
      <c r="D25" s="376">
        <v>1</v>
      </c>
      <c r="E25" s="408">
        <v>686147</v>
      </c>
      <c r="F25" s="378">
        <v>1</v>
      </c>
      <c r="G25" s="379">
        <f t="shared" si="2"/>
        <v>1</v>
      </c>
      <c r="H25" s="380">
        <f>+H23</f>
        <v>6</v>
      </c>
      <c r="I25" s="389">
        <f t="shared" si="1"/>
        <v>4116882</v>
      </c>
      <c r="K25" s="161"/>
    </row>
    <row r="26" spans="1:256" ht="15" x14ac:dyDescent="0.2">
      <c r="A26" s="1"/>
      <c r="B26" s="374">
        <f t="shared" si="3"/>
        <v>2.5000000000000004</v>
      </c>
      <c r="C26" s="375" t="s">
        <v>1291</v>
      </c>
      <c r="D26" s="376">
        <v>1</v>
      </c>
      <c r="E26" s="408">
        <v>686147</v>
      </c>
      <c r="F26" s="378">
        <v>1</v>
      </c>
      <c r="G26" s="379">
        <f t="shared" si="2"/>
        <v>1</v>
      </c>
      <c r="H26" s="380">
        <f>H13</f>
        <v>6</v>
      </c>
      <c r="I26" s="389">
        <f t="shared" si="1"/>
        <v>4116882</v>
      </c>
      <c r="K26" s="161"/>
    </row>
    <row r="27" spans="1:256" ht="30" x14ac:dyDescent="0.2">
      <c r="A27" s="1"/>
      <c r="B27" s="374"/>
      <c r="C27" s="375" t="s">
        <v>1292</v>
      </c>
      <c r="D27" s="376">
        <v>1</v>
      </c>
      <c r="E27" s="408">
        <v>686147</v>
      </c>
      <c r="F27" s="378">
        <v>1</v>
      </c>
      <c r="G27" s="379">
        <f t="shared" si="2"/>
        <v>0.2</v>
      </c>
      <c r="H27" s="380">
        <f>H14</f>
        <v>3</v>
      </c>
      <c r="I27" s="389">
        <f t="shared" si="1"/>
        <v>411688.19999999995</v>
      </c>
      <c r="K27" s="161"/>
    </row>
    <row r="28" spans="1:256" ht="15" x14ac:dyDescent="0.2">
      <c r="A28" s="1"/>
      <c r="B28" s="374">
        <f>B26+0.1</f>
        <v>2.6000000000000005</v>
      </c>
      <c r="C28" s="375" t="s">
        <v>1293</v>
      </c>
      <c r="D28" s="376">
        <v>1</v>
      </c>
      <c r="E28" s="408">
        <v>686147</v>
      </c>
      <c r="F28" s="378">
        <v>1</v>
      </c>
      <c r="G28" s="379">
        <f t="shared" si="2"/>
        <v>0.5</v>
      </c>
      <c r="H28" s="380">
        <f>H9</f>
        <v>6</v>
      </c>
      <c r="I28" s="389">
        <f t="shared" si="1"/>
        <v>2058441</v>
      </c>
      <c r="K28" s="161"/>
    </row>
    <row r="29" spans="1:256" ht="15" x14ac:dyDescent="0.2">
      <c r="A29" s="1"/>
      <c r="B29" s="374">
        <f t="shared" si="3"/>
        <v>2.7000000000000006</v>
      </c>
      <c r="C29" s="375" t="s">
        <v>1294</v>
      </c>
      <c r="D29" s="376">
        <v>1</v>
      </c>
      <c r="E29" s="408">
        <v>686147</v>
      </c>
      <c r="F29" s="378">
        <v>1</v>
      </c>
      <c r="G29" s="379">
        <f t="shared" si="2"/>
        <v>1</v>
      </c>
      <c r="H29" s="380">
        <f>+H28</f>
        <v>6</v>
      </c>
      <c r="I29" s="389">
        <f t="shared" si="1"/>
        <v>4116882</v>
      </c>
      <c r="K29" s="161"/>
    </row>
    <row r="30" spans="1:256" ht="15" hidden="1" x14ac:dyDescent="0.2">
      <c r="A30" s="1"/>
      <c r="B30" s="374">
        <f t="shared" si="3"/>
        <v>2.8000000000000007</v>
      </c>
      <c r="C30" s="375" t="s">
        <v>1295</v>
      </c>
      <c r="D30" s="376">
        <v>1</v>
      </c>
      <c r="E30" s="408">
        <v>686147</v>
      </c>
      <c r="F30" s="378">
        <v>1</v>
      </c>
      <c r="G30" s="379">
        <f t="shared" si="2"/>
        <v>0</v>
      </c>
      <c r="H30" s="380">
        <f>+H29</f>
        <v>6</v>
      </c>
      <c r="I30" s="389">
        <f t="shared" si="1"/>
        <v>0</v>
      </c>
      <c r="J30" s="163"/>
      <c r="K30" s="161"/>
    </row>
    <row r="31" spans="1:256" ht="15.75" x14ac:dyDescent="0.2">
      <c r="A31" s="1"/>
      <c r="B31" s="59">
        <v>3</v>
      </c>
      <c r="C31" s="74" t="s">
        <v>1296</v>
      </c>
      <c r="D31" s="86"/>
      <c r="E31" s="173"/>
      <c r="F31" s="86"/>
      <c r="G31" s="86"/>
      <c r="H31" s="86"/>
      <c r="I31" s="372">
        <f>SUM(I32:I34)+I36</f>
        <v>36567780.600000001</v>
      </c>
      <c r="J31" s="163"/>
      <c r="K31" s="161"/>
    </row>
    <row r="32" spans="1:256" ht="15" x14ac:dyDescent="0.2">
      <c r="A32" s="1"/>
      <c r="B32" s="60">
        <v>3.1</v>
      </c>
      <c r="C32" s="69" t="s">
        <v>1297</v>
      </c>
      <c r="D32" s="70">
        <v>1</v>
      </c>
      <c r="E32" s="172">
        <v>1107336</v>
      </c>
      <c r="F32" s="70">
        <v>1.75</v>
      </c>
      <c r="G32" s="67">
        <v>0.05</v>
      </c>
      <c r="H32" s="65">
        <f>+H30</f>
        <v>6</v>
      </c>
      <c r="I32" s="175">
        <f>+D32*E32*F32*G32*H32</f>
        <v>581351.4</v>
      </c>
      <c r="J32" s="163"/>
      <c r="K32" s="161"/>
    </row>
    <row r="33" spans="1:256" ht="15" x14ac:dyDescent="0.2">
      <c r="A33" s="1"/>
      <c r="B33" s="60">
        <v>3.2</v>
      </c>
      <c r="C33" s="69" t="s">
        <v>1298</v>
      </c>
      <c r="D33" s="70">
        <v>1</v>
      </c>
      <c r="E33" s="172">
        <v>1107336</v>
      </c>
      <c r="F33" s="70">
        <v>1.75</v>
      </c>
      <c r="G33" s="67">
        <v>0.05</v>
      </c>
      <c r="H33" s="65">
        <f>+H32</f>
        <v>6</v>
      </c>
      <c r="I33" s="175">
        <f>+D33*E33*F33*G33*H33</f>
        <v>581351.4</v>
      </c>
      <c r="J33" s="5"/>
      <c r="K33" s="161"/>
    </row>
    <row r="34" spans="1:256" ht="15" x14ac:dyDescent="0.2">
      <c r="A34" s="1"/>
      <c r="B34" s="60">
        <v>3.5</v>
      </c>
      <c r="C34" s="71" t="s">
        <v>1299</v>
      </c>
      <c r="D34" s="70">
        <v>1</v>
      </c>
      <c r="E34" s="174">
        <v>3436926</v>
      </c>
      <c r="F34" s="70">
        <v>1</v>
      </c>
      <c r="G34" s="67">
        <v>0.05</v>
      </c>
      <c r="H34" s="65">
        <f>+H33</f>
        <v>6</v>
      </c>
      <c r="I34" s="175">
        <f>+D34*E34*F34*G34*H34</f>
        <v>1031077.8</v>
      </c>
      <c r="K34" s="161"/>
    </row>
    <row r="35" spans="1:256" ht="30" x14ac:dyDescent="0.2">
      <c r="A35" s="1"/>
      <c r="B35" s="60"/>
      <c r="C35" s="71"/>
      <c r="D35" s="70"/>
      <c r="E35" s="500" t="s">
        <v>1300</v>
      </c>
      <c r="F35" s="70" t="s">
        <v>1301</v>
      </c>
      <c r="G35" s="67"/>
      <c r="H35" s="65" t="s">
        <v>1302</v>
      </c>
      <c r="I35" s="175"/>
      <c r="K35" s="161"/>
    </row>
    <row r="36" spans="1:256" ht="150" x14ac:dyDescent="0.2">
      <c r="A36" s="1"/>
      <c r="B36" s="60">
        <v>3.6</v>
      </c>
      <c r="C36" s="71" t="s">
        <v>1303</v>
      </c>
      <c r="D36" s="180" t="s">
        <v>1304</v>
      </c>
      <c r="E36" s="180">
        <v>8</v>
      </c>
      <c r="F36" s="172">
        <v>716125</v>
      </c>
      <c r="G36" s="221">
        <v>1</v>
      </c>
      <c r="H36" s="65">
        <f>H30</f>
        <v>6</v>
      </c>
      <c r="I36" s="175">
        <f>E36*F36*G36*H36</f>
        <v>34374000</v>
      </c>
      <c r="K36" s="161"/>
    </row>
    <row r="37" spans="1:256" ht="15.75" x14ac:dyDescent="0.2">
      <c r="A37" s="1"/>
      <c r="B37" s="59">
        <v>4</v>
      </c>
      <c r="C37" s="74" t="s">
        <v>1305</v>
      </c>
      <c r="D37" s="86"/>
      <c r="E37" s="173"/>
      <c r="F37" s="86"/>
      <c r="G37" s="86"/>
      <c r="H37" s="86"/>
      <c r="I37" s="372">
        <f>I38</f>
        <v>5479920</v>
      </c>
      <c r="K37" s="161"/>
    </row>
    <row r="38" spans="1:256" ht="30" x14ac:dyDescent="0.2">
      <c r="A38" s="1"/>
      <c r="B38" s="60">
        <v>4.0999999999999996</v>
      </c>
      <c r="C38" s="61" t="s">
        <v>1306</v>
      </c>
      <c r="D38" s="70">
        <v>1</v>
      </c>
      <c r="E38" s="172">
        <v>913320</v>
      </c>
      <c r="F38" s="68">
        <v>1</v>
      </c>
      <c r="G38" s="67">
        <v>1</v>
      </c>
      <c r="H38" s="65">
        <f>+H34</f>
        <v>6</v>
      </c>
      <c r="I38" s="175">
        <f>+D38*E38*F38*G38*H38</f>
        <v>5479920</v>
      </c>
      <c r="K38" s="161"/>
    </row>
    <row r="39" spans="1:256" ht="15.75" x14ac:dyDescent="0.2">
      <c r="A39" s="1"/>
      <c r="B39" s="59">
        <v>5</v>
      </c>
      <c r="C39" s="74" t="s">
        <v>1307</v>
      </c>
      <c r="D39" s="86"/>
      <c r="E39" s="173"/>
      <c r="F39" s="86"/>
      <c r="G39" s="86"/>
      <c r="H39" s="86"/>
      <c r="I39" s="372">
        <f>SUM(I40:I43)</f>
        <v>9373320</v>
      </c>
      <c r="K39" s="161"/>
    </row>
    <row r="40" spans="1:256" ht="15" x14ac:dyDescent="0.2">
      <c r="A40" s="1"/>
      <c r="B40" s="60">
        <v>5.0999999999999996</v>
      </c>
      <c r="C40" s="61" t="s">
        <v>1308</v>
      </c>
      <c r="D40" s="62">
        <f>+SUM(D9:D17)-1-1-1</f>
        <v>6</v>
      </c>
      <c r="E40" s="172">
        <v>123850</v>
      </c>
      <c r="F40" s="68">
        <v>1</v>
      </c>
      <c r="G40" s="67">
        <v>1</v>
      </c>
      <c r="H40" s="65">
        <f>+H38</f>
        <v>6</v>
      </c>
      <c r="I40" s="175">
        <f>+D40*E40*F40*G40*H40</f>
        <v>4458600</v>
      </c>
      <c r="K40" s="161"/>
    </row>
    <row r="41" spans="1:256" ht="15" x14ac:dyDescent="0.2">
      <c r="A41" s="1"/>
      <c r="B41" s="60">
        <v>5.2</v>
      </c>
      <c r="C41" s="61" t="s">
        <v>1309</v>
      </c>
      <c r="D41" s="62">
        <v>1</v>
      </c>
      <c r="E41" s="172">
        <v>38000</v>
      </c>
      <c r="F41" s="68">
        <v>1</v>
      </c>
      <c r="G41" s="67">
        <v>1</v>
      </c>
      <c r="H41" s="65">
        <f>H40</f>
        <v>6</v>
      </c>
      <c r="I41" s="175">
        <f>E41*F41*G41*H41</f>
        <v>228000</v>
      </c>
      <c r="K41" s="161"/>
    </row>
    <row r="42" spans="1:256" ht="30" x14ac:dyDescent="0.2">
      <c r="A42" s="1"/>
      <c r="B42" s="60">
        <v>5.3</v>
      </c>
      <c r="C42" s="61" t="s">
        <v>1310</v>
      </c>
      <c r="D42" s="62">
        <f>D40</f>
        <v>6</v>
      </c>
      <c r="E42" s="172">
        <v>113520</v>
      </c>
      <c r="F42" s="68">
        <v>1</v>
      </c>
      <c r="G42" s="67">
        <v>1</v>
      </c>
      <c r="H42" s="65">
        <f>+H40</f>
        <v>6</v>
      </c>
      <c r="I42" s="175">
        <f>+D42*E42*F42*G42*H42</f>
        <v>4086720</v>
      </c>
      <c r="J42" s="3"/>
      <c r="K42" s="162"/>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c r="EP42" s="3"/>
      <c r="EQ42" s="3"/>
      <c r="ER42" s="3"/>
      <c r="ES42" s="3"/>
      <c r="ET42" s="3"/>
      <c r="EU42" s="3"/>
      <c r="EV42" s="3"/>
      <c r="EW42" s="3"/>
      <c r="EX42" s="3"/>
      <c r="EY42" s="3"/>
      <c r="EZ42" s="3"/>
      <c r="FA42" s="3"/>
      <c r="FB42" s="3"/>
      <c r="FC42" s="3"/>
      <c r="FD42" s="3"/>
      <c r="FE42" s="3"/>
      <c r="FF42" s="3"/>
      <c r="FG42" s="3"/>
      <c r="FH42" s="3"/>
      <c r="FI42" s="3"/>
      <c r="FJ42" s="3"/>
      <c r="FK42" s="3"/>
      <c r="FL42" s="3"/>
      <c r="FM42" s="3"/>
      <c r="FN42" s="3"/>
      <c r="FO42" s="3"/>
      <c r="FP42" s="3"/>
      <c r="FQ42" s="3"/>
      <c r="FR42" s="3"/>
      <c r="FS42" s="3"/>
      <c r="FT42" s="3"/>
      <c r="FU42" s="3"/>
      <c r="FV42" s="3"/>
      <c r="FW42" s="3"/>
      <c r="FX42" s="3"/>
      <c r="FY42" s="3"/>
      <c r="FZ42" s="3"/>
      <c r="GA42" s="3"/>
      <c r="GB42" s="3"/>
      <c r="GC42" s="3"/>
      <c r="GD42" s="3"/>
      <c r="GE42" s="3"/>
      <c r="GF42" s="3"/>
      <c r="GG42" s="3"/>
      <c r="GH42" s="3"/>
      <c r="GI42" s="3"/>
      <c r="GJ42" s="3"/>
      <c r="GK42" s="3"/>
      <c r="GL42" s="3"/>
      <c r="GM42" s="3"/>
      <c r="GN42" s="3"/>
      <c r="GO42" s="3"/>
      <c r="GP42" s="3"/>
      <c r="GQ42" s="3"/>
      <c r="GR42" s="3"/>
      <c r="GS42" s="3"/>
      <c r="GT42" s="3"/>
      <c r="GU42" s="3"/>
      <c r="GV42" s="3"/>
      <c r="GW42" s="3"/>
      <c r="GX42" s="3"/>
      <c r="GY42" s="3"/>
      <c r="GZ42" s="3"/>
      <c r="HA42" s="3"/>
      <c r="HB42" s="3"/>
      <c r="HC42" s="3"/>
      <c r="HD42" s="3"/>
      <c r="HE42" s="3"/>
      <c r="HF42" s="3"/>
      <c r="HG42" s="3"/>
      <c r="HH42" s="3"/>
      <c r="HI42" s="3"/>
      <c r="HJ42" s="3"/>
      <c r="HK42" s="3"/>
      <c r="HL42" s="3"/>
      <c r="HM42" s="3"/>
      <c r="HN42" s="3"/>
      <c r="HO42" s="3"/>
      <c r="HP42" s="3"/>
      <c r="HQ42" s="3"/>
      <c r="HR42" s="3"/>
      <c r="HS42" s="3"/>
      <c r="HT42" s="3"/>
      <c r="HU42" s="3"/>
      <c r="HV42" s="3"/>
      <c r="HW42" s="3"/>
      <c r="HX42" s="3"/>
      <c r="HY42" s="3"/>
      <c r="HZ42" s="3"/>
      <c r="IA42" s="3"/>
      <c r="IB42" s="3"/>
      <c r="IC42" s="3"/>
      <c r="ID42" s="3"/>
      <c r="IE42" s="3"/>
      <c r="IF42" s="3"/>
      <c r="IG42" s="3"/>
      <c r="IH42" s="3"/>
      <c r="II42" s="3"/>
      <c r="IJ42" s="3"/>
      <c r="IK42" s="3"/>
      <c r="IL42" s="3"/>
      <c r="IM42" s="3"/>
      <c r="IN42" s="3"/>
      <c r="IO42" s="3"/>
      <c r="IP42" s="3"/>
      <c r="IQ42" s="3"/>
      <c r="IR42" s="3"/>
      <c r="IS42" s="3"/>
      <c r="IT42" s="3"/>
      <c r="IU42" s="3"/>
      <c r="IV42" s="3"/>
    </row>
    <row r="43" spans="1:256" ht="15" x14ac:dyDescent="0.2">
      <c r="A43" s="1"/>
      <c r="B43" s="60" t="s">
        <v>1311</v>
      </c>
      <c r="C43" s="224" t="s">
        <v>1312</v>
      </c>
      <c r="D43" s="62">
        <v>2</v>
      </c>
      <c r="E43" s="172">
        <v>50000</v>
      </c>
      <c r="F43" s="68"/>
      <c r="G43" s="67"/>
      <c r="H43" s="65">
        <f>H9</f>
        <v>6</v>
      </c>
      <c r="I43" s="175">
        <f>D43*E43*H43</f>
        <v>600000</v>
      </c>
      <c r="J43" s="3"/>
      <c r="K43" s="162"/>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c r="EP43" s="3"/>
      <c r="EQ43" s="3"/>
      <c r="ER43" s="3"/>
      <c r="ES43" s="3"/>
      <c r="ET43" s="3"/>
      <c r="EU43" s="3"/>
      <c r="EV43" s="3"/>
      <c r="EW43" s="3"/>
      <c r="EX43" s="3"/>
      <c r="EY43" s="3"/>
      <c r="EZ43" s="3"/>
      <c r="FA43" s="3"/>
      <c r="FB43" s="3"/>
      <c r="FC43" s="3"/>
      <c r="FD43" s="3"/>
      <c r="FE43" s="3"/>
      <c r="FF43" s="3"/>
      <c r="FG43" s="3"/>
      <c r="FH43" s="3"/>
      <c r="FI43" s="3"/>
      <c r="FJ43" s="3"/>
      <c r="FK43" s="3"/>
      <c r="FL43" s="3"/>
      <c r="FM43" s="3"/>
      <c r="FN43" s="3"/>
      <c r="FO43" s="3"/>
      <c r="FP43" s="3"/>
      <c r="FQ43" s="3"/>
      <c r="FR43" s="3"/>
      <c r="FS43" s="3"/>
      <c r="FT43" s="3"/>
      <c r="FU43" s="3"/>
      <c r="FV43" s="3"/>
      <c r="FW43" s="3"/>
      <c r="FX43" s="3"/>
      <c r="FY43" s="3"/>
      <c r="FZ43" s="3"/>
      <c r="GA43" s="3"/>
      <c r="GB43" s="3"/>
      <c r="GC43" s="3"/>
      <c r="GD43" s="3"/>
      <c r="GE43" s="3"/>
      <c r="GF43" s="3"/>
      <c r="GG43" s="3"/>
      <c r="GH43" s="3"/>
      <c r="GI43" s="3"/>
      <c r="GJ43" s="3"/>
      <c r="GK43" s="3"/>
      <c r="GL43" s="3"/>
      <c r="GM43" s="3"/>
      <c r="GN43" s="3"/>
      <c r="GO43" s="3"/>
      <c r="GP43" s="3"/>
      <c r="GQ43" s="3"/>
      <c r="GR43" s="3"/>
      <c r="GS43" s="3"/>
      <c r="GT43" s="3"/>
      <c r="GU43" s="3"/>
      <c r="GV43" s="3"/>
      <c r="GW43" s="3"/>
      <c r="GX43" s="3"/>
      <c r="GY43" s="3"/>
      <c r="GZ43" s="3"/>
      <c r="HA43" s="3"/>
      <c r="HB43" s="3"/>
      <c r="HC43" s="3"/>
      <c r="HD43" s="3"/>
      <c r="HE43" s="3"/>
      <c r="HF43" s="3"/>
      <c r="HG43" s="3"/>
      <c r="HH43" s="3"/>
      <c r="HI43" s="3"/>
      <c r="HJ43" s="3"/>
      <c r="HK43" s="3"/>
      <c r="HL43" s="3"/>
      <c r="HM43" s="3"/>
      <c r="HN43" s="3"/>
      <c r="HO43" s="3"/>
      <c r="HP43" s="3"/>
      <c r="HQ43" s="3"/>
      <c r="HR43" s="3"/>
      <c r="HS43" s="3"/>
      <c r="HT43" s="3"/>
      <c r="HU43" s="3"/>
      <c r="HV43" s="3"/>
      <c r="HW43" s="3"/>
      <c r="HX43" s="3"/>
      <c r="HY43" s="3"/>
      <c r="HZ43" s="3"/>
      <c r="IA43" s="3"/>
      <c r="IB43" s="3"/>
      <c r="IC43" s="3"/>
      <c r="ID43" s="3"/>
      <c r="IE43" s="3"/>
      <c r="IF43" s="3"/>
      <c r="IG43" s="3"/>
      <c r="IH43" s="3"/>
      <c r="II43" s="3"/>
      <c r="IJ43" s="3"/>
      <c r="IK43" s="3"/>
      <c r="IL43" s="3"/>
      <c r="IM43" s="3"/>
      <c r="IN43" s="3"/>
      <c r="IO43" s="3"/>
      <c r="IP43" s="3"/>
      <c r="IQ43" s="3"/>
      <c r="IR43" s="3"/>
      <c r="IS43" s="3"/>
      <c r="IT43" s="3"/>
      <c r="IU43" s="3"/>
      <c r="IV43" s="3"/>
    </row>
    <row r="44" spans="1:256" ht="15.75" x14ac:dyDescent="0.2">
      <c r="A44" s="1"/>
      <c r="B44" s="59">
        <v>6</v>
      </c>
      <c r="C44" s="74" t="s">
        <v>1313</v>
      </c>
      <c r="D44" s="86"/>
      <c r="E44" s="173"/>
      <c r="F44" s="86"/>
      <c r="G44" s="86"/>
      <c r="H44" s="86"/>
      <c r="I44" s="372">
        <f>SUM(I45:I46)</f>
        <v>33762480</v>
      </c>
      <c r="K44" s="161"/>
    </row>
    <row r="45" spans="1:256" ht="95.1" customHeight="1" x14ac:dyDescent="0.2">
      <c r="A45" s="1"/>
      <c r="B45" s="60">
        <v>6.1</v>
      </c>
      <c r="C45" s="61" t="s">
        <v>1314</v>
      </c>
      <c r="D45" s="62">
        <v>1</v>
      </c>
      <c r="E45" s="172">
        <v>5227080</v>
      </c>
      <c r="F45" s="68">
        <v>1</v>
      </c>
      <c r="G45" s="67">
        <v>1</v>
      </c>
      <c r="H45" s="65">
        <f>+H42</f>
        <v>6</v>
      </c>
      <c r="I45" s="175">
        <f>D45*E45*F45*G45*H45</f>
        <v>31362480</v>
      </c>
      <c r="J45" s="7"/>
      <c r="K45" s="161"/>
      <c r="L45" s="865"/>
    </row>
    <row r="46" spans="1:256" ht="30" x14ac:dyDescent="0.2">
      <c r="A46" s="1"/>
      <c r="B46" s="60">
        <v>6.2</v>
      </c>
      <c r="C46" s="61" t="s">
        <v>1315</v>
      </c>
      <c r="D46" s="513">
        <v>1</v>
      </c>
      <c r="E46" s="172">
        <v>400000</v>
      </c>
      <c r="F46" s="68">
        <v>1</v>
      </c>
      <c r="G46" s="67">
        <v>1</v>
      </c>
      <c r="H46" s="65">
        <f>+H45</f>
        <v>6</v>
      </c>
      <c r="I46" s="175">
        <f>D46*E46*F46*G46*H46</f>
        <v>2400000</v>
      </c>
      <c r="J46" s="7"/>
      <c r="K46" s="161"/>
      <c r="L46" s="865"/>
    </row>
    <row r="47" spans="1:256" ht="15.75" x14ac:dyDescent="0.2">
      <c r="A47" s="1"/>
      <c r="B47" s="363">
        <v>7</v>
      </c>
      <c r="C47" s="364" t="s">
        <v>1316</v>
      </c>
      <c r="D47" s="365"/>
      <c r="E47" s="366"/>
      <c r="F47" s="367"/>
      <c r="G47" s="368"/>
      <c r="H47" s="369"/>
      <c r="I47" s="370">
        <f>SUM(I48:I56)</f>
        <v>10095902</v>
      </c>
      <c r="J47" s="7"/>
      <c r="K47" s="161"/>
      <c r="L47" s="865"/>
    </row>
    <row r="48" spans="1:256" ht="30" x14ac:dyDescent="0.2">
      <c r="A48" s="1"/>
      <c r="B48" s="354"/>
      <c r="C48" s="355" t="s">
        <v>1317</v>
      </c>
      <c r="D48" s="356" t="s">
        <v>1318</v>
      </c>
      <c r="E48" s="357">
        <f>ROUND(CANTIDADES!C8/500,0)</f>
        <v>10</v>
      </c>
      <c r="F48" s="358">
        <v>61047</v>
      </c>
      <c r="G48" s="359"/>
      <c r="H48" s="359"/>
      <c r="I48" s="360">
        <f>E48*F48</f>
        <v>610470</v>
      </c>
      <c r="J48" s="7"/>
      <c r="K48" s="161"/>
      <c r="L48" s="865"/>
    </row>
    <row r="49" spans="1:12" ht="30" x14ac:dyDescent="0.2">
      <c r="A49" s="1"/>
      <c r="B49" s="354"/>
      <c r="C49" s="355" t="s">
        <v>1319</v>
      </c>
      <c r="D49" s="356" t="s">
        <v>1318</v>
      </c>
      <c r="E49" s="357">
        <f>E48</f>
        <v>10</v>
      </c>
      <c r="F49" s="358">
        <v>123046</v>
      </c>
      <c r="G49" s="359"/>
      <c r="H49" s="359"/>
      <c r="I49" s="360">
        <f t="shared" ref="I49:I56" si="4">E49*F49</f>
        <v>1230460</v>
      </c>
      <c r="J49" s="7"/>
      <c r="K49" s="161"/>
      <c r="L49" s="865"/>
    </row>
    <row r="50" spans="1:12" ht="15" x14ac:dyDescent="0.2">
      <c r="A50" s="1"/>
      <c r="B50" s="354"/>
      <c r="C50" s="355" t="s">
        <v>1320</v>
      </c>
      <c r="D50" s="356" t="s">
        <v>1318</v>
      </c>
      <c r="E50" s="357">
        <f>E49</f>
        <v>10</v>
      </c>
      <c r="F50" s="358">
        <v>51051</v>
      </c>
      <c r="G50" s="359"/>
      <c r="H50" s="359"/>
      <c r="I50" s="360">
        <f t="shared" si="4"/>
        <v>510510</v>
      </c>
      <c r="J50" s="7"/>
      <c r="K50" s="161"/>
      <c r="L50" s="865"/>
    </row>
    <row r="51" spans="1:12" ht="15" x14ac:dyDescent="0.2">
      <c r="A51" s="1"/>
      <c r="B51" s="354"/>
      <c r="C51" s="355" t="s">
        <v>1321</v>
      </c>
      <c r="D51" s="356" t="s">
        <v>1318</v>
      </c>
      <c r="E51" s="356">
        <f>E50</f>
        <v>10</v>
      </c>
      <c r="F51" s="358">
        <v>113704</v>
      </c>
      <c r="G51" s="359"/>
      <c r="H51" s="359"/>
      <c r="I51" s="360">
        <f t="shared" si="4"/>
        <v>1137040</v>
      </c>
      <c r="J51" s="7"/>
      <c r="K51" s="161"/>
      <c r="L51" s="865"/>
    </row>
    <row r="52" spans="1:12" ht="30" x14ac:dyDescent="0.2">
      <c r="A52" s="1"/>
      <c r="B52" s="354"/>
      <c r="C52" s="355" t="s">
        <v>1322</v>
      </c>
      <c r="D52" s="357" t="s">
        <v>1318</v>
      </c>
      <c r="E52" s="357">
        <f>E51</f>
        <v>10</v>
      </c>
      <c r="F52" s="361">
        <v>354977</v>
      </c>
      <c r="G52" s="362"/>
      <c r="H52" s="362"/>
      <c r="I52" s="360">
        <f t="shared" si="4"/>
        <v>3549770</v>
      </c>
      <c r="J52" s="7"/>
      <c r="K52" s="161"/>
      <c r="L52" s="865"/>
    </row>
    <row r="53" spans="1:12" ht="30" x14ac:dyDescent="0.2">
      <c r="A53" s="1"/>
      <c r="B53" s="354"/>
      <c r="C53" s="355" t="s">
        <v>1323</v>
      </c>
      <c r="D53" s="357" t="s">
        <v>1318</v>
      </c>
      <c r="E53" s="357">
        <v>2</v>
      </c>
      <c r="F53" s="361">
        <v>658963</v>
      </c>
      <c r="G53" s="362"/>
      <c r="H53" s="362"/>
      <c r="I53" s="360">
        <f t="shared" si="4"/>
        <v>1317926</v>
      </c>
      <c r="J53" s="7"/>
      <c r="K53" s="161"/>
      <c r="L53" s="865"/>
    </row>
    <row r="54" spans="1:12" ht="30" x14ac:dyDescent="0.2">
      <c r="A54" s="1"/>
      <c r="B54" s="354"/>
      <c r="C54" s="355" t="s">
        <v>1324</v>
      </c>
      <c r="D54" s="356" t="s">
        <v>1318</v>
      </c>
      <c r="E54" s="356">
        <v>44</v>
      </c>
      <c r="F54" s="358">
        <v>8449</v>
      </c>
      <c r="G54" s="359"/>
      <c r="H54" s="359"/>
      <c r="I54" s="360">
        <f t="shared" si="4"/>
        <v>371756</v>
      </c>
      <c r="J54" s="7"/>
      <c r="K54" s="161"/>
      <c r="L54" s="865"/>
    </row>
    <row r="55" spans="1:12" ht="15" x14ac:dyDescent="0.2">
      <c r="A55" s="1"/>
      <c r="B55" s="354"/>
      <c r="C55" s="355" t="s">
        <v>1325</v>
      </c>
      <c r="D55" s="357" t="s">
        <v>1318</v>
      </c>
      <c r="E55" s="357">
        <f>E48</f>
        <v>10</v>
      </c>
      <c r="F55" s="361">
        <v>69800</v>
      </c>
      <c r="G55" s="362"/>
      <c r="H55" s="362"/>
      <c r="I55" s="360">
        <f>E55*F55</f>
        <v>698000</v>
      </c>
      <c r="J55" s="7"/>
      <c r="K55" s="161"/>
      <c r="L55" s="865"/>
    </row>
    <row r="56" spans="1:12" ht="30" x14ac:dyDescent="0.2">
      <c r="A56" s="1"/>
      <c r="B56" s="354"/>
      <c r="C56" s="355" t="s">
        <v>1326</v>
      </c>
      <c r="D56" s="357" t="s">
        <v>1318</v>
      </c>
      <c r="E56" s="357">
        <f>E48</f>
        <v>10</v>
      </c>
      <c r="F56" s="361">
        <v>66997</v>
      </c>
      <c r="G56" s="362"/>
      <c r="H56" s="362"/>
      <c r="I56" s="360">
        <f t="shared" si="4"/>
        <v>669970</v>
      </c>
      <c r="J56" s="7"/>
      <c r="K56" s="161"/>
      <c r="L56" s="865"/>
    </row>
    <row r="57" spans="1:12" ht="15.75" x14ac:dyDescent="0.2">
      <c r="A57" s="1"/>
      <c r="B57" s="59">
        <v>8</v>
      </c>
      <c r="C57" s="85" t="s">
        <v>1327</v>
      </c>
      <c r="D57" s="86"/>
      <c r="E57" s="173"/>
      <c r="F57" s="86"/>
      <c r="G57" s="86"/>
      <c r="H57" s="86"/>
      <c r="I57" s="372">
        <f>SUM(I58:I68)</f>
        <v>7491688</v>
      </c>
      <c r="J57" s="7"/>
      <c r="K57" s="161"/>
      <c r="L57" s="865"/>
    </row>
    <row r="58" spans="1:12" ht="31.5" x14ac:dyDescent="0.2">
      <c r="A58" s="1"/>
      <c r="B58" s="676" t="s">
        <v>1265</v>
      </c>
      <c r="C58" s="677" t="s">
        <v>58</v>
      </c>
      <c r="D58" s="678" t="s">
        <v>1328</v>
      </c>
      <c r="E58" s="678" t="s">
        <v>1266</v>
      </c>
      <c r="F58" s="679" t="s">
        <v>60</v>
      </c>
      <c r="G58" s="677" t="s">
        <v>1269</v>
      </c>
      <c r="H58" s="677" t="s">
        <v>1270</v>
      </c>
      <c r="I58" s="680" t="s">
        <v>61</v>
      </c>
      <c r="J58" s="7"/>
      <c r="K58" s="161"/>
      <c r="L58" s="865"/>
    </row>
    <row r="59" spans="1:12" ht="15.75" x14ac:dyDescent="0.2">
      <c r="A59" s="1"/>
      <c r="B59" s="676">
        <v>8.1</v>
      </c>
      <c r="C59" s="681" t="s">
        <v>1329</v>
      </c>
      <c r="D59" s="678"/>
      <c r="E59" s="679"/>
      <c r="F59" s="682"/>
      <c r="G59" s="682"/>
      <c r="H59" s="682"/>
      <c r="I59" s="680"/>
      <c r="J59" s="7"/>
      <c r="K59" s="161"/>
      <c r="L59" s="865"/>
    </row>
    <row r="60" spans="1:12" ht="25.5" x14ac:dyDescent="0.2">
      <c r="A60" s="1"/>
      <c r="B60" s="683" t="s">
        <v>1330</v>
      </c>
      <c r="C60" s="684" t="s">
        <v>1331</v>
      </c>
      <c r="D60" s="685" t="s">
        <v>1318</v>
      </c>
      <c r="E60" s="686">
        <v>14</v>
      </c>
      <c r="F60" s="686">
        <v>258430</v>
      </c>
      <c r="G60" s="687"/>
      <c r="H60" s="687"/>
      <c r="I60" s="688">
        <f>+F60*E60</f>
        <v>3618020</v>
      </c>
      <c r="J60" s="7"/>
      <c r="K60" s="161"/>
      <c r="L60" s="865"/>
    </row>
    <row r="61" spans="1:12" ht="15.75" x14ac:dyDescent="0.2">
      <c r="A61" s="1"/>
      <c r="B61" s="676">
        <v>8.1999999999999993</v>
      </c>
      <c r="C61" s="681" t="s">
        <v>1332</v>
      </c>
      <c r="D61" s="678"/>
      <c r="E61" s="679"/>
      <c r="F61" s="682"/>
      <c r="G61" s="682"/>
      <c r="H61" s="682"/>
      <c r="I61" s="680"/>
      <c r="J61" s="7"/>
      <c r="K61" s="161"/>
      <c r="L61" s="865"/>
    </row>
    <row r="62" spans="1:12" ht="15" x14ac:dyDescent="0.2">
      <c r="A62" s="1"/>
      <c r="B62" s="683" t="s">
        <v>1333</v>
      </c>
      <c r="C62" s="684" t="s">
        <v>1334</v>
      </c>
      <c r="D62" s="685" t="s">
        <v>1318</v>
      </c>
      <c r="E62" s="685">
        <v>4</v>
      </c>
      <c r="F62" s="689">
        <v>226086</v>
      </c>
      <c r="G62" s="687"/>
      <c r="H62" s="687"/>
      <c r="I62" s="688">
        <f>+F62*E62</f>
        <v>904344</v>
      </c>
      <c r="J62" s="7"/>
      <c r="K62" s="161"/>
      <c r="L62" s="865"/>
    </row>
    <row r="63" spans="1:12" ht="15" x14ac:dyDescent="0.2">
      <c r="A63" s="1"/>
      <c r="B63" s="683" t="s">
        <v>1335</v>
      </c>
      <c r="C63" s="684" t="s">
        <v>1336</v>
      </c>
      <c r="D63" s="685" t="s">
        <v>1318</v>
      </c>
      <c r="E63" s="685">
        <v>6</v>
      </c>
      <c r="F63" s="689">
        <v>203732</v>
      </c>
      <c r="G63" s="687"/>
      <c r="H63" s="687"/>
      <c r="I63" s="688">
        <f>+F63*E63</f>
        <v>1222392</v>
      </c>
      <c r="J63" s="7"/>
      <c r="K63" s="161"/>
      <c r="L63" s="865"/>
    </row>
    <row r="64" spans="1:12" ht="15" x14ac:dyDescent="0.2">
      <c r="A64" s="1"/>
      <c r="B64" s="683" t="s">
        <v>1337</v>
      </c>
      <c r="C64" s="684" t="s">
        <v>1338</v>
      </c>
      <c r="D64" s="685" t="s">
        <v>1318</v>
      </c>
      <c r="E64" s="685">
        <v>16</v>
      </c>
      <c r="F64" s="689">
        <v>43429</v>
      </c>
      <c r="G64" s="687"/>
      <c r="H64" s="687"/>
      <c r="I64" s="688">
        <f>+F64*E64</f>
        <v>694864</v>
      </c>
      <c r="J64" s="7"/>
      <c r="K64" s="161"/>
      <c r="L64" s="865"/>
    </row>
    <row r="65" spans="1:12" ht="15" x14ac:dyDescent="0.2">
      <c r="A65" s="1"/>
      <c r="B65" s="683" t="s">
        <v>1339</v>
      </c>
      <c r="C65" s="684" t="s">
        <v>1340</v>
      </c>
      <c r="D65" s="685" t="s">
        <v>1318</v>
      </c>
      <c r="E65" s="685">
        <v>4</v>
      </c>
      <c r="F65" s="689">
        <v>102900</v>
      </c>
      <c r="G65" s="687"/>
      <c r="H65" s="687"/>
      <c r="I65" s="688">
        <f>+F65*E65</f>
        <v>411600</v>
      </c>
      <c r="J65" s="7"/>
      <c r="K65" s="161"/>
      <c r="L65" s="865"/>
    </row>
    <row r="66" spans="1:12" ht="15" x14ac:dyDescent="0.2">
      <c r="A66" s="1"/>
      <c r="B66" s="683" t="s">
        <v>1341</v>
      </c>
      <c r="C66" s="684" t="s">
        <v>1342</v>
      </c>
      <c r="D66" s="685" t="s">
        <v>1318</v>
      </c>
      <c r="E66" s="685">
        <v>4</v>
      </c>
      <c r="F66" s="689">
        <v>102900</v>
      </c>
      <c r="G66" s="687"/>
      <c r="H66" s="687"/>
      <c r="I66" s="688">
        <f>+F66*E66</f>
        <v>411600</v>
      </c>
      <c r="J66" s="7"/>
      <c r="K66" s="161"/>
      <c r="L66" s="865"/>
    </row>
    <row r="67" spans="1:12" ht="15.75" x14ac:dyDescent="0.2">
      <c r="A67" s="1"/>
      <c r="B67" s="676">
        <v>8.3000000000000007</v>
      </c>
      <c r="C67" s="681" t="s">
        <v>1343</v>
      </c>
      <c r="D67" s="678"/>
      <c r="E67" s="679"/>
      <c r="F67" s="682"/>
      <c r="G67" s="682"/>
      <c r="H67" s="682"/>
      <c r="I67" s="680"/>
      <c r="J67" s="7"/>
      <c r="K67" s="161"/>
      <c r="L67" s="865"/>
    </row>
    <row r="68" spans="1:12" ht="15" x14ac:dyDescent="0.2">
      <c r="A68" s="1"/>
      <c r="B68" s="683">
        <v>8.31</v>
      </c>
      <c r="C68" s="684" t="s">
        <v>1344</v>
      </c>
      <c r="D68" s="685" t="s">
        <v>1318</v>
      </c>
      <c r="E68" s="686">
        <v>4</v>
      </c>
      <c r="F68" s="689">
        <v>57217</v>
      </c>
      <c r="G68" s="687"/>
      <c r="H68" s="687"/>
      <c r="I68" s="688">
        <f>+F68*E68</f>
        <v>228868</v>
      </c>
      <c r="J68" s="7"/>
      <c r="K68" s="161"/>
      <c r="L68" s="865"/>
    </row>
    <row r="69" spans="1:12" ht="15.75" x14ac:dyDescent="0.2">
      <c r="A69" s="1"/>
      <c r="B69" s="59">
        <v>9</v>
      </c>
      <c r="C69" s="1033" t="s">
        <v>1345</v>
      </c>
      <c r="D69" s="1034"/>
      <c r="E69" s="1034"/>
      <c r="F69" s="1034"/>
      <c r="G69" s="1034"/>
      <c r="H69" s="1035"/>
      <c r="I69" s="372">
        <f>SUM(I70:I122)</f>
        <v>39968328</v>
      </c>
      <c r="J69" s="7"/>
      <c r="K69" s="161"/>
      <c r="L69" s="865"/>
    </row>
    <row r="70" spans="1:12" s="692" customFormat="1" ht="31.5" x14ac:dyDescent="0.2">
      <c r="B70" s="683">
        <v>9.1</v>
      </c>
      <c r="C70" s="693" t="s">
        <v>1346</v>
      </c>
      <c r="D70" s="685"/>
      <c r="E70" s="685"/>
      <c r="F70" s="690"/>
      <c r="G70" s="687"/>
      <c r="H70" s="687"/>
      <c r="I70" s="688"/>
      <c r="J70" s="694"/>
      <c r="K70" s="695"/>
      <c r="L70" s="866"/>
    </row>
    <row r="71" spans="1:12" ht="15" x14ac:dyDescent="0.2">
      <c r="A71" s="1"/>
      <c r="B71" s="354" t="s">
        <v>1347</v>
      </c>
      <c r="C71" s="1030" t="s">
        <v>1348</v>
      </c>
      <c r="D71" s="1031"/>
      <c r="E71" s="1031"/>
      <c r="F71" s="1031"/>
      <c r="G71" s="1031"/>
      <c r="H71" s="1032"/>
      <c r="I71" s="360"/>
      <c r="J71" s="7"/>
      <c r="K71" s="161"/>
      <c r="L71" s="865"/>
    </row>
    <row r="72" spans="1:12" s="692" customFormat="1" ht="25.5" x14ac:dyDescent="0.2">
      <c r="B72" s="683" t="s">
        <v>1349</v>
      </c>
      <c r="C72" s="696" t="s">
        <v>1350</v>
      </c>
      <c r="D72" s="685" t="s">
        <v>1318</v>
      </c>
      <c r="E72" s="685">
        <v>4</v>
      </c>
      <c r="F72" s="689">
        <v>100000</v>
      </c>
      <c r="G72" s="687"/>
      <c r="H72" s="687"/>
      <c r="I72" s="688">
        <f>+F72*E72</f>
        <v>400000</v>
      </c>
      <c r="J72" s="694"/>
      <c r="K72" s="695"/>
      <c r="L72" s="866"/>
    </row>
    <row r="73" spans="1:12" ht="15" x14ac:dyDescent="0.2">
      <c r="A73" s="1"/>
      <c r="B73" s="354" t="s">
        <v>1351</v>
      </c>
      <c r="C73" s="1030" t="s">
        <v>1352</v>
      </c>
      <c r="D73" s="1031"/>
      <c r="E73" s="1031"/>
      <c r="F73" s="1031"/>
      <c r="G73" s="1031"/>
      <c r="H73" s="1032"/>
      <c r="I73" s="360"/>
      <c r="J73" s="7"/>
      <c r="K73" s="161"/>
      <c r="L73" s="865"/>
    </row>
    <row r="74" spans="1:12" s="692" customFormat="1" ht="38.25" x14ac:dyDescent="0.2">
      <c r="B74" s="683" t="s">
        <v>1353</v>
      </c>
      <c r="C74" s="696" t="s">
        <v>1354</v>
      </c>
      <c r="D74" s="685" t="s">
        <v>1318</v>
      </c>
      <c r="E74" s="685">
        <v>1</v>
      </c>
      <c r="F74" s="690">
        <v>1052000</v>
      </c>
      <c r="G74" s="687"/>
      <c r="H74" s="687"/>
      <c r="I74" s="688">
        <f t="shared" ref="I74:I122" si="5">+F74*E74</f>
        <v>1052000</v>
      </c>
      <c r="J74" s="694"/>
      <c r="K74" s="695"/>
      <c r="L74" s="866"/>
    </row>
    <row r="75" spans="1:12" ht="52.5" customHeight="1" x14ac:dyDescent="0.2">
      <c r="A75" s="1"/>
      <c r="B75" s="354" t="s">
        <v>1355</v>
      </c>
      <c r="C75" s="691" t="s">
        <v>1356</v>
      </c>
      <c r="D75" s="357"/>
      <c r="E75" s="357"/>
      <c r="F75" s="361"/>
      <c r="G75" s="362"/>
      <c r="H75" s="362"/>
      <c r="I75" s="360"/>
      <c r="J75" s="7"/>
      <c r="K75" s="161"/>
      <c r="L75" s="865"/>
    </row>
    <row r="76" spans="1:12" s="692" customFormat="1" ht="25.5" x14ac:dyDescent="0.2">
      <c r="B76" s="683" t="s">
        <v>1357</v>
      </c>
      <c r="C76" s="696" t="s">
        <v>1358</v>
      </c>
      <c r="D76" s="697" t="s">
        <v>1359</v>
      </c>
      <c r="E76" s="697">
        <v>2</v>
      </c>
      <c r="F76" s="698">
        <v>185000</v>
      </c>
      <c r="G76" s="687"/>
      <c r="H76" s="687"/>
      <c r="I76" s="688">
        <f t="shared" si="5"/>
        <v>370000</v>
      </c>
      <c r="J76" s="694"/>
      <c r="K76" s="695"/>
      <c r="L76" s="866"/>
    </row>
    <row r="77" spans="1:12" s="692" customFormat="1" ht="25.5" x14ac:dyDescent="0.2">
      <c r="B77" s="683" t="s">
        <v>1360</v>
      </c>
      <c r="C77" s="696" t="s">
        <v>1361</v>
      </c>
      <c r="D77" s="697" t="s">
        <v>1359</v>
      </c>
      <c r="E77" s="697">
        <v>1</v>
      </c>
      <c r="F77" s="699">
        <v>85000</v>
      </c>
      <c r="G77" s="687"/>
      <c r="H77" s="687"/>
      <c r="I77" s="688">
        <f t="shared" si="5"/>
        <v>85000</v>
      </c>
      <c r="J77" s="694"/>
      <c r="K77" s="695"/>
      <c r="L77" s="866"/>
    </row>
    <row r="78" spans="1:12" s="692" customFormat="1" ht="25.5" x14ac:dyDescent="0.2">
      <c r="B78" s="683" t="s">
        <v>1362</v>
      </c>
      <c r="C78" s="696" t="s">
        <v>1363</v>
      </c>
      <c r="D78" s="697" t="s">
        <v>1359</v>
      </c>
      <c r="E78" s="697">
        <v>3</v>
      </c>
      <c r="F78" s="698">
        <v>19040</v>
      </c>
      <c r="G78" s="687"/>
      <c r="H78" s="687"/>
      <c r="I78" s="688">
        <f t="shared" si="5"/>
        <v>57120</v>
      </c>
      <c r="J78" s="694"/>
      <c r="K78" s="695"/>
      <c r="L78" s="866"/>
    </row>
    <row r="79" spans="1:12" s="692" customFormat="1" ht="25.5" x14ac:dyDescent="0.2">
      <c r="B79" s="683" t="s">
        <v>1364</v>
      </c>
      <c r="C79" s="696" t="s">
        <v>1365</v>
      </c>
      <c r="D79" s="697" t="s">
        <v>1359</v>
      </c>
      <c r="E79" s="697">
        <v>2</v>
      </c>
      <c r="F79" s="698">
        <v>10115</v>
      </c>
      <c r="G79" s="687"/>
      <c r="H79" s="687"/>
      <c r="I79" s="688">
        <f t="shared" si="5"/>
        <v>20230</v>
      </c>
      <c r="J79" s="694"/>
      <c r="K79" s="695"/>
      <c r="L79" s="866"/>
    </row>
    <row r="80" spans="1:12" s="692" customFormat="1" ht="25.5" x14ac:dyDescent="0.2">
      <c r="B80" s="683" t="s">
        <v>1366</v>
      </c>
      <c r="C80" s="696" t="s">
        <v>1367</v>
      </c>
      <c r="D80" s="697" t="s">
        <v>1368</v>
      </c>
      <c r="E80" s="700">
        <v>3</v>
      </c>
      <c r="F80" s="698">
        <v>255000</v>
      </c>
      <c r="G80" s="687"/>
      <c r="H80" s="687"/>
      <c r="I80" s="688">
        <f t="shared" si="5"/>
        <v>765000</v>
      </c>
      <c r="J80" s="694"/>
      <c r="K80" s="695"/>
      <c r="L80" s="866"/>
    </row>
    <row r="81" spans="1:12" ht="47.25" x14ac:dyDescent="0.2">
      <c r="A81" s="1"/>
      <c r="B81" s="354" t="s">
        <v>1369</v>
      </c>
      <c r="C81" s="691" t="s">
        <v>1370</v>
      </c>
      <c r="D81" s="357"/>
      <c r="E81" s="357"/>
      <c r="F81" s="361"/>
      <c r="G81" s="362"/>
      <c r="H81" s="362"/>
      <c r="I81" s="360"/>
      <c r="J81" s="7"/>
      <c r="K81" s="161"/>
      <c r="L81" s="865"/>
    </row>
    <row r="82" spans="1:12" s="692" customFormat="1" ht="25.5" x14ac:dyDescent="0.2">
      <c r="B82" s="683" t="s">
        <v>1371</v>
      </c>
      <c r="C82" s="696" t="s">
        <v>1372</v>
      </c>
      <c r="D82" s="697" t="s">
        <v>125</v>
      </c>
      <c r="E82" s="697">
        <v>500</v>
      </c>
      <c r="F82" s="701">
        <v>15398</v>
      </c>
      <c r="G82" s="687"/>
      <c r="H82" s="687"/>
      <c r="I82" s="688">
        <f t="shared" si="5"/>
        <v>7699000</v>
      </c>
      <c r="J82" s="694"/>
      <c r="K82" s="695"/>
      <c r="L82" s="866"/>
    </row>
    <row r="83" spans="1:12" s="692" customFormat="1" ht="15" x14ac:dyDescent="0.2">
      <c r="B83" s="683" t="s">
        <v>1373</v>
      </c>
      <c r="C83" s="696" t="s">
        <v>1374</v>
      </c>
      <c r="D83" s="697" t="s">
        <v>1359</v>
      </c>
      <c r="E83" s="697">
        <v>175</v>
      </c>
      <c r="F83" s="701">
        <v>37900</v>
      </c>
      <c r="G83" s="687"/>
      <c r="H83" s="687"/>
      <c r="I83" s="688">
        <f t="shared" si="5"/>
        <v>6632500</v>
      </c>
      <c r="J83" s="694"/>
      <c r="K83" s="695"/>
      <c r="L83" s="866"/>
    </row>
    <row r="84" spans="1:12" s="692" customFormat="1" ht="25.5" x14ac:dyDescent="0.2">
      <c r="B84" s="683" t="s">
        <v>1375</v>
      </c>
      <c r="C84" s="696" t="s">
        <v>1376</v>
      </c>
      <c r="D84" s="697" t="s">
        <v>1377</v>
      </c>
      <c r="E84" s="697">
        <v>25</v>
      </c>
      <c r="F84" s="701">
        <v>30800</v>
      </c>
      <c r="G84" s="687"/>
      <c r="H84" s="687"/>
      <c r="I84" s="688">
        <f t="shared" si="5"/>
        <v>770000</v>
      </c>
      <c r="J84" s="694"/>
      <c r="K84" s="695"/>
      <c r="L84" s="866"/>
    </row>
    <row r="85" spans="1:12" ht="63" x14ac:dyDescent="0.2">
      <c r="A85" s="1"/>
      <c r="B85" s="354" t="s">
        <v>1378</v>
      </c>
      <c r="C85" s="691" t="s">
        <v>1379</v>
      </c>
      <c r="D85" s="357"/>
      <c r="E85" s="357"/>
      <c r="F85" s="361"/>
      <c r="G85" s="362"/>
      <c r="H85" s="362"/>
      <c r="I85" s="360"/>
      <c r="J85" s="7"/>
      <c r="K85" s="161"/>
      <c r="L85" s="865"/>
    </row>
    <row r="86" spans="1:12" s="692" customFormat="1" ht="25.5" x14ac:dyDescent="0.2">
      <c r="B86" s="683" t="s">
        <v>1380</v>
      </c>
      <c r="C86" s="702" t="s">
        <v>1381</v>
      </c>
      <c r="D86" s="703" t="s">
        <v>1382</v>
      </c>
      <c r="E86" s="703">
        <v>40</v>
      </c>
      <c r="F86" s="701">
        <v>90000</v>
      </c>
      <c r="G86" s="687"/>
      <c r="H86" s="687"/>
      <c r="I86" s="688">
        <f t="shared" si="5"/>
        <v>3600000</v>
      </c>
      <c r="J86" s="694"/>
      <c r="K86" s="695"/>
      <c r="L86" s="866"/>
    </row>
    <row r="87" spans="1:12" s="692" customFormat="1" ht="15" x14ac:dyDescent="0.2">
      <c r="B87" s="683" t="s">
        <v>1383</v>
      </c>
      <c r="C87" s="704" t="s">
        <v>1384</v>
      </c>
      <c r="D87" s="703" t="s">
        <v>1385</v>
      </c>
      <c r="E87" s="703">
        <v>20</v>
      </c>
      <c r="F87" s="701">
        <v>18200</v>
      </c>
      <c r="G87" s="687"/>
      <c r="H87" s="687"/>
      <c r="I87" s="688">
        <f t="shared" si="5"/>
        <v>364000</v>
      </c>
      <c r="J87" s="694"/>
      <c r="K87" s="695"/>
      <c r="L87" s="866"/>
    </row>
    <row r="88" spans="1:12" s="692" customFormat="1" ht="15" x14ac:dyDescent="0.2">
      <c r="B88" s="683" t="s">
        <v>1386</v>
      </c>
      <c r="C88" s="705" t="s">
        <v>1387</v>
      </c>
      <c r="D88" s="706" t="s">
        <v>1385</v>
      </c>
      <c r="E88" s="706">
        <v>1</v>
      </c>
      <c r="F88" s="701">
        <v>250000</v>
      </c>
      <c r="G88" s="687"/>
      <c r="H88" s="687"/>
      <c r="I88" s="688">
        <f t="shared" si="5"/>
        <v>250000</v>
      </c>
      <c r="J88" s="694"/>
      <c r="K88" s="695"/>
      <c r="L88" s="866"/>
    </row>
    <row r="89" spans="1:12" s="692" customFormat="1" ht="25.5" x14ac:dyDescent="0.2">
      <c r="B89" s="683" t="s">
        <v>1388</v>
      </c>
      <c r="C89" s="696" t="s">
        <v>1389</v>
      </c>
      <c r="D89" s="697" t="s">
        <v>1377</v>
      </c>
      <c r="E89" s="700">
        <v>5</v>
      </c>
      <c r="F89" s="701">
        <v>520000</v>
      </c>
      <c r="G89" s="687"/>
      <c r="H89" s="687"/>
      <c r="I89" s="688">
        <f t="shared" si="5"/>
        <v>2600000</v>
      </c>
      <c r="J89" s="694"/>
      <c r="K89" s="695"/>
      <c r="L89" s="866"/>
    </row>
    <row r="90" spans="1:12" ht="63" x14ac:dyDescent="0.2">
      <c r="A90" s="1"/>
      <c r="B90" s="354" t="s">
        <v>1390</v>
      </c>
      <c r="C90" s="691" t="s">
        <v>1391</v>
      </c>
      <c r="D90" s="357"/>
      <c r="E90" s="357"/>
      <c r="F90" s="361"/>
      <c r="G90" s="362"/>
      <c r="H90" s="362"/>
      <c r="I90" s="360"/>
      <c r="J90" s="7"/>
      <c r="K90" s="161"/>
      <c r="L90" s="865"/>
    </row>
    <row r="91" spans="1:12" s="692" customFormat="1" ht="38.25" x14ac:dyDescent="0.2">
      <c r="B91" s="683"/>
      <c r="C91" s="696" t="s">
        <v>1392</v>
      </c>
      <c r="D91" s="707" t="s">
        <v>1368</v>
      </c>
      <c r="E91" s="697">
        <v>12</v>
      </c>
      <c r="F91" s="708">
        <v>550000</v>
      </c>
      <c r="G91" s="687"/>
      <c r="H91" s="687"/>
      <c r="I91" s="688">
        <f t="shared" si="5"/>
        <v>6600000</v>
      </c>
      <c r="J91" s="694"/>
      <c r="K91" s="695"/>
      <c r="L91" s="866"/>
    </row>
    <row r="92" spans="1:12" s="692" customFormat="1" ht="15.75" thickBot="1" x14ac:dyDescent="0.25">
      <c r="B92" s="683"/>
      <c r="C92" s="709" t="s">
        <v>1393</v>
      </c>
      <c r="D92" s="710" t="s">
        <v>1385</v>
      </c>
      <c r="E92" s="711">
        <v>1</v>
      </c>
      <c r="F92" s="712">
        <v>58000</v>
      </c>
      <c r="G92" s="713"/>
      <c r="H92" s="687"/>
      <c r="I92" s="688">
        <f t="shared" si="5"/>
        <v>58000</v>
      </c>
      <c r="J92" s="694"/>
      <c r="K92" s="695"/>
      <c r="L92" s="866"/>
    </row>
    <row r="93" spans="1:12" ht="15" x14ac:dyDescent="0.2">
      <c r="A93" s="1"/>
      <c r="B93" s="354">
        <v>9.1999999999999993</v>
      </c>
      <c r="C93" s="1036" t="s">
        <v>1394</v>
      </c>
      <c r="D93" s="1037"/>
      <c r="E93" s="1037"/>
      <c r="F93" s="1037"/>
      <c r="G93" s="1037"/>
      <c r="H93" s="1038"/>
      <c r="I93" s="360"/>
      <c r="J93" s="7"/>
      <c r="K93" s="161"/>
      <c r="L93" s="865"/>
    </row>
    <row r="94" spans="1:12" ht="31.5" x14ac:dyDescent="0.2">
      <c r="A94" s="1"/>
      <c r="B94" s="354" t="s">
        <v>1395</v>
      </c>
      <c r="C94" s="691" t="s">
        <v>1396</v>
      </c>
      <c r="D94" s="405" t="s">
        <v>1359</v>
      </c>
      <c r="E94" s="405">
        <v>30</v>
      </c>
      <c r="F94" s="406">
        <v>12900</v>
      </c>
      <c r="G94" s="362"/>
      <c r="H94" s="362"/>
      <c r="I94" s="360">
        <f t="shared" si="5"/>
        <v>387000</v>
      </c>
      <c r="J94" s="7"/>
      <c r="K94" s="161"/>
      <c r="L94" s="865"/>
    </row>
    <row r="95" spans="1:12" s="692" customFormat="1" ht="25.5" x14ac:dyDescent="0.2">
      <c r="B95" s="683" t="s">
        <v>1397</v>
      </c>
      <c r="C95" s="696" t="s">
        <v>1398</v>
      </c>
      <c r="D95" s="697" t="s">
        <v>1359</v>
      </c>
      <c r="E95" s="697">
        <v>1</v>
      </c>
      <c r="F95" s="714">
        <v>241859</v>
      </c>
      <c r="G95" s="687"/>
      <c r="H95" s="687"/>
      <c r="I95" s="688">
        <f t="shared" si="5"/>
        <v>241859</v>
      </c>
      <c r="J95" s="694"/>
      <c r="K95" s="695"/>
      <c r="L95" s="866"/>
    </row>
    <row r="96" spans="1:12" s="692" customFormat="1" ht="15" x14ac:dyDescent="0.2">
      <c r="B96" s="683" t="s">
        <v>1399</v>
      </c>
      <c r="C96" s="696" t="s">
        <v>1400</v>
      </c>
      <c r="D96" s="697" t="s">
        <v>1359</v>
      </c>
      <c r="E96" s="697">
        <v>3</v>
      </c>
      <c r="F96" s="714">
        <v>81615</v>
      </c>
      <c r="G96" s="687"/>
      <c r="H96" s="687"/>
      <c r="I96" s="688">
        <f t="shared" si="5"/>
        <v>244845</v>
      </c>
      <c r="J96" s="694"/>
      <c r="K96" s="695"/>
      <c r="L96" s="866"/>
    </row>
    <row r="97" spans="1:12" s="692" customFormat="1" ht="15" x14ac:dyDescent="0.2">
      <c r="B97" s="683" t="s">
        <v>1401</v>
      </c>
      <c r="C97" s="696" t="s">
        <v>1402</v>
      </c>
      <c r="D97" s="697" t="s">
        <v>1359</v>
      </c>
      <c r="E97" s="697">
        <v>1</v>
      </c>
      <c r="F97" s="714">
        <v>158626</v>
      </c>
      <c r="G97" s="687"/>
      <c r="H97" s="687"/>
      <c r="I97" s="688">
        <f t="shared" si="5"/>
        <v>158626</v>
      </c>
      <c r="J97" s="694"/>
      <c r="K97" s="695"/>
      <c r="L97" s="866"/>
    </row>
    <row r="98" spans="1:12" s="692" customFormat="1" ht="15" x14ac:dyDescent="0.2">
      <c r="B98" s="683" t="s">
        <v>1403</v>
      </c>
      <c r="C98" s="696" t="s">
        <v>1404</v>
      </c>
      <c r="D98" s="685"/>
      <c r="E98" s="685"/>
      <c r="F98" s="690"/>
      <c r="G98" s="687"/>
      <c r="H98" s="687"/>
      <c r="I98" s="688"/>
      <c r="J98" s="694"/>
      <c r="K98" s="695"/>
      <c r="L98" s="866"/>
    </row>
    <row r="99" spans="1:12" ht="31.5" x14ac:dyDescent="0.2">
      <c r="A99" s="1"/>
      <c r="B99" s="354" t="s">
        <v>1405</v>
      </c>
      <c r="C99" s="691" t="s">
        <v>1406</v>
      </c>
      <c r="D99" s="357"/>
      <c r="E99" s="357"/>
      <c r="F99" s="361"/>
      <c r="G99" s="362"/>
      <c r="H99" s="362"/>
      <c r="I99" s="360"/>
      <c r="J99" s="7"/>
      <c r="K99" s="161"/>
      <c r="L99" s="865"/>
    </row>
    <row r="100" spans="1:12" s="692" customFormat="1" ht="15" x14ac:dyDescent="0.2">
      <c r="B100" s="683" t="s">
        <v>1407</v>
      </c>
      <c r="C100" s="715" t="s">
        <v>1408</v>
      </c>
      <c r="D100" s="697" t="s">
        <v>1359</v>
      </c>
      <c r="E100" s="697">
        <v>30</v>
      </c>
      <c r="F100" s="714">
        <v>11952</v>
      </c>
      <c r="G100" s="687"/>
      <c r="H100" s="687"/>
      <c r="I100" s="688">
        <f t="shared" si="5"/>
        <v>358560</v>
      </c>
      <c r="J100" s="694"/>
      <c r="K100" s="695"/>
      <c r="L100" s="866"/>
    </row>
    <row r="101" spans="1:12" s="692" customFormat="1" ht="15" x14ac:dyDescent="0.2">
      <c r="B101" s="683" t="s">
        <v>1409</v>
      </c>
      <c r="C101" s="696" t="s">
        <v>1410</v>
      </c>
      <c r="D101" s="697" t="s">
        <v>1359</v>
      </c>
      <c r="E101" s="697">
        <v>2</v>
      </c>
      <c r="F101" s="714">
        <v>17606</v>
      </c>
      <c r="G101" s="687"/>
      <c r="H101" s="687"/>
      <c r="I101" s="688">
        <f t="shared" si="5"/>
        <v>35212</v>
      </c>
      <c r="J101" s="694"/>
      <c r="K101" s="695"/>
      <c r="L101" s="866"/>
    </row>
    <row r="102" spans="1:12" s="692" customFormat="1" ht="15" x14ac:dyDescent="0.2">
      <c r="B102" s="683" t="s">
        <v>1411</v>
      </c>
      <c r="C102" s="696" t="s">
        <v>1412</v>
      </c>
      <c r="D102" s="697" t="s">
        <v>1385</v>
      </c>
      <c r="E102" s="697">
        <v>30</v>
      </c>
      <c r="F102" s="714">
        <v>43134</v>
      </c>
      <c r="G102" s="687"/>
      <c r="H102" s="687"/>
      <c r="I102" s="688">
        <f t="shared" si="5"/>
        <v>1294020</v>
      </c>
      <c r="J102" s="694"/>
      <c r="K102" s="695"/>
      <c r="L102" s="866"/>
    </row>
    <row r="103" spans="1:12" s="692" customFormat="1" ht="15" x14ac:dyDescent="0.2">
      <c r="B103" s="683" t="s">
        <v>1413</v>
      </c>
      <c r="C103" s="696" t="s">
        <v>1414</v>
      </c>
      <c r="D103" s="697" t="s">
        <v>1359</v>
      </c>
      <c r="E103" s="697">
        <v>30</v>
      </c>
      <c r="F103" s="714">
        <v>19746</v>
      </c>
      <c r="G103" s="687"/>
      <c r="H103" s="687"/>
      <c r="I103" s="688">
        <f t="shared" si="5"/>
        <v>592380</v>
      </c>
      <c r="J103" s="694"/>
      <c r="K103" s="695"/>
      <c r="L103" s="866"/>
    </row>
    <row r="104" spans="1:12" s="692" customFormat="1" ht="15" x14ac:dyDescent="0.2">
      <c r="B104" s="683" t="s">
        <v>1415</v>
      </c>
      <c r="C104" s="696" t="s">
        <v>1416</v>
      </c>
      <c r="D104" s="697" t="s">
        <v>1359</v>
      </c>
      <c r="E104" s="697">
        <v>30</v>
      </c>
      <c r="F104" s="714">
        <v>14875</v>
      </c>
      <c r="G104" s="687"/>
      <c r="H104" s="687"/>
      <c r="I104" s="688">
        <f t="shared" si="5"/>
        <v>446250</v>
      </c>
      <c r="J104" s="694"/>
      <c r="K104" s="695"/>
      <c r="L104" s="866"/>
    </row>
    <row r="105" spans="1:12" s="692" customFormat="1" ht="15" x14ac:dyDescent="0.2">
      <c r="B105" s="683" t="s">
        <v>1417</v>
      </c>
      <c r="C105" s="696" t="s">
        <v>1418</v>
      </c>
      <c r="D105" s="697" t="s">
        <v>1385</v>
      </c>
      <c r="E105" s="697">
        <v>6</v>
      </c>
      <c r="F105" s="714">
        <v>17000</v>
      </c>
      <c r="G105" s="687"/>
      <c r="H105" s="687"/>
      <c r="I105" s="688">
        <f t="shared" si="5"/>
        <v>102000</v>
      </c>
      <c r="J105" s="694"/>
      <c r="K105" s="695"/>
      <c r="L105" s="866"/>
    </row>
    <row r="106" spans="1:12" s="692" customFormat="1" ht="15" x14ac:dyDescent="0.2">
      <c r="B106" s="683" t="s">
        <v>1419</v>
      </c>
      <c r="C106" s="696" t="s">
        <v>1420</v>
      </c>
      <c r="D106" s="697" t="s">
        <v>1385</v>
      </c>
      <c r="E106" s="697">
        <v>30</v>
      </c>
      <c r="F106" s="714">
        <v>5712</v>
      </c>
      <c r="G106" s="687"/>
      <c r="H106" s="687"/>
      <c r="I106" s="688">
        <f t="shared" si="5"/>
        <v>171360</v>
      </c>
      <c r="J106" s="694"/>
      <c r="K106" s="695"/>
      <c r="L106" s="866"/>
    </row>
    <row r="107" spans="1:12" s="692" customFormat="1" ht="15" x14ac:dyDescent="0.2">
      <c r="B107" s="683" t="s">
        <v>1421</v>
      </c>
      <c r="C107" s="715" t="s">
        <v>1422</v>
      </c>
      <c r="D107" s="697" t="s">
        <v>1359</v>
      </c>
      <c r="E107" s="697">
        <v>40</v>
      </c>
      <c r="F107" s="714">
        <v>8500</v>
      </c>
      <c r="G107" s="687"/>
      <c r="H107" s="687"/>
      <c r="I107" s="688">
        <f t="shared" si="5"/>
        <v>340000</v>
      </c>
      <c r="J107" s="694"/>
      <c r="K107" s="695"/>
      <c r="L107" s="866"/>
    </row>
    <row r="108" spans="1:12" s="692" customFormat="1" ht="15" x14ac:dyDescent="0.2">
      <c r="B108" s="683" t="s">
        <v>1423</v>
      </c>
      <c r="C108" s="696" t="s">
        <v>1424</v>
      </c>
      <c r="D108" s="697" t="s">
        <v>1359</v>
      </c>
      <c r="E108" s="697">
        <v>40</v>
      </c>
      <c r="F108" s="714">
        <v>9900</v>
      </c>
      <c r="G108" s="687"/>
      <c r="H108" s="687"/>
      <c r="I108" s="688">
        <f t="shared" si="5"/>
        <v>396000</v>
      </c>
      <c r="J108" s="694"/>
      <c r="K108" s="695"/>
      <c r="L108" s="866"/>
    </row>
    <row r="109" spans="1:12" s="692" customFormat="1" ht="15" x14ac:dyDescent="0.2">
      <c r="B109" s="683" t="s">
        <v>1425</v>
      </c>
      <c r="C109" s="696" t="s">
        <v>1426</v>
      </c>
      <c r="D109" s="697" t="s">
        <v>1359</v>
      </c>
      <c r="E109" s="697">
        <v>40</v>
      </c>
      <c r="F109" s="714">
        <v>4424</v>
      </c>
      <c r="G109" s="687"/>
      <c r="H109" s="687"/>
      <c r="I109" s="688">
        <f t="shared" si="5"/>
        <v>176960</v>
      </c>
      <c r="J109" s="694"/>
      <c r="K109" s="695"/>
      <c r="L109" s="866"/>
    </row>
    <row r="110" spans="1:12" s="692" customFormat="1" ht="15" x14ac:dyDescent="0.2">
      <c r="B110" s="683" t="s">
        <v>1427</v>
      </c>
      <c r="C110" s="696" t="s">
        <v>1428</v>
      </c>
      <c r="D110" s="697" t="s">
        <v>1429</v>
      </c>
      <c r="E110" s="716">
        <v>30</v>
      </c>
      <c r="F110" s="714">
        <v>9690.4666666666708</v>
      </c>
      <c r="G110" s="687"/>
      <c r="H110" s="687"/>
      <c r="I110" s="688">
        <f t="shared" si="5"/>
        <v>290714.00000000012</v>
      </c>
      <c r="J110" s="694"/>
      <c r="K110" s="695"/>
      <c r="L110" s="866"/>
    </row>
    <row r="111" spans="1:12" s="692" customFormat="1" ht="15" x14ac:dyDescent="0.2">
      <c r="B111" s="683" t="s">
        <v>1430</v>
      </c>
      <c r="C111" s="696" t="s">
        <v>1431</v>
      </c>
      <c r="D111" s="697" t="s">
        <v>1429</v>
      </c>
      <c r="E111" s="716">
        <v>30</v>
      </c>
      <c r="F111" s="714">
        <v>9520</v>
      </c>
      <c r="G111" s="687"/>
      <c r="H111" s="687"/>
      <c r="I111" s="688">
        <f t="shared" si="5"/>
        <v>285600</v>
      </c>
      <c r="J111" s="694"/>
      <c r="K111" s="695"/>
      <c r="L111" s="866"/>
    </row>
    <row r="112" spans="1:12" s="692" customFormat="1" ht="15" x14ac:dyDescent="0.2">
      <c r="B112" s="683" t="s">
        <v>1432</v>
      </c>
      <c r="C112" s="696" t="s">
        <v>1433</v>
      </c>
      <c r="D112" s="697" t="s">
        <v>1429</v>
      </c>
      <c r="E112" s="716">
        <v>30</v>
      </c>
      <c r="F112" s="714">
        <v>6545</v>
      </c>
      <c r="G112" s="687"/>
      <c r="H112" s="687"/>
      <c r="I112" s="688">
        <f t="shared" si="5"/>
        <v>196350</v>
      </c>
      <c r="J112" s="694"/>
      <c r="K112" s="695"/>
      <c r="L112" s="866"/>
    </row>
    <row r="113" spans="1:12" ht="15.75" x14ac:dyDescent="0.2">
      <c r="A113" s="1"/>
      <c r="B113" s="354" t="s">
        <v>1434</v>
      </c>
      <c r="C113" s="691" t="s">
        <v>1435</v>
      </c>
      <c r="D113" s="357"/>
      <c r="E113" s="357"/>
      <c r="F113" s="361"/>
      <c r="G113" s="362"/>
      <c r="H113" s="362"/>
      <c r="I113" s="360"/>
      <c r="J113" s="7"/>
      <c r="K113" s="161"/>
      <c r="L113" s="865"/>
    </row>
    <row r="114" spans="1:12" s="692" customFormat="1" ht="25.5" x14ac:dyDescent="0.2">
      <c r="B114" s="683" t="s">
        <v>1436</v>
      </c>
      <c r="C114" s="717" t="s">
        <v>1437</v>
      </c>
      <c r="D114" s="697" t="s">
        <v>1385</v>
      </c>
      <c r="E114" s="697">
        <v>4</v>
      </c>
      <c r="F114" s="718">
        <v>48520</v>
      </c>
      <c r="G114" s="687"/>
      <c r="H114" s="687"/>
      <c r="I114" s="688">
        <f t="shared" si="5"/>
        <v>194080</v>
      </c>
      <c r="J114" s="694"/>
      <c r="K114" s="695"/>
      <c r="L114" s="866"/>
    </row>
    <row r="115" spans="1:12" s="692" customFormat="1" ht="25.5" x14ac:dyDescent="0.2">
      <c r="B115" s="683" t="s">
        <v>1438</v>
      </c>
      <c r="C115" s="696" t="s">
        <v>1439</v>
      </c>
      <c r="D115" s="697" t="s">
        <v>1359</v>
      </c>
      <c r="E115" s="697">
        <v>6</v>
      </c>
      <c r="F115" s="714">
        <v>55000</v>
      </c>
      <c r="G115" s="687"/>
      <c r="H115" s="687"/>
      <c r="I115" s="688">
        <f t="shared" si="5"/>
        <v>330000</v>
      </c>
      <c r="J115" s="694"/>
      <c r="K115" s="695"/>
      <c r="L115" s="866"/>
    </row>
    <row r="116" spans="1:12" s="692" customFormat="1" ht="15" x14ac:dyDescent="0.2">
      <c r="B116" s="683" t="s">
        <v>1440</v>
      </c>
      <c r="C116" s="696" t="s">
        <v>1441</v>
      </c>
      <c r="D116" s="697" t="s">
        <v>1359</v>
      </c>
      <c r="E116" s="716">
        <v>33</v>
      </c>
      <c r="F116" s="714">
        <v>7140</v>
      </c>
      <c r="G116" s="687"/>
      <c r="H116" s="687"/>
      <c r="I116" s="688">
        <f t="shared" si="5"/>
        <v>235620</v>
      </c>
      <c r="J116" s="694"/>
      <c r="K116" s="695"/>
      <c r="L116" s="866"/>
    </row>
    <row r="117" spans="1:12" s="692" customFormat="1" ht="15" x14ac:dyDescent="0.2">
      <c r="B117" s="683" t="s">
        <v>1442</v>
      </c>
      <c r="C117" s="696" t="s">
        <v>1443</v>
      </c>
      <c r="D117" s="697" t="s">
        <v>1359</v>
      </c>
      <c r="E117" s="697">
        <v>35</v>
      </c>
      <c r="F117" s="714">
        <v>25000</v>
      </c>
      <c r="G117" s="687"/>
      <c r="H117" s="687"/>
      <c r="I117" s="688">
        <f t="shared" si="5"/>
        <v>875000</v>
      </c>
      <c r="J117" s="694"/>
      <c r="K117" s="695"/>
      <c r="L117" s="866"/>
    </row>
    <row r="118" spans="1:12" ht="15.75" x14ac:dyDescent="0.2">
      <c r="A118" s="1"/>
      <c r="B118" s="354">
        <v>9.3000000000000007</v>
      </c>
      <c r="C118" s="691" t="s">
        <v>1444</v>
      </c>
      <c r="D118" s="357"/>
      <c r="E118" s="357"/>
      <c r="F118" s="361"/>
      <c r="G118" s="362"/>
      <c r="H118" s="362"/>
      <c r="I118" s="360">
        <f t="shared" si="5"/>
        <v>0</v>
      </c>
      <c r="J118" s="7"/>
      <c r="K118" s="161"/>
      <c r="L118" s="865"/>
    </row>
    <row r="119" spans="1:12" ht="15.75" x14ac:dyDescent="0.2">
      <c r="A119" s="1"/>
      <c r="B119" s="354" t="s">
        <v>1445</v>
      </c>
      <c r="C119" s="691" t="s">
        <v>1446</v>
      </c>
      <c r="D119" s="357"/>
      <c r="E119" s="357"/>
      <c r="F119" s="361"/>
      <c r="G119" s="362"/>
      <c r="H119" s="362"/>
      <c r="I119" s="360">
        <f t="shared" si="5"/>
        <v>0</v>
      </c>
      <c r="J119" s="7"/>
      <c r="K119" s="161"/>
      <c r="L119" s="865"/>
    </row>
    <row r="120" spans="1:12" s="692" customFormat="1" ht="25.5" x14ac:dyDescent="0.2">
      <c r="B120" s="683" t="s">
        <v>1447</v>
      </c>
      <c r="C120" s="696" t="s">
        <v>1448</v>
      </c>
      <c r="D120" s="697" t="s">
        <v>1359</v>
      </c>
      <c r="E120" s="716">
        <v>706</v>
      </c>
      <c r="F120" s="719">
        <v>357</v>
      </c>
      <c r="G120" s="687"/>
      <c r="H120" s="687"/>
      <c r="I120" s="688">
        <f t="shared" si="5"/>
        <v>252042</v>
      </c>
      <c r="J120" s="694"/>
      <c r="K120" s="695"/>
      <c r="L120" s="866"/>
    </row>
    <row r="121" spans="1:12" s="692" customFormat="1" ht="25.5" x14ac:dyDescent="0.2">
      <c r="B121" s="683" t="s">
        <v>1449</v>
      </c>
      <c r="C121" s="696" t="s">
        <v>1450</v>
      </c>
      <c r="D121" s="697" t="s">
        <v>1385</v>
      </c>
      <c r="E121" s="697">
        <v>1</v>
      </c>
      <c r="F121" s="719">
        <v>90000</v>
      </c>
      <c r="G121" s="687"/>
      <c r="H121" s="687"/>
      <c r="I121" s="688">
        <f t="shared" si="5"/>
        <v>90000</v>
      </c>
      <c r="J121" s="694"/>
      <c r="K121" s="695"/>
      <c r="L121" s="866"/>
    </row>
    <row r="122" spans="1:12" s="692" customFormat="1" ht="38.25" x14ac:dyDescent="0.2">
      <c r="B122" s="683" t="s">
        <v>1451</v>
      </c>
      <c r="C122" s="696" t="s">
        <v>1452</v>
      </c>
      <c r="D122" s="697" t="s">
        <v>1385</v>
      </c>
      <c r="E122" s="697">
        <v>3</v>
      </c>
      <c r="F122" s="720">
        <v>317000</v>
      </c>
      <c r="G122" s="687"/>
      <c r="H122" s="687"/>
      <c r="I122" s="688">
        <f t="shared" si="5"/>
        <v>951000</v>
      </c>
      <c r="J122" s="694"/>
      <c r="K122" s="695"/>
      <c r="L122" s="866"/>
    </row>
    <row r="123" spans="1:12" ht="15.75" x14ac:dyDescent="0.2">
      <c r="A123" s="1"/>
      <c r="B123" s="59">
        <v>8</v>
      </c>
      <c r="C123" s="85" t="s">
        <v>1453</v>
      </c>
      <c r="D123" s="86"/>
      <c r="E123" s="173"/>
      <c r="F123" s="86"/>
      <c r="G123" s="86"/>
      <c r="H123" s="86"/>
      <c r="I123" s="372">
        <f>I124</f>
        <v>5205000</v>
      </c>
      <c r="J123" s="7"/>
      <c r="K123" s="161"/>
      <c r="L123" s="865"/>
    </row>
    <row r="124" spans="1:12" ht="30" x14ac:dyDescent="0.2">
      <c r="A124" s="1"/>
      <c r="B124" s="60">
        <v>8.1</v>
      </c>
      <c r="C124" s="61" t="s">
        <v>1454</v>
      </c>
      <c r="D124" s="62">
        <v>1</v>
      </c>
      <c r="E124" s="172">
        <v>5205000</v>
      </c>
      <c r="F124" s="68">
        <v>1</v>
      </c>
      <c r="G124" s="67">
        <v>1</v>
      </c>
      <c r="H124" s="65"/>
      <c r="I124" s="175">
        <f>+D124*E124*F124*G124</f>
        <v>5205000</v>
      </c>
      <c r="J124" s="7"/>
      <c r="K124" s="161"/>
      <c r="L124" s="865"/>
    </row>
    <row r="125" spans="1:12" ht="15.75" hidden="1" x14ac:dyDescent="0.2">
      <c r="A125" s="1"/>
      <c r="B125" s="59">
        <v>9</v>
      </c>
      <c r="C125" s="85" t="s">
        <v>1455</v>
      </c>
      <c r="D125" s="86"/>
      <c r="E125" s="173"/>
      <c r="F125" s="86"/>
      <c r="G125" s="86"/>
      <c r="H125" s="86"/>
      <c r="I125" s="372">
        <f>I126</f>
        <v>0</v>
      </c>
      <c r="J125" s="7"/>
      <c r="K125" s="161"/>
      <c r="L125" s="865"/>
    </row>
    <row r="126" spans="1:12" ht="15" hidden="1" x14ac:dyDescent="0.2">
      <c r="A126" s="1"/>
      <c r="B126" s="60">
        <v>9.1</v>
      </c>
      <c r="C126" s="61" t="s">
        <v>1456</v>
      </c>
      <c r="D126" s="62">
        <v>1</v>
      </c>
      <c r="E126" s="182">
        <v>108339</v>
      </c>
      <c r="F126" s="68">
        <v>1</v>
      </c>
      <c r="G126" s="67">
        <v>1</v>
      </c>
      <c r="H126" s="65">
        <f>+H9</f>
        <v>6</v>
      </c>
      <c r="I126" s="183"/>
      <c r="J126" s="7"/>
      <c r="K126" s="161"/>
      <c r="L126" s="865"/>
    </row>
    <row r="127" spans="1:12" ht="31.5" x14ac:dyDescent="0.2">
      <c r="A127" s="1"/>
      <c r="B127" s="59">
        <v>9</v>
      </c>
      <c r="C127" s="85" t="s">
        <v>1457</v>
      </c>
      <c r="D127" s="86"/>
      <c r="E127" s="173"/>
      <c r="F127" s="86"/>
      <c r="G127" s="86"/>
      <c r="H127" s="86"/>
      <c r="I127" s="372" t="e">
        <f>I128+I129+I125+302171</f>
        <v>#REF!</v>
      </c>
      <c r="J127" s="7"/>
      <c r="K127" s="161"/>
      <c r="L127" s="865"/>
    </row>
    <row r="128" spans="1:12" s="373" customFormat="1" ht="15" hidden="1" x14ac:dyDescent="0.2">
      <c r="B128" s="374">
        <v>10.1</v>
      </c>
      <c r="C128" s="375" t="s">
        <v>1458</v>
      </c>
      <c r="D128" s="376"/>
      <c r="E128" s="377"/>
      <c r="F128" s="378"/>
      <c r="G128" s="379"/>
      <c r="H128" s="380"/>
      <c r="I128" s="381" t="e">
        <f>+#REF!</f>
        <v>#REF!</v>
      </c>
      <c r="J128" s="382"/>
      <c r="K128" s="383"/>
      <c r="L128" s="867"/>
    </row>
    <row r="129" spans="1:16" s="373" customFormat="1" ht="15.75" hidden="1" x14ac:dyDescent="0.2">
      <c r="B129" s="384">
        <v>11</v>
      </c>
      <c r="C129" s="385" t="s">
        <v>1459</v>
      </c>
      <c r="D129" s="386"/>
      <c r="E129" s="387"/>
      <c r="F129" s="386"/>
      <c r="G129" s="386"/>
      <c r="H129" s="388" t="e">
        <f>#REF!</f>
        <v>#REF!</v>
      </c>
      <c r="I129" s="389" t="e">
        <f>SUM(H130:H136)</f>
        <v>#REF!</v>
      </c>
      <c r="J129" s="868"/>
      <c r="K129" s="383"/>
      <c r="L129" s="867"/>
    </row>
    <row r="130" spans="1:16" s="373" customFormat="1" ht="15" hidden="1" x14ac:dyDescent="0.2">
      <c r="B130" s="498">
        <v>11.1</v>
      </c>
      <c r="C130" s="499" t="s">
        <v>1460</v>
      </c>
      <c r="D130" s="390"/>
      <c r="E130" s="376"/>
      <c r="F130" s="376"/>
      <c r="G130" s="376"/>
      <c r="H130" s="391" t="e">
        <f>D130*$H$129</f>
        <v>#REF!</v>
      </c>
      <c r="I130" s="392"/>
      <c r="J130" s="869"/>
      <c r="K130" s="383"/>
      <c r="L130" s="867"/>
    </row>
    <row r="131" spans="1:16" s="373" customFormat="1" ht="15" hidden="1" x14ac:dyDescent="0.2">
      <c r="B131" s="498">
        <v>11.2</v>
      </c>
      <c r="C131" s="499" t="s">
        <v>1461</v>
      </c>
      <c r="D131" s="390">
        <v>0.04</v>
      </c>
      <c r="E131" s="376"/>
      <c r="F131" s="376"/>
      <c r="G131" s="376"/>
      <c r="H131" s="391" t="e">
        <f>D131*$H$129</f>
        <v>#REF!</v>
      </c>
      <c r="I131" s="392"/>
      <c r="J131" s="869"/>
      <c r="K131" s="383"/>
      <c r="L131" s="867"/>
    </row>
    <row r="132" spans="1:16" s="373" customFormat="1" ht="15" hidden="1" x14ac:dyDescent="0.2">
      <c r="B132" s="498">
        <v>11.3</v>
      </c>
      <c r="C132" s="393" t="s">
        <v>1462</v>
      </c>
      <c r="D132" s="390">
        <v>0.01</v>
      </c>
      <c r="E132" s="376"/>
      <c r="F132" s="376"/>
      <c r="G132" s="376"/>
      <c r="H132" s="391" t="e">
        <f>D132*$H$129</f>
        <v>#REF!</v>
      </c>
      <c r="I132" s="392"/>
      <c r="J132" s="869"/>
      <c r="K132" s="383"/>
      <c r="L132" s="867"/>
    </row>
    <row r="133" spans="1:16" s="373" customFormat="1" ht="15" hidden="1" x14ac:dyDescent="0.2">
      <c r="B133" s="498">
        <v>11.4</v>
      </c>
      <c r="C133" s="393" t="s">
        <v>1463</v>
      </c>
      <c r="D133" s="390">
        <v>4.0000000000000001E-3</v>
      </c>
      <c r="E133" s="386"/>
      <c r="F133" s="386"/>
      <c r="G133" s="386"/>
      <c r="H133" s="391" t="e">
        <f>D133*$H$129</f>
        <v>#REF!</v>
      </c>
      <c r="I133" s="392"/>
      <c r="J133" s="869"/>
      <c r="K133" s="383"/>
      <c r="L133" s="867"/>
    </row>
    <row r="134" spans="1:16" s="373" customFormat="1" ht="15" hidden="1" x14ac:dyDescent="0.2">
      <c r="B134" s="498">
        <v>11.5</v>
      </c>
      <c r="C134" s="393" t="s">
        <v>1464</v>
      </c>
      <c r="D134" s="390">
        <v>0.05</v>
      </c>
      <c r="E134" s="386"/>
      <c r="F134" s="386"/>
      <c r="G134" s="386"/>
      <c r="H134" s="391" t="e">
        <f>D134*$H$129</f>
        <v>#REF!</v>
      </c>
      <c r="I134" s="392"/>
      <c r="J134" s="869"/>
      <c r="K134" s="383"/>
      <c r="L134" s="867"/>
    </row>
    <row r="135" spans="1:16" s="373" customFormat="1" ht="15.75" hidden="1" x14ac:dyDescent="0.2">
      <c r="B135" s="498">
        <v>11.6</v>
      </c>
      <c r="C135" s="394" t="s">
        <v>1465</v>
      </c>
      <c r="D135" s="390">
        <v>0.01</v>
      </c>
      <c r="E135" s="395"/>
      <c r="F135" s="396"/>
      <c r="G135" s="397"/>
      <c r="H135" s="391" t="e">
        <f>H129*D135</f>
        <v>#REF!</v>
      </c>
      <c r="I135" s="392"/>
      <c r="J135" s="869"/>
      <c r="K135" s="383"/>
      <c r="L135" s="867"/>
    </row>
    <row r="136" spans="1:16" s="373" customFormat="1" ht="15.75" hidden="1" x14ac:dyDescent="0.2">
      <c r="B136" s="498" t="s">
        <v>1466</v>
      </c>
      <c r="C136" s="394" t="s">
        <v>1467</v>
      </c>
      <c r="D136" s="390">
        <v>0.02</v>
      </c>
      <c r="E136" s="395"/>
      <c r="F136" s="396"/>
      <c r="G136" s="397"/>
      <c r="H136" s="391" t="e">
        <f>H129*D136</f>
        <v>#REF!</v>
      </c>
      <c r="I136" s="392"/>
      <c r="J136" s="869"/>
      <c r="K136" s="383"/>
      <c r="L136" s="867"/>
    </row>
    <row r="137" spans="1:16" s="373" customFormat="1" ht="15.75" hidden="1" x14ac:dyDescent="0.2">
      <c r="B137" s="384">
        <v>12</v>
      </c>
      <c r="C137" s="385" t="s">
        <v>1468</v>
      </c>
      <c r="D137" s="386"/>
      <c r="E137" s="387"/>
      <c r="F137" s="386"/>
      <c r="G137" s="386"/>
      <c r="H137" s="391"/>
      <c r="I137" s="389"/>
      <c r="J137" s="451"/>
      <c r="K137" s="383"/>
      <c r="L137" s="867"/>
    </row>
    <row r="138" spans="1:16" ht="15.75" hidden="1" x14ac:dyDescent="0.2">
      <c r="A138" s="1"/>
      <c r="B138" s="59">
        <v>10</v>
      </c>
      <c r="C138" s="85" t="s">
        <v>1469</v>
      </c>
      <c r="D138" s="86"/>
      <c r="E138" s="173"/>
      <c r="F138" s="86"/>
      <c r="G138" s="86"/>
      <c r="H138" s="86"/>
      <c r="I138" s="372">
        <f>I139</f>
        <v>0</v>
      </c>
      <c r="K138" s="870"/>
      <c r="L138" s="865"/>
    </row>
    <row r="139" spans="1:16" ht="15.75" hidden="1" x14ac:dyDescent="0.2">
      <c r="A139" s="1"/>
      <c r="B139" s="60">
        <f>B138+0.1</f>
        <v>10.1</v>
      </c>
      <c r="C139" s="61" t="s">
        <v>1470</v>
      </c>
      <c r="D139" s="62">
        <v>1</v>
      </c>
      <c r="E139" s="77"/>
      <c r="F139" s="76"/>
      <c r="G139" s="73"/>
      <c r="H139" s="73"/>
      <c r="I139" s="183"/>
      <c r="K139" s="870"/>
      <c r="L139" s="865"/>
    </row>
    <row r="140" spans="1:16" ht="15.75" hidden="1" x14ac:dyDescent="0.2">
      <c r="A140" s="1"/>
      <c r="B140" s="59">
        <f>B138+1</f>
        <v>11</v>
      </c>
      <c r="C140" s="85" t="s">
        <v>1471</v>
      </c>
      <c r="D140" s="86"/>
      <c r="E140" s="173"/>
      <c r="F140" s="86"/>
      <c r="G140" s="86"/>
      <c r="H140" s="86"/>
      <c r="I140" s="372">
        <f>I141</f>
        <v>0</v>
      </c>
      <c r="K140" s="870"/>
      <c r="L140" s="865"/>
    </row>
    <row r="141" spans="1:16" ht="15.75" hidden="1" x14ac:dyDescent="0.2">
      <c r="A141" s="1"/>
      <c r="B141" s="60">
        <v>12.1</v>
      </c>
      <c r="C141" s="61" t="s">
        <v>1472</v>
      </c>
      <c r="D141" s="62">
        <v>1</v>
      </c>
      <c r="E141" s="77"/>
      <c r="F141" s="76"/>
      <c r="G141" s="73"/>
      <c r="H141" s="73"/>
      <c r="I141" s="183"/>
      <c r="J141" s="254"/>
      <c r="K141" s="165"/>
      <c r="L141" s="865"/>
    </row>
    <row r="142" spans="1:16" ht="15.75" x14ac:dyDescent="0.2">
      <c r="A142" s="1"/>
      <c r="B142" s="60"/>
      <c r="C142" s="61"/>
      <c r="D142" s="62"/>
      <c r="E142" s="77"/>
      <c r="F142" s="76"/>
      <c r="G142" s="73"/>
      <c r="H142" s="73"/>
      <c r="I142" s="183"/>
      <c r="J142" s="254"/>
      <c r="K142" s="165"/>
      <c r="L142" s="865"/>
    </row>
    <row r="143" spans="1:16" ht="15.75" x14ac:dyDescent="0.2">
      <c r="A143" s="1"/>
      <c r="B143" s="78"/>
      <c r="C143" s="88" t="s">
        <v>1473</v>
      </c>
      <c r="D143" s="62"/>
      <c r="E143" s="75"/>
      <c r="F143" s="87"/>
      <c r="G143" s="89"/>
      <c r="H143" s="89"/>
      <c r="I143" s="175" t="e">
        <f>I140+I138+I127+I125+I123+I47+I44+I39+I37+I31+I18+I8</f>
        <v>#REF!</v>
      </c>
      <c r="J143" s="253" t="e">
        <f>+I143/I144</f>
        <v>#REF!</v>
      </c>
      <c r="K143" s="165"/>
      <c r="L143" s="865"/>
    </row>
    <row r="144" spans="1:16" ht="15.75" x14ac:dyDescent="0.2">
      <c r="A144" s="1"/>
      <c r="B144" s="78"/>
      <c r="C144" s="589" t="s">
        <v>1474</v>
      </c>
      <c r="D144" s="62"/>
      <c r="E144" s="75"/>
      <c r="F144" s="76"/>
      <c r="G144" s="90"/>
      <c r="H144" s="90"/>
      <c r="I144" s="176" t="e">
        <f>+#REF!</f>
        <v>#REF!</v>
      </c>
      <c r="K144" s="165"/>
      <c r="L144" s="865"/>
      <c r="P144" s="1">
        <f>1150-900</f>
        <v>250</v>
      </c>
    </row>
    <row r="145" spans="1:12" ht="15.75" x14ac:dyDescent="0.2">
      <c r="A145" s="1"/>
      <c r="B145" s="78"/>
      <c r="C145" s="589" t="s">
        <v>1475</v>
      </c>
      <c r="D145" s="62"/>
      <c r="E145" s="75"/>
      <c r="F145" s="76"/>
      <c r="G145" s="91"/>
      <c r="H145" s="79">
        <v>0.25190000000000001</v>
      </c>
      <c r="I145" s="175" t="e">
        <f>+((H145*I144))</f>
        <v>#REF!</v>
      </c>
      <c r="K145" s="256" t="e">
        <f>+I145-I143</f>
        <v>#REF!</v>
      </c>
      <c r="L145" s="865"/>
    </row>
    <row r="146" spans="1:12" ht="15.75" x14ac:dyDescent="0.2">
      <c r="A146" s="1"/>
      <c r="B146" s="78"/>
      <c r="C146" s="589" t="s">
        <v>147</v>
      </c>
      <c r="D146" s="62"/>
      <c r="E146" s="75"/>
      <c r="F146" s="76"/>
      <c r="G146" s="73"/>
      <c r="H146" s="79">
        <v>0.05</v>
      </c>
      <c r="I146" s="175" t="e">
        <f>ROUND((H146*I144),0)</f>
        <v>#REF!</v>
      </c>
      <c r="K146" s="165"/>
      <c r="L146" s="865"/>
    </row>
    <row r="147" spans="1:12" ht="15.75" x14ac:dyDescent="0.2">
      <c r="A147" s="1"/>
      <c r="B147" s="78"/>
      <c r="C147" s="589" t="s">
        <v>146</v>
      </c>
      <c r="D147" s="62"/>
      <c r="E147" s="75"/>
      <c r="F147" s="76"/>
      <c r="G147" s="73"/>
      <c r="H147" s="79">
        <v>0.03</v>
      </c>
      <c r="I147" s="175" t="e">
        <f>H147*I144</f>
        <v>#REF!</v>
      </c>
      <c r="K147" s="165"/>
      <c r="L147" s="865"/>
    </row>
    <row r="148" spans="1:12" ht="15.75" x14ac:dyDescent="0.2">
      <c r="A148" s="1"/>
      <c r="B148" s="78"/>
      <c r="C148" s="589" t="s">
        <v>1476</v>
      </c>
      <c r="D148" s="62"/>
      <c r="E148" s="75"/>
      <c r="F148" s="76"/>
      <c r="G148" s="90"/>
      <c r="H148" s="79">
        <f>SUM(H145:H147)</f>
        <v>0.33189999999999997</v>
      </c>
      <c r="I148" s="176" t="e">
        <f>H148*I144</f>
        <v>#REF!</v>
      </c>
      <c r="L148" s="865"/>
    </row>
    <row r="149" spans="1:12" ht="15.75" x14ac:dyDescent="0.2">
      <c r="A149" s="1"/>
      <c r="B149" s="78"/>
      <c r="C149" s="589" t="s">
        <v>1477</v>
      </c>
      <c r="D149" s="62"/>
      <c r="E149" s="75"/>
      <c r="F149" s="76"/>
      <c r="G149" s="90"/>
      <c r="H149" s="79"/>
      <c r="I149" s="176" t="e">
        <f>+I144+I148</f>
        <v>#REF!</v>
      </c>
      <c r="L149" s="865"/>
    </row>
    <row r="150" spans="1:12" ht="18.75" customHeight="1" x14ac:dyDescent="0.2">
      <c r="A150" s="1"/>
      <c r="B150" s="1028" t="s">
        <v>1478</v>
      </c>
      <c r="C150" s="1029"/>
      <c r="D150" s="62"/>
      <c r="E150" s="77"/>
      <c r="F150" s="72"/>
      <c r="G150" s="73"/>
      <c r="H150" s="73"/>
      <c r="I150" s="66"/>
      <c r="J150" s="160"/>
      <c r="K150" s="871"/>
      <c r="L150" s="865"/>
    </row>
    <row r="151" spans="1:12" ht="18.75" customHeight="1" x14ac:dyDescent="0.2">
      <c r="A151" s="1"/>
      <c r="B151" s="1052" t="s">
        <v>1479</v>
      </c>
      <c r="C151" s="1053"/>
      <c r="D151" s="1053"/>
      <c r="E151" s="1053"/>
      <c r="F151" s="1053"/>
      <c r="G151" s="1053"/>
      <c r="H151" s="1053"/>
      <c r="I151" s="1054"/>
      <c r="J151" s="872"/>
      <c r="K151" s="871"/>
      <c r="L151" s="865"/>
    </row>
    <row r="152" spans="1:12" ht="49.5" customHeight="1" x14ac:dyDescent="0.2">
      <c r="A152" s="1"/>
      <c r="B152" s="1052" t="s">
        <v>1480</v>
      </c>
      <c r="C152" s="1053"/>
      <c r="D152" s="1053"/>
      <c r="E152" s="1053"/>
      <c r="F152" s="1053"/>
      <c r="G152" s="1053"/>
      <c r="H152" s="1053"/>
      <c r="I152" s="1054"/>
      <c r="J152" s="873"/>
      <c r="K152" s="871"/>
      <c r="L152" s="865"/>
    </row>
    <row r="153" spans="1:12" ht="18.75" customHeight="1" x14ac:dyDescent="0.2">
      <c r="A153" s="1"/>
      <c r="B153" s="1052" t="s">
        <v>1481</v>
      </c>
      <c r="C153" s="1053"/>
      <c r="D153" s="1053"/>
      <c r="E153" s="1053"/>
      <c r="F153" s="1053"/>
      <c r="G153" s="1053"/>
      <c r="H153" s="1053"/>
      <c r="I153" s="1054"/>
      <c r="J153" s="5"/>
      <c r="L153" s="865"/>
    </row>
    <row r="154" spans="1:12" ht="88.5" customHeight="1" thickBot="1" x14ac:dyDescent="0.25">
      <c r="A154" s="1"/>
      <c r="B154" s="1055" t="s">
        <v>1482</v>
      </c>
      <c r="C154" s="1056"/>
      <c r="D154" s="1056"/>
      <c r="E154" s="1056"/>
      <c r="F154" s="1056"/>
      <c r="G154" s="1056"/>
      <c r="H154" s="1056"/>
      <c r="I154" s="1057"/>
    </row>
    <row r="155" spans="1:12" x14ac:dyDescent="0.2">
      <c r="A155" s="1"/>
      <c r="B155" s="131"/>
      <c r="C155" s="132"/>
      <c r="D155" s="132"/>
      <c r="E155" s="132"/>
      <c r="F155" s="132"/>
      <c r="G155" s="133"/>
      <c r="H155" s="132"/>
      <c r="I155" s="874"/>
      <c r="K155" s="875"/>
    </row>
    <row r="156" spans="1:12" ht="15" x14ac:dyDescent="0.2">
      <c r="A156" s="1"/>
      <c r="B156" s="953" t="s">
        <v>155</v>
      </c>
      <c r="C156" s="954"/>
      <c r="D156" s="588"/>
      <c r="E156" s="588"/>
      <c r="F156" s="92" t="s">
        <v>156</v>
      </c>
      <c r="G156" s="93"/>
      <c r="H156" s="94"/>
      <c r="I156" s="164"/>
      <c r="J156" s="5"/>
    </row>
    <row r="157" spans="1:12" ht="15" x14ac:dyDescent="0.2">
      <c r="A157" s="1"/>
      <c r="B157" s="166"/>
      <c r="C157" s="82"/>
      <c r="D157" s="82"/>
      <c r="E157" s="82"/>
      <c r="F157" s="167"/>
      <c r="G157" s="93"/>
      <c r="H157" s="95"/>
      <c r="I157" s="164"/>
    </row>
    <row r="158" spans="1:12" ht="15" x14ac:dyDescent="0.2">
      <c r="A158" s="1"/>
      <c r="B158" s="166"/>
      <c r="C158" s="82"/>
      <c r="D158" s="82"/>
      <c r="E158" s="82"/>
      <c r="F158" s="167"/>
      <c r="G158" s="93"/>
      <c r="H158" s="95"/>
      <c r="I158" s="164"/>
    </row>
    <row r="159" spans="1:12" ht="15" x14ac:dyDescent="0.2">
      <c r="A159" s="1"/>
      <c r="B159" s="166"/>
      <c r="C159" s="82"/>
      <c r="D159" s="82"/>
      <c r="E159" s="82"/>
      <c r="F159" s="167"/>
      <c r="G159" s="93"/>
      <c r="H159" s="95"/>
      <c r="I159" s="164"/>
    </row>
    <row r="160" spans="1:12" ht="15" x14ac:dyDescent="0.2">
      <c r="A160" s="1"/>
      <c r="B160" s="166"/>
      <c r="C160" s="82"/>
      <c r="D160" s="82"/>
      <c r="E160" s="82"/>
      <c r="F160" s="167"/>
      <c r="G160" s="93"/>
      <c r="H160" s="95"/>
      <c r="I160" s="164"/>
    </row>
    <row r="161" spans="1:11" ht="15" x14ac:dyDescent="0.2">
      <c r="A161" s="1"/>
      <c r="B161" s="168"/>
      <c r="C161" s="82"/>
      <c r="D161" s="82"/>
      <c r="E161" s="82"/>
      <c r="F161" s="167"/>
      <c r="G161" s="93"/>
      <c r="H161" s="93"/>
      <c r="I161" s="164"/>
    </row>
    <row r="162" spans="1:11" ht="15" x14ac:dyDescent="0.2">
      <c r="A162" s="1"/>
      <c r="B162" s="472" t="s">
        <v>157</v>
      </c>
      <c r="C162" s="82"/>
      <c r="D162" s="82"/>
      <c r="E162" s="82"/>
      <c r="F162" s="83" t="s">
        <v>158</v>
      </c>
      <c r="G162" s="93"/>
      <c r="H162" s="93"/>
      <c r="I162" s="164"/>
    </row>
    <row r="163" spans="1:11" ht="15" x14ac:dyDescent="0.2">
      <c r="A163" s="1"/>
      <c r="B163" s="472" t="s">
        <v>159</v>
      </c>
      <c r="C163" s="82"/>
      <c r="D163" s="82"/>
      <c r="E163" s="82"/>
      <c r="F163" s="83" t="s">
        <v>160</v>
      </c>
      <c r="G163" s="93"/>
      <c r="H163" s="93"/>
      <c r="I163" s="164"/>
    </row>
    <row r="164" spans="1:11" ht="15.75" x14ac:dyDescent="0.2">
      <c r="A164" s="1"/>
      <c r="B164" s="202" t="s">
        <v>161</v>
      </c>
      <c r="C164" s="82"/>
      <c r="D164" s="82"/>
      <c r="E164" s="82"/>
      <c r="F164" s="134" t="s">
        <v>162</v>
      </c>
      <c r="G164" s="93"/>
      <c r="H164" s="93"/>
      <c r="I164" s="164"/>
      <c r="J164" s="80"/>
      <c r="K164" s="80"/>
    </row>
    <row r="165" spans="1:11" ht="15.75" x14ac:dyDescent="0.2">
      <c r="A165" s="1"/>
      <c r="B165" s="202" t="s">
        <v>163</v>
      </c>
      <c r="C165" s="82"/>
      <c r="D165" s="82"/>
      <c r="E165" s="82"/>
      <c r="F165" s="134"/>
      <c r="G165" s="93"/>
      <c r="H165" s="93"/>
      <c r="I165" s="164"/>
      <c r="J165" s="81"/>
      <c r="K165" s="158"/>
    </row>
    <row r="166" spans="1:11" ht="15.75" thickBot="1" x14ac:dyDescent="0.25">
      <c r="B166" s="171"/>
      <c r="C166" s="84"/>
      <c r="D166" s="84"/>
      <c r="E166" s="84"/>
      <c r="F166" s="99"/>
      <c r="G166" s="96"/>
      <c r="H166" s="96"/>
      <c r="I166" s="170"/>
    </row>
  </sheetData>
  <protectedRanges>
    <protectedRange sqref="I45:I46" name="Rango1_5_1"/>
    <protectedRange sqref="F45" name="Rango1_3_2_1"/>
    <protectedRange sqref="E46" name="Rango1_3_2_1_2"/>
    <protectedRange sqref="I47 I57" name="Rango1_5_1_1"/>
    <protectedRange sqref="E47 E57" name="Rango1_3_2_1_2_1"/>
    <protectedRange sqref="I48:I56 I60 I62:I66 I68 I70:I122" name="Rango1_5_3"/>
    <protectedRange sqref="F48:F49" name="Rango1_3_2_2"/>
    <protectedRange sqref="F50:F56 F62:F66 F68 F70:F122" name="Rango1_2_1_1_2"/>
    <protectedRange sqref="I36" name="Rango1_5"/>
    <protectedRange sqref="F36" name="Rango1_2_1_1"/>
  </protectedRanges>
  <mergeCells count="15">
    <mergeCell ref="B151:I151"/>
    <mergeCell ref="B152:I152"/>
    <mergeCell ref="B153:I153"/>
    <mergeCell ref="B154:I154"/>
    <mergeCell ref="B156:C156"/>
    <mergeCell ref="B2:I2"/>
    <mergeCell ref="B3:I3"/>
    <mergeCell ref="B4:I4"/>
    <mergeCell ref="B5:I5"/>
    <mergeCell ref="B6:I6"/>
    <mergeCell ref="B150:C150"/>
    <mergeCell ref="C71:H71"/>
    <mergeCell ref="C69:H69"/>
    <mergeCell ref="C73:H73"/>
    <mergeCell ref="C93:H93"/>
  </mergeCells>
  <pageMargins left="0.7" right="0.7" top="0.75" bottom="0.75" header="0.3" footer="0.3"/>
  <pageSetup orientation="portrait" horizontalDpi="4294967295" verticalDpi="4294967295"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XCJ388"/>
  <sheetViews>
    <sheetView showGridLines="0" view="pageBreakPreview" topLeftCell="A70" zoomScale="110" zoomScaleNormal="110" zoomScaleSheetLayoutView="110" workbookViewId="0">
      <selection activeCell="C98" sqref="C98"/>
    </sheetView>
  </sheetViews>
  <sheetFormatPr baseColWidth="10" defaultColWidth="12.28515625" defaultRowHeight="16.5" x14ac:dyDescent="0.3"/>
  <cols>
    <col min="1" max="1" width="2" style="811" customWidth="1"/>
    <col min="2" max="2" width="9.5703125" style="819" customWidth="1"/>
    <col min="3" max="3" width="40.28515625" style="817" customWidth="1"/>
    <col min="4" max="4" width="15.5703125" style="817" customWidth="1"/>
    <col min="5" max="5" width="16.140625" style="818" customWidth="1"/>
    <col min="6" max="6" width="13.7109375" style="810" customWidth="1"/>
    <col min="7" max="7" width="12.7109375" style="810" customWidth="1"/>
    <col min="8" max="8" width="23.7109375" style="810" customWidth="1"/>
    <col min="9" max="9" width="2" style="813" customWidth="1"/>
    <col min="10" max="184" width="11.28515625" style="810" customWidth="1"/>
    <col min="185" max="224" width="12.28515625" style="811"/>
    <col min="225" max="225" width="1.7109375" style="811" customWidth="1"/>
    <col min="226" max="226" width="9.5703125" style="811" customWidth="1"/>
    <col min="227" max="227" width="47.42578125" style="811" customWidth="1"/>
    <col min="228" max="228" width="23.7109375" style="811" bestFit="1" customWidth="1"/>
    <col min="229" max="229" width="15.42578125" style="811" customWidth="1"/>
    <col min="230" max="230" width="22.28515625" style="811" customWidth="1"/>
    <col min="231" max="231" width="20.5703125" style="811" customWidth="1"/>
    <col min="232" max="232" width="23.28515625" style="811" customWidth="1"/>
    <col min="233" max="238" width="4.7109375" style="811" customWidth="1"/>
    <col min="239" max="240" width="3.7109375" style="811" customWidth="1"/>
    <col min="241" max="248" width="4.5703125" style="811" customWidth="1"/>
    <col min="249" max="440" width="11.28515625" style="811" customWidth="1"/>
    <col min="441" max="480" width="12.28515625" style="811"/>
    <col min="481" max="481" width="1.7109375" style="811" customWidth="1"/>
    <col min="482" max="482" width="9.5703125" style="811" customWidth="1"/>
    <col min="483" max="483" width="47.42578125" style="811" customWidth="1"/>
    <col min="484" max="484" width="23.7109375" style="811" bestFit="1" customWidth="1"/>
    <col min="485" max="485" width="15.42578125" style="811" customWidth="1"/>
    <col min="486" max="486" width="22.28515625" style="811" customWidth="1"/>
    <col min="487" max="487" width="20.5703125" style="811" customWidth="1"/>
    <col min="488" max="488" width="23.28515625" style="811" customWidth="1"/>
    <col min="489" max="494" width="4.7109375" style="811" customWidth="1"/>
    <col min="495" max="496" width="3.7109375" style="811" customWidth="1"/>
    <col min="497" max="504" width="4.5703125" style="811" customWidth="1"/>
    <col min="505" max="696" width="11.28515625" style="811" customWidth="1"/>
    <col min="697" max="736" width="12.28515625" style="811"/>
    <col min="737" max="737" width="1.7109375" style="811" customWidth="1"/>
    <col min="738" max="738" width="9.5703125" style="811" customWidth="1"/>
    <col min="739" max="739" width="47.42578125" style="811" customWidth="1"/>
    <col min="740" max="740" width="23.7109375" style="811" bestFit="1" customWidth="1"/>
    <col min="741" max="741" width="15.42578125" style="811" customWidth="1"/>
    <col min="742" max="742" width="22.28515625" style="811" customWidth="1"/>
    <col min="743" max="743" width="20.5703125" style="811" customWidth="1"/>
    <col min="744" max="744" width="23.28515625" style="811" customWidth="1"/>
    <col min="745" max="750" width="4.7109375" style="811" customWidth="1"/>
    <col min="751" max="752" width="3.7109375" style="811" customWidth="1"/>
    <col min="753" max="760" width="4.5703125" style="811" customWidth="1"/>
    <col min="761" max="952" width="11.28515625" style="811" customWidth="1"/>
    <col min="953" max="992" width="12.28515625" style="811"/>
    <col min="993" max="993" width="1.7109375" style="811" customWidth="1"/>
    <col min="994" max="994" width="9.5703125" style="811" customWidth="1"/>
    <col min="995" max="995" width="47.42578125" style="811" customWidth="1"/>
    <col min="996" max="996" width="23.7109375" style="811" bestFit="1" customWidth="1"/>
    <col min="997" max="997" width="15.42578125" style="811" customWidth="1"/>
    <col min="998" max="998" width="22.28515625" style="811" customWidth="1"/>
    <col min="999" max="999" width="20.5703125" style="811" customWidth="1"/>
    <col min="1000" max="1000" width="23.28515625" style="811" customWidth="1"/>
    <col min="1001" max="1006" width="4.7109375" style="811" customWidth="1"/>
    <col min="1007" max="1008" width="3.7109375" style="811" customWidth="1"/>
    <col min="1009" max="1016" width="4.5703125" style="811" customWidth="1"/>
    <col min="1017" max="1208" width="11.28515625" style="811" customWidth="1"/>
    <col min="1209" max="1248" width="12.28515625" style="811"/>
    <col min="1249" max="1249" width="1.7109375" style="811" customWidth="1"/>
    <col min="1250" max="1250" width="9.5703125" style="811" customWidth="1"/>
    <col min="1251" max="1251" width="47.42578125" style="811" customWidth="1"/>
    <col min="1252" max="1252" width="23.7109375" style="811" bestFit="1" customWidth="1"/>
    <col min="1253" max="1253" width="15.42578125" style="811" customWidth="1"/>
    <col min="1254" max="1254" width="22.28515625" style="811" customWidth="1"/>
    <col min="1255" max="1255" width="20.5703125" style="811" customWidth="1"/>
    <col min="1256" max="1256" width="23.28515625" style="811" customWidth="1"/>
    <col min="1257" max="1262" width="4.7109375" style="811" customWidth="1"/>
    <col min="1263" max="1264" width="3.7109375" style="811" customWidth="1"/>
    <col min="1265" max="1272" width="4.5703125" style="811" customWidth="1"/>
    <col min="1273" max="1464" width="11.28515625" style="811" customWidth="1"/>
    <col min="1465" max="1504" width="12.28515625" style="811"/>
    <col min="1505" max="1505" width="1.7109375" style="811" customWidth="1"/>
    <col min="1506" max="1506" width="9.5703125" style="811" customWidth="1"/>
    <col min="1507" max="1507" width="47.42578125" style="811" customWidth="1"/>
    <col min="1508" max="1508" width="23.7109375" style="811" bestFit="1" customWidth="1"/>
    <col min="1509" max="1509" width="15.42578125" style="811" customWidth="1"/>
    <col min="1510" max="1510" width="22.28515625" style="811" customWidth="1"/>
    <col min="1511" max="1511" width="20.5703125" style="811" customWidth="1"/>
    <col min="1512" max="1512" width="23.28515625" style="811" customWidth="1"/>
    <col min="1513" max="1518" width="4.7109375" style="811" customWidth="1"/>
    <col min="1519" max="1520" width="3.7109375" style="811" customWidth="1"/>
    <col min="1521" max="1528" width="4.5703125" style="811" customWidth="1"/>
    <col min="1529" max="1720" width="11.28515625" style="811" customWidth="1"/>
    <col min="1721" max="1760" width="12.28515625" style="811"/>
    <col min="1761" max="1761" width="1.7109375" style="811" customWidth="1"/>
    <col min="1762" max="1762" width="9.5703125" style="811" customWidth="1"/>
    <col min="1763" max="1763" width="47.42578125" style="811" customWidth="1"/>
    <col min="1764" max="1764" width="23.7109375" style="811" bestFit="1" customWidth="1"/>
    <col min="1765" max="1765" width="15.42578125" style="811" customWidth="1"/>
    <col min="1766" max="1766" width="22.28515625" style="811" customWidth="1"/>
    <col min="1767" max="1767" width="20.5703125" style="811" customWidth="1"/>
    <col min="1768" max="1768" width="23.28515625" style="811" customWidth="1"/>
    <col min="1769" max="1774" width="4.7109375" style="811" customWidth="1"/>
    <col min="1775" max="1776" width="3.7109375" style="811" customWidth="1"/>
    <col min="1777" max="1784" width="4.5703125" style="811" customWidth="1"/>
    <col min="1785" max="1976" width="11.28515625" style="811" customWidth="1"/>
    <col min="1977" max="2016" width="12.28515625" style="811"/>
    <col min="2017" max="2017" width="1.7109375" style="811" customWidth="1"/>
    <col min="2018" max="2018" width="9.5703125" style="811" customWidth="1"/>
    <col min="2019" max="2019" width="47.42578125" style="811" customWidth="1"/>
    <col min="2020" max="2020" width="23.7109375" style="811" bestFit="1" customWidth="1"/>
    <col min="2021" max="2021" width="15.42578125" style="811" customWidth="1"/>
    <col min="2022" max="2022" width="22.28515625" style="811" customWidth="1"/>
    <col min="2023" max="2023" width="20.5703125" style="811" customWidth="1"/>
    <col min="2024" max="2024" width="23.28515625" style="811" customWidth="1"/>
    <col min="2025" max="2030" width="4.7109375" style="811" customWidth="1"/>
    <col min="2031" max="2032" width="3.7109375" style="811" customWidth="1"/>
    <col min="2033" max="2040" width="4.5703125" style="811" customWidth="1"/>
    <col min="2041" max="2232" width="11.28515625" style="811" customWidth="1"/>
    <col min="2233" max="2272" width="12.28515625" style="811"/>
    <col min="2273" max="2273" width="1.7109375" style="811" customWidth="1"/>
    <col min="2274" max="2274" width="9.5703125" style="811" customWidth="1"/>
    <col min="2275" max="2275" width="47.42578125" style="811" customWidth="1"/>
    <col min="2276" max="2276" width="23.7109375" style="811" bestFit="1" customWidth="1"/>
    <col min="2277" max="2277" width="15.42578125" style="811" customWidth="1"/>
    <col min="2278" max="2278" width="22.28515625" style="811" customWidth="1"/>
    <col min="2279" max="2279" width="20.5703125" style="811" customWidth="1"/>
    <col min="2280" max="2280" width="23.28515625" style="811" customWidth="1"/>
    <col min="2281" max="2286" width="4.7109375" style="811" customWidth="1"/>
    <col min="2287" max="2288" width="3.7109375" style="811" customWidth="1"/>
    <col min="2289" max="2296" width="4.5703125" style="811" customWidth="1"/>
    <col min="2297" max="2488" width="11.28515625" style="811" customWidth="1"/>
    <col min="2489" max="2528" width="12.28515625" style="811"/>
    <col min="2529" max="2529" width="1.7109375" style="811" customWidth="1"/>
    <col min="2530" max="2530" width="9.5703125" style="811" customWidth="1"/>
    <col min="2531" max="2531" width="47.42578125" style="811" customWidth="1"/>
    <col min="2532" max="2532" width="23.7109375" style="811" bestFit="1" customWidth="1"/>
    <col min="2533" max="2533" width="15.42578125" style="811" customWidth="1"/>
    <col min="2534" max="2534" width="22.28515625" style="811" customWidth="1"/>
    <col min="2535" max="2535" width="20.5703125" style="811" customWidth="1"/>
    <col min="2536" max="2536" width="23.28515625" style="811" customWidth="1"/>
    <col min="2537" max="2542" width="4.7109375" style="811" customWidth="1"/>
    <col min="2543" max="2544" width="3.7109375" style="811" customWidth="1"/>
    <col min="2545" max="2552" width="4.5703125" style="811" customWidth="1"/>
    <col min="2553" max="2744" width="11.28515625" style="811" customWidth="1"/>
    <col min="2745" max="2784" width="12.28515625" style="811"/>
    <col min="2785" max="2785" width="1.7109375" style="811" customWidth="1"/>
    <col min="2786" max="2786" width="9.5703125" style="811" customWidth="1"/>
    <col min="2787" max="2787" width="47.42578125" style="811" customWidth="1"/>
    <col min="2788" max="2788" width="23.7109375" style="811" bestFit="1" customWidth="1"/>
    <col min="2789" max="2789" width="15.42578125" style="811" customWidth="1"/>
    <col min="2790" max="2790" width="22.28515625" style="811" customWidth="1"/>
    <col min="2791" max="2791" width="20.5703125" style="811" customWidth="1"/>
    <col min="2792" max="2792" width="23.28515625" style="811" customWidth="1"/>
    <col min="2793" max="2798" width="4.7109375" style="811" customWidth="1"/>
    <col min="2799" max="2800" width="3.7109375" style="811" customWidth="1"/>
    <col min="2801" max="2808" width="4.5703125" style="811" customWidth="1"/>
    <col min="2809" max="3000" width="11.28515625" style="811" customWidth="1"/>
    <col min="3001" max="3040" width="12.28515625" style="811"/>
    <col min="3041" max="3041" width="1.7109375" style="811" customWidth="1"/>
    <col min="3042" max="3042" width="9.5703125" style="811" customWidth="1"/>
    <col min="3043" max="3043" width="47.42578125" style="811" customWidth="1"/>
    <col min="3044" max="3044" width="23.7109375" style="811" bestFit="1" customWidth="1"/>
    <col min="3045" max="3045" width="15.42578125" style="811" customWidth="1"/>
    <col min="3046" max="3046" width="22.28515625" style="811" customWidth="1"/>
    <col min="3047" max="3047" width="20.5703125" style="811" customWidth="1"/>
    <col min="3048" max="3048" width="23.28515625" style="811" customWidth="1"/>
    <col min="3049" max="3054" width="4.7109375" style="811" customWidth="1"/>
    <col min="3055" max="3056" width="3.7109375" style="811" customWidth="1"/>
    <col min="3057" max="3064" width="4.5703125" style="811" customWidth="1"/>
    <col min="3065" max="3256" width="11.28515625" style="811" customWidth="1"/>
    <col min="3257" max="3296" width="12.28515625" style="811"/>
    <col min="3297" max="3297" width="1.7109375" style="811" customWidth="1"/>
    <col min="3298" max="3298" width="9.5703125" style="811" customWidth="1"/>
    <col min="3299" max="3299" width="47.42578125" style="811" customWidth="1"/>
    <col min="3300" max="3300" width="23.7109375" style="811" bestFit="1" customWidth="1"/>
    <col min="3301" max="3301" width="15.42578125" style="811" customWidth="1"/>
    <col min="3302" max="3302" width="22.28515625" style="811" customWidth="1"/>
    <col min="3303" max="3303" width="20.5703125" style="811" customWidth="1"/>
    <col min="3304" max="3304" width="23.28515625" style="811" customWidth="1"/>
    <col min="3305" max="3310" width="4.7109375" style="811" customWidth="1"/>
    <col min="3311" max="3312" width="3.7109375" style="811" customWidth="1"/>
    <col min="3313" max="3320" width="4.5703125" style="811" customWidth="1"/>
    <col min="3321" max="3512" width="11.28515625" style="811" customWidth="1"/>
    <col min="3513" max="3552" width="12.28515625" style="811"/>
    <col min="3553" max="3553" width="1.7109375" style="811" customWidth="1"/>
    <col min="3554" max="3554" width="9.5703125" style="811" customWidth="1"/>
    <col min="3555" max="3555" width="47.42578125" style="811" customWidth="1"/>
    <col min="3556" max="3556" width="23.7109375" style="811" bestFit="1" customWidth="1"/>
    <col min="3557" max="3557" width="15.42578125" style="811" customWidth="1"/>
    <col min="3558" max="3558" width="22.28515625" style="811" customWidth="1"/>
    <col min="3559" max="3559" width="20.5703125" style="811" customWidth="1"/>
    <col min="3560" max="3560" width="23.28515625" style="811" customWidth="1"/>
    <col min="3561" max="3566" width="4.7109375" style="811" customWidth="1"/>
    <col min="3567" max="3568" width="3.7109375" style="811" customWidth="1"/>
    <col min="3569" max="3576" width="4.5703125" style="811" customWidth="1"/>
    <col min="3577" max="3768" width="11.28515625" style="811" customWidth="1"/>
    <col min="3769" max="3808" width="12.28515625" style="811"/>
    <col min="3809" max="3809" width="1.7109375" style="811" customWidth="1"/>
    <col min="3810" max="3810" width="9.5703125" style="811" customWidth="1"/>
    <col min="3811" max="3811" width="47.42578125" style="811" customWidth="1"/>
    <col min="3812" max="3812" width="23.7109375" style="811" bestFit="1" customWidth="1"/>
    <col min="3813" max="3813" width="15.42578125" style="811" customWidth="1"/>
    <col min="3814" max="3814" width="22.28515625" style="811" customWidth="1"/>
    <col min="3815" max="3815" width="20.5703125" style="811" customWidth="1"/>
    <col min="3816" max="3816" width="23.28515625" style="811" customWidth="1"/>
    <col min="3817" max="3822" width="4.7109375" style="811" customWidth="1"/>
    <col min="3823" max="3824" width="3.7109375" style="811" customWidth="1"/>
    <col min="3825" max="3832" width="4.5703125" style="811" customWidth="1"/>
    <col min="3833" max="4024" width="11.28515625" style="811" customWidth="1"/>
    <col min="4025" max="4064" width="12.28515625" style="811"/>
    <col min="4065" max="4065" width="1.7109375" style="811" customWidth="1"/>
    <col min="4066" max="4066" width="9.5703125" style="811" customWidth="1"/>
    <col min="4067" max="4067" width="47.42578125" style="811" customWidth="1"/>
    <col min="4068" max="4068" width="23.7109375" style="811" bestFit="1" customWidth="1"/>
    <col min="4069" max="4069" width="15.42578125" style="811" customWidth="1"/>
    <col min="4070" max="4070" width="22.28515625" style="811" customWidth="1"/>
    <col min="4071" max="4071" width="20.5703125" style="811" customWidth="1"/>
    <col min="4072" max="4072" width="23.28515625" style="811" customWidth="1"/>
    <col min="4073" max="4078" width="4.7109375" style="811" customWidth="1"/>
    <col min="4079" max="4080" width="3.7109375" style="811" customWidth="1"/>
    <col min="4081" max="4088" width="4.5703125" style="811" customWidth="1"/>
    <col min="4089" max="4280" width="11.28515625" style="811" customWidth="1"/>
    <col min="4281" max="4320" width="12.28515625" style="811"/>
    <col min="4321" max="4321" width="1.7109375" style="811" customWidth="1"/>
    <col min="4322" max="4322" width="9.5703125" style="811" customWidth="1"/>
    <col min="4323" max="4323" width="47.42578125" style="811" customWidth="1"/>
    <col min="4324" max="4324" width="23.7109375" style="811" bestFit="1" customWidth="1"/>
    <col min="4325" max="4325" width="15.42578125" style="811" customWidth="1"/>
    <col min="4326" max="4326" width="22.28515625" style="811" customWidth="1"/>
    <col min="4327" max="4327" width="20.5703125" style="811" customWidth="1"/>
    <col min="4328" max="4328" width="23.28515625" style="811" customWidth="1"/>
    <col min="4329" max="4334" width="4.7109375" style="811" customWidth="1"/>
    <col min="4335" max="4336" width="3.7109375" style="811" customWidth="1"/>
    <col min="4337" max="4344" width="4.5703125" style="811" customWidth="1"/>
    <col min="4345" max="4536" width="11.28515625" style="811" customWidth="1"/>
    <col min="4537" max="4576" width="12.28515625" style="811"/>
    <col min="4577" max="4577" width="1.7109375" style="811" customWidth="1"/>
    <col min="4578" max="4578" width="9.5703125" style="811" customWidth="1"/>
    <col min="4579" max="4579" width="47.42578125" style="811" customWidth="1"/>
    <col min="4580" max="4580" width="23.7109375" style="811" bestFit="1" customWidth="1"/>
    <col min="4581" max="4581" width="15.42578125" style="811" customWidth="1"/>
    <col min="4582" max="4582" width="22.28515625" style="811" customWidth="1"/>
    <col min="4583" max="4583" width="20.5703125" style="811" customWidth="1"/>
    <col min="4584" max="4584" width="23.28515625" style="811" customWidth="1"/>
    <col min="4585" max="4590" width="4.7109375" style="811" customWidth="1"/>
    <col min="4591" max="4592" width="3.7109375" style="811" customWidth="1"/>
    <col min="4593" max="4600" width="4.5703125" style="811" customWidth="1"/>
    <col min="4601" max="4792" width="11.28515625" style="811" customWidth="1"/>
    <col min="4793" max="4832" width="12.28515625" style="811"/>
    <col min="4833" max="4833" width="1.7109375" style="811" customWidth="1"/>
    <col min="4834" max="4834" width="9.5703125" style="811" customWidth="1"/>
    <col min="4835" max="4835" width="47.42578125" style="811" customWidth="1"/>
    <col min="4836" max="4836" width="23.7109375" style="811" bestFit="1" customWidth="1"/>
    <col min="4837" max="4837" width="15.42578125" style="811" customWidth="1"/>
    <col min="4838" max="4838" width="22.28515625" style="811" customWidth="1"/>
    <col min="4839" max="4839" width="20.5703125" style="811" customWidth="1"/>
    <col min="4840" max="4840" width="23.28515625" style="811" customWidth="1"/>
    <col min="4841" max="4846" width="4.7109375" style="811" customWidth="1"/>
    <col min="4847" max="4848" width="3.7109375" style="811" customWidth="1"/>
    <col min="4849" max="4856" width="4.5703125" style="811" customWidth="1"/>
    <col min="4857" max="5048" width="11.28515625" style="811" customWidth="1"/>
    <col min="5049" max="5088" width="12.28515625" style="811"/>
    <col min="5089" max="5089" width="1.7109375" style="811" customWidth="1"/>
    <col min="5090" max="5090" width="9.5703125" style="811" customWidth="1"/>
    <col min="5091" max="5091" width="47.42578125" style="811" customWidth="1"/>
    <col min="5092" max="5092" width="23.7109375" style="811" bestFit="1" customWidth="1"/>
    <col min="5093" max="5093" width="15.42578125" style="811" customWidth="1"/>
    <col min="5094" max="5094" width="22.28515625" style="811" customWidth="1"/>
    <col min="5095" max="5095" width="20.5703125" style="811" customWidth="1"/>
    <col min="5096" max="5096" width="23.28515625" style="811" customWidth="1"/>
    <col min="5097" max="5102" width="4.7109375" style="811" customWidth="1"/>
    <col min="5103" max="5104" width="3.7109375" style="811" customWidth="1"/>
    <col min="5105" max="5112" width="4.5703125" style="811" customWidth="1"/>
    <col min="5113" max="5304" width="11.28515625" style="811" customWidth="1"/>
    <col min="5305" max="5344" width="12.28515625" style="811"/>
    <col min="5345" max="5345" width="1.7109375" style="811" customWidth="1"/>
    <col min="5346" max="5346" width="9.5703125" style="811" customWidth="1"/>
    <col min="5347" max="5347" width="47.42578125" style="811" customWidth="1"/>
    <col min="5348" max="5348" width="23.7109375" style="811" bestFit="1" customWidth="1"/>
    <col min="5349" max="5349" width="15.42578125" style="811" customWidth="1"/>
    <col min="5350" max="5350" width="22.28515625" style="811" customWidth="1"/>
    <col min="5351" max="5351" width="20.5703125" style="811" customWidth="1"/>
    <col min="5352" max="5352" width="23.28515625" style="811" customWidth="1"/>
    <col min="5353" max="5358" width="4.7109375" style="811" customWidth="1"/>
    <col min="5359" max="5360" width="3.7109375" style="811" customWidth="1"/>
    <col min="5361" max="5368" width="4.5703125" style="811" customWidth="1"/>
    <col min="5369" max="5560" width="11.28515625" style="811" customWidth="1"/>
    <col min="5561" max="5600" width="12.28515625" style="811"/>
    <col min="5601" max="5601" width="1.7109375" style="811" customWidth="1"/>
    <col min="5602" max="5602" width="9.5703125" style="811" customWidth="1"/>
    <col min="5603" max="5603" width="47.42578125" style="811" customWidth="1"/>
    <col min="5604" max="5604" width="23.7109375" style="811" bestFit="1" customWidth="1"/>
    <col min="5605" max="5605" width="15.42578125" style="811" customWidth="1"/>
    <col min="5606" max="5606" width="22.28515625" style="811" customWidth="1"/>
    <col min="5607" max="5607" width="20.5703125" style="811" customWidth="1"/>
    <col min="5608" max="5608" width="23.28515625" style="811" customWidth="1"/>
    <col min="5609" max="5614" width="4.7109375" style="811" customWidth="1"/>
    <col min="5615" max="5616" width="3.7109375" style="811" customWidth="1"/>
    <col min="5617" max="5624" width="4.5703125" style="811" customWidth="1"/>
    <col min="5625" max="5816" width="11.28515625" style="811" customWidth="1"/>
    <col min="5817" max="5856" width="12.28515625" style="811"/>
    <col min="5857" max="5857" width="1.7109375" style="811" customWidth="1"/>
    <col min="5858" max="5858" width="9.5703125" style="811" customWidth="1"/>
    <col min="5859" max="5859" width="47.42578125" style="811" customWidth="1"/>
    <col min="5860" max="5860" width="23.7109375" style="811" bestFit="1" customWidth="1"/>
    <col min="5861" max="5861" width="15.42578125" style="811" customWidth="1"/>
    <col min="5862" max="5862" width="22.28515625" style="811" customWidth="1"/>
    <col min="5863" max="5863" width="20.5703125" style="811" customWidth="1"/>
    <col min="5864" max="5864" width="23.28515625" style="811" customWidth="1"/>
    <col min="5865" max="5870" width="4.7109375" style="811" customWidth="1"/>
    <col min="5871" max="5872" width="3.7109375" style="811" customWidth="1"/>
    <col min="5873" max="5880" width="4.5703125" style="811" customWidth="1"/>
    <col min="5881" max="6072" width="11.28515625" style="811" customWidth="1"/>
    <col min="6073" max="6112" width="12.28515625" style="811"/>
    <col min="6113" max="6113" width="1.7109375" style="811" customWidth="1"/>
    <col min="6114" max="6114" width="9.5703125" style="811" customWidth="1"/>
    <col min="6115" max="6115" width="47.42578125" style="811" customWidth="1"/>
    <col min="6116" max="6116" width="23.7109375" style="811" bestFit="1" customWidth="1"/>
    <col min="6117" max="6117" width="15.42578125" style="811" customWidth="1"/>
    <col min="6118" max="6118" width="22.28515625" style="811" customWidth="1"/>
    <col min="6119" max="6119" width="20.5703125" style="811" customWidth="1"/>
    <col min="6120" max="6120" width="23.28515625" style="811" customWidth="1"/>
    <col min="6121" max="6126" width="4.7109375" style="811" customWidth="1"/>
    <col min="6127" max="6128" width="3.7109375" style="811" customWidth="1"/>
    <col min="6129" max="6136" width="4.5703125" style="811" customWidth="1"/>
    <col min="6137" max="6328" width="11.28515625" style="811" customWidth="1"/>
    <col min="6329" max="6368" width="12.28515625" style="811"/>
    <col min="6369" max="6369" width="1.7109375" style="811" customWidth="1"/>
    <col min="6370" max="6370" width="9.5703125" style="811" customWidth="1"/>
    <col min="6371" max="6371" width="47.42578125" style="811" customWidth="1"/>
    <col min="6372" max="6372" width="23.7109375" style="811" bestFit="1" customWidth="1"/>
    <col min="6373" max="6373" width="15.42578125" style="811" customWidth="1"/>
    <col min="6374" max="6374" width="22.28515625" style="811" customWidth="1"/>
    <col min="6375" max="6375" width="20.5703125" style="811" customWidth="1"/>
    <col min="6376" max="6376" width="23.28515625" style="811" customWidth="1"/>
    <col min="6377" max="6382" width="4.7109375" style="811" customWidth="1"/>
    <col min="6383" max="6384" width="3.7109375" style="811" customWidth="1"/>
    <col min="6385" max="6392" width="4.5703125" style="811" customWidth="1"/>
    <col min="6393" max="6584" width="11.28515625" style="811" customWidth="1"/>
    <col min="6585" max="6624" width="12.28515625" style="811"/>
    <col min="6625" max="6625" width="1.7109375" style="811" customWidth="1"/>
    <col min="6626" max="6626" width="9.5703125" style="811" customWidth="1"/>
    <col min="6627" max="6627" width="47.42578125" style="811" customWidth="1"/>
    <col min="6628" max="6628" width="23.7109375" style="811" bestFit="1" customWidth="1"/>
    <col min="6629" max="6629" width="15.42578125" style="811" customWidth="1"/>
    <col min="6630" max="6630" width="22.28515625" style="811" customWidth="1"/>
    <col min="6631" max="6631" width="20.5703125" style="811" customWidth="1"/>
    <col min="6632" max="6632" width="23.28515625" style="811" customWidth="1"/>
    <col min="6633" max="6638" width="4.7109375" style="811" customWidth="1"/>
    <col min="6639" max="6640" width="3.7109375" style="811" customWidth="1"/>
    <col min="6641" max="6648" width="4.5703125" style="811" customWidth="1"/>
    <col min="6649" max="6840" width="11.28515625" style="811" customWidth="1"/>
    <col min="6841" max="6880" width="12.28515625" style="811"/>
    <col min="6881" max="6881" width="1.7109375" style="811" customWidth="1"/>
    <col min="6882" max="6882" width="9.5703125" style="811" customWidth="1"/>
    <col min="6883" max="6883" width="47.42578125" style="811" customWidth="1"/>
    <col min="6884" max="6884" width="23.7109375" style="811" bestFit="1" customWidth="1"/>
    <col min="6885" max="6885" width="15.42578125" style="811" customWidth="1"/>
    <col min="6886" max="6886" width="22.28515625" style="811" customWidth="1"/>
    <col min="6887" max="6887" width="20.5703125" style="811" customWidth="1"/>
    <col min="6888" max="6888" width="23.28515625" style="811" customWidth="1"/>
    <col min="6889" max="6894" width="4.7109375" style="811" customWidth="1"/>
    <col min="6895" max="6896" width="3.7109375" style="811" customWidth="1"/>
    <col min="6897" max="6904" width="4.5703125" style="811" customWidth="1"/>
    <col min="6905" max="7096" width="11.28515625" style="811" customWidth="1"/>
    <col min="7097" max="7136" width="12.28515625" style="811"/>
    <col min="7137" max="7137" width="1.7109375" style="811" customWidth="1"/>
    <col min="7138" max="7138" width="9.5703125" style="811" customWidth="1"/>
    <col min="7139" max="7139" width="47.42578125" style="811" customWidth="1"/>
    <col min="7140" max="7140" width="23.7109375" style="811" bestFit="1" customWidth="1"/>
    <col min="7141" max="7141" width="15.42578125" style="811" customWidth="1"/>
    <col min="7142" max="7142" width="22.28515625" style="811" customWidth="1"/>
    <col min="7143" max="7143" width="20.5703125" style="811" customWidth="1"/>
    <col min="7144" max="7144" width="23.28515625" style="811" customWidth="1"/>
    <col min="7145" max="7150" width="4.7109375" style="811" customWidth="1"/>
    <col min="7151" max="7152" width="3.7109375" style="811" customWidth="1"/>
    <col min="7153" max="7160" width="4.5703125" style="811" customWidth="1"/>
    <col min="7161" max="7352" width="11.28515625" style="811" customWidth="1"/>
    <col min="7353" max="7392" width="12.28515625" style="811"/>
    <col min="7393" max="7393" width="1.7109375" style="811" customWidth="1"/>
    <col min="7394" max="7394" width="9.5703125" style="811" customWidth="1"/>
    <col min="7395" max="7395" width="47.42578125" style="811" customWidth="1"/>
    <col min="7396" max="7396" width="23.7109375" style="811" bestFit="1" customWidth="1"/>
    <col min="7397" max="7397" width="15.42578125" style="811" customWidth="1"/>
    <col min="7398" max="7398" width="22.28515625" style="811" customWidth="1"/>
    <col min="7399" max="7399" width="20.5703125" style="811" customWidth="1"/>
    <col min="7400" max="7400" width="23.28515625" style="811" customWidth="1"/>
    <col min="7401" max="7406" width="4.7109375" style="811" customWidth="1"/>
    <col min="7407" max="7408" width="3.7109375" style="811" customWidth="1"/>
    <col min="7409" max="7416" width="4.5703125" style="811" customWidth="1"/>
    <col min="7417" max="7608" width="11.28515625" style="811" customWidth="1"/>
    <col min="7609" max="7648" width="12.28515625" style="811"/>
    <col min="7649" max="7649" width="1.7109375" style="811" customWidth="1"/>
    <col min="7650" max="7650" width="9.5703125" style="811" customWidth="1"/>
    <col min="7651" max="7651" width="47.42578125" style="811" customWidth="1"/>
    <col min="7652" max="7652" width="23.7109375" style="811" bestFit="1" customWidth="1"/>
    <col min="7653" max="7653" width="15.42578125" style="811" customWidth="1"/>
    <col min="7654" max="7654" width="22.28515625" style="811" customWidth="1"/>
    <col min="7655" max="7655" width="20.5703125" style="811" customWidth="1"/>
    <col min="7656" max="7656" width="23.28515625" style="811" customWidth="1"/>
    <col min="7657" max="7662" width="4.7109375" style="811" customWidth="1"/>
    <col min="7663" max="7664" width="3.7109375" style="811" customWidth="1"/>
    <col min="7665" max="7672" width="4.5703125" style="811" customWidth="1"/>
    <col min="7673" max="7864" width="11.28515625" style="811" customWidth="1"/>
    <col min="7865" max="7904" width="12.28515625" style="811"/>
    <col min="7905" max="7905" width="1.7109375" style="811" customWidth="1"/>
    <col min="7906" max="7906" width="9.5703125" style="811" customWidth="1"/>
    <col min="7907" max="7907" width="47.42578125" style="811" customWidth="1"/>
    <col min="7908" max="7908" width="23.7109375" style="811" bestFit="1" customWidth="1"/>
    <col min="7909" max="7909" width="15.42578125" style="811" customWidth="1"/>
    <col min="7910" max="7910" width="22.28515625" style="811" customWidth="1"/>
    <col min="7911" max="7911" width="20.5703125" style="811" customWidth="1"/>
    <col min="7912" max="7912" width="23.28515625" style="811" customWidth="1"/>
    <col min="7913" max="7918" width="4.7109375" style="811" customWidth="1"/>
    <col min="7919" max="7920" width="3.7109375" style="811" customWidth="1"/>
    <col min="7921" max="7928" width="4.5703125" style="811" customWidth="1"/>
    <col min="7929" max="8120" width="11.28515625" style="811" customWidth="1"/>
    <col min="8121" max="8160" width="12.28515625" style="811"/>
    <col min="8161" max="8161" width="1.7109375" style="811" customWidth="1"/>
    <col min="8162" max="8162" width="9.5703125" style="811" customWidth="1"/>
    <col min="8163" max="8163" width="47.42578125" style="811" customWidth="1"/>
    <col min="8164" max="8164" width="23.7109375" style="811" bestFit="1" customWidth="1"/>
    <col min="8165" max="8165" width="15.42578125" style="811" customWidth="1"/>
    <col min="8166" max="8166" width="22.28515625" style="811" customWidth="1"/>
    <col min="8167" max="8167" width="20.5703125" style="811" customWidth="1"/>
    <col min="8168" max="8168" width="23.28515625" style="811" customWidth="1"/>
    <col min="8169" max="8174" width="4.7109375" style="811" customWidth="1"/>
    <col min="8175" max="8176" width="3.7109375" style="811" customWidth="1"/>
    <col min="8177" max="8184" width="4.5703125" style="811" customWidth="1"/>
    <col min="8185" max="8376" width="11.28515625" style="811" customWidth="1"/>
    <col min="8377" max="8416" width="12.28515625" style="811"/>
    <col min="8417" max="8417" width="1.7109375" style="811" customWidth="1"/>
    <col min="8418" max="8418" width="9.5703125" style="811" customWidth="1"/>
    <col min="8419" max="8419" width="47.42578125" style="811" customWidth="1"/>
    <col min="8420" max="8420" width="23.7109375" style="811" bestFit="1" customWidth="1"/>
    <col min="8421" max="8421" width="15.42578125" style="811" customWidth="1"/>
    <col min="8422" max="8422" width="22.28515625" style="811" customWidth="1"/>
    <col min="8423" max="8423" width="20.5703125" style="811" customWidth="1"/>
    <col min="8424" max="8424" width="23.28515625" style="811" customWidth="1"/>
    <col min="8425" max="8430" width="4.7109375" style="811" customWidth="1"/>
    <col min="8431" max="8432" width="3.7109375" style="811" customWidth="1"/>
    <col min="8433" max="8440" width="4.5703125" style="811" customWidth="1"/>
    <col min="8441" max="8632" width="11.28515625" style="811" customWidth="1"/>
    <col min="8633" max="8672" width="12.28515625" style="811"/>
    <col min="8673" max="8673" width="1.7109375" style="811" customWidth="1"/>
    <col min="8674" max="8674" width="9.5703125" style="811" customWidth="1"/>
    <col min="8675" max="8675" width="47.42578125" style="811" customWidth="1"/>
    <col min="8676" max="8676" width="23.7109375" style="811" bestFit="1" customWidth="1"/>
    <col min="8677" max="8677" width="15.42578125" style="811" customWidth="1"/>
    <col min="8678" max="8678" width="22.28515625" style="811" customWidth="1"/>
    <col min="8679" max="8679" width="20.5703125" style="811" customWidth="1"/>
    <col min="8680" max="8680" width="23.28515625" style="811" customWidth="1"/>
    <col min="8681" max="8686" width="4.7109375" style="811" customWidth="1"/>
    <col min="8687" max="8688" width="3.7109375" style="811" customWidth="1"/>
    <col min="8689" max="8696" width="4.5703125" style="811" customWidth="1"/>
    <col min="8697" max="8888" width="11.28515625" style="811" customWidth="1"/>
    <col min="8889" max="8928" width="12.28515625" style="811"/>
    <col min="8929" max="8929" width="1.7109375" style="811" customWidth="1"/>
    <col min="8930" max="8930" width="9.5703125" style="811" customWidth="1"/>
    <col min="8931" max="8931" width="47.42578125" style="811" customWidth="1"/>
    <col min="8932" max="8932" width="23.7109375" style="811" bestFit="1" customWidth="1"/>
    <col min="8933" max="8933" width="15.42578125" style="811" customWidth="1"/>
    <col min="8934" max="8934" width="22.28515625" style="811" customWidth="1"/>
    <col min="8935" max="8935" width="20.5703125" style="811" customWidth="1"/>
    <col min="8936" max="8936" width="23.28515625" style="811" customWidth="1"/>
    <col min="8937" max="8942" width="4.7109375" style="811" customWidth="1"/>
    <col min="8943" max="8944" width="3.7109375" style="811" customWidth="1"/>
    <col min="8945" max="8952" width="4.5703125" style="811" customWidth="1"/>
    <col min="8953" max="9144" width="11.28515625" style="811" customWidth="1"/>
    <col min="9145" max="9184" width="12.28515625" style="811"/>
    <col min="9185" max="9185" width="1.7109375" style="811" customWidth="1"/>
    <col min="9186" max="9186" width="9.5703125" style="811" customWidth="1"/>
    <col min="9187" max="9187" width="47.42578125" style="811" customWidth="1"/>
    <col min="9188" max="9188" width="23.7109375" style="811" bestFit="1" customWidth="1"/>
    <col min="9189" max="9189" width="15.42578125" style="811" customWidth="1"/>
    <col min="9190" max="9190" width="22.28515625" style="811" customWidth="1"/>
    <col min="9191" max="9191" width="20.5703125" style="811" customWidth="1"/>
    <col min="9192" max="9192" width="23.28515625" style="811" customWidth="1"/>
    <col min="9193" max="9198" width="4.7109375" style="811" customWidth="1"/>
    <col min="9199" max="9200" width="3.7109375" style="811" customWidth="1"/>
    <col min="9201" max="9208" width="4.5703125" style="811" customWidth="1"/>
    <col min="9209" max="9400" width="11.28515625" style="811" customWidth="1"/>
    <col min="9401" max="9440" width="12.28515625" style="811"/>
    <col min="9441" max="9441" width="1.7109375" style="811" customWidth="1"/>
    <col min="9442" max="9442" width="9.5703125" style="811" customWidth="1"/>
    <col min="9443" max="9443" width="47.42578125" style="811" customWidth="1"/>
    <col min="9444" max="9444" width="23.7109375" style="811" bestFit="1" customWidth="1"/>
    <col min="9445" max="9445" width="15.42578125" style="811" customWidth="1"/>
    <col min="9446" max="9446" width="22.28515625" style="811" customWidth="1"/>
    <col min="9447" max="9447" width="20.5703125" style="811" customWidth="1"/>
    <col min="9448" max="9448" width="23.28515625" style="811" customWidth="1"/>
    <col min="9449" max="9454" width="4.7109375" style="811" customWidth="1"/>
    <col min="9455" max="9456" width="3.7109375" style="811" customWidth="1"/>
    <col min="9457" max="9464" width="4.5703125" style="811" customWidth="1"/>
    <col min="9465" max="9656" width="11.28515625" style="811" customWidth="1"/>
    <col min="9657" max="9696" width="12.28515625" style="811"/>
    <col min="9697" max="9697" width="1.7109375" style="811" customWidth="1"/>
    <col min="9698" max="9698" width="9.5703125" style="811" customWidth="1"/>
    <col min="9699" max="9699" width="47.42578125" style="811" customWidth="1"/>
    <col min="9700" max="9700" width="23.7109375" style="811" bestFit="1" customWidth="1"/>
    <col min="9701" max="9701" width="15.42578125" style="811" customWidth="1"/>
    <col min="9702" max="9702" width="22.28515625" style="811" customWidth="1"/>
    <col min="9703" max="9703" width="20.5703125" style="811" customWidth="1"/>
    <col min="9704" max="9704" width="23.28515625" style="811" customWidth="1"/>
    <col min="9705" max="9710" width="4.7109375" style="811" customWidth="1"/>
    <col min="9711" max="9712" width="3.7109375" style="811" customWidth="1"/>
    <col min="9713" max="9720" width="4.5703125" style="811" customWidth="1"/>
    <col min="9721" max="9912" width="11.28515625" style="811" customWidth="1"/>
    <col min="9913" max="9952" width="12.28515625" style="811"/>
    <col min="9953" max="9953" width="1.7109375" style="811" customWidth="1"/>
    <col min="9954" max="9954" width="9.5703125" style="811" customWidth="1"/>
    <col min="9955" max="9955" width="47.42578125" style="811" customWidth="1"/>
    <col min="9956" max="9956" width="23.7109375" style="811" bestFit="1" customWidth="1"/>
    <col min="9957" max="9957" width="15.42578125" style="811" customWidth="1"/>
    <col min="9958" max="9958" width="22.28515625" style="811" customWidth="1"/>
    <col min="9959" max="9959" width="20.5703125" style="811" customWidth="1"/>
    <col min="9960" max="9960" width="23.28515625" style="811" customWidth="1"/>
    <col min="9961" max="9966" width="4.7109375" style="811" customWidth="1"/>
    <col min="9967" max="9968" width="3.7109375" style="811" customWidth="1"/>
    <col min="9969" max="9976" width="4.5703125" style="811" customWidth="1"/>
    <col min="9977" max="10168" width="11.28515625" style="811" customWidth="1"/>
    <col min="10169" max="10208" width="12.28515625" style="811"/>
    <col min="10209" max="10209" width="1.7109375" style="811" customWidth="1"/>
    <col min="10210" max="10210" width="9.5703125" style="811" customWidth="1"/>
    <col min="10211" max="10211" width="47.42578125" style="811" customWidth="1"/>
    <col min="10212" max="10212" width="23.7109375" style="811" bestFit="1" customWidth="1"/>
    <col min="10213" max="10213" width="15.42578125" style="811" customWidth="1"/>
    <col min="10214" max="10214" width="22.28515625" style="811" customWidth="1"/>
    <col min="10215" max="10215" width="20.5703125" style="811" customWidth="1"/>
    <col min="10216" max="10216" width="23.28515625" style="811" customWidth="1"/>
    <col min="10217" max="10222" width="4.7109375" style="811" customWidth="1"/>
    <col min="10223" max="10224" width="3.7109375" style="811" customWidth="1"/>
    <col min="10225" max="10232" width="4.5703125" style="811" customWidth="1"/>
    <col min="10233" max="10424" width="11.28515625" style="811" customWidth="1"/>
    <col min="10425" max="10464" width="12.28515625" style="811"/>
    <col min="10465" max="10465" width="1.7109375" style="811" customWidth="1"/>
    <col min="10466" max="10466" width="9.5703125" style="811" customWidth="1"/>
    <col min="10467" max="10467" width="47.42578125" style="811" customWidth="1"/>
    <col min="10468" max="10468" width="23.7109375" style="811" bestFit="1" customWidth="1"/>
    <col min="10469" max="10469" width="15.42578125" style="811" customWidth="1"/>
    <col min="10470" max="10470" width="22.28515625" style="811" customWidth="1"/>
    <col min="10471" max="10471" width="20.5703125" style="811" customWidth="1"/>
    <col min="10472" max="10472" width="23.28515625" style="811" customWidth="1"/>
    <col min="10473" max="10478" width="4.7109375" style="811" customWidth="1"/>
    <col min="10479" max="10480" width="3.7109375" style="811" customWidth="1"/>
    <col min="10481" max="10488" width="4.5703125" style="811" customWidth="1"/>
    <col min="10489" max="10680" width="11.28515625" style="811" customWidth="1"/>
    <col min="10681" max="10720" width="12.28515625" style="811"/>
    <col min="10721" max="10721" width="1.7109375" style="811" customWidth="1"/>
    <col min="10722" max="10722" width="9.5703125" style="811" customWidth="1"/>
    <col min="10723" max="10723" width="47.42578125" style="811" customWidth="1"/>
    <col min="10724" max="10724" width="23.7109375" style="811" bestFit="1" customWidth="1"/>
    <col min="10725" max="10725" width="15.42578125" style="811" customWidth="1"/>
    <col min="10726" max="10726" width="22.28515625" style="811" customWidth="1"/>
    <col min="10727" max="10727" width="20.5703125" style="811" customWidth="1"/>
    <col min="10728" max="10728" width="23.28515625" style="811" customWidth="1"/>
    <col min="10729" max="10734" width="4.7109375" style="811" customWidth="1"/>
    <col min="10735" max="10736" width="3.7109375" style="811" customWidth="1"/>
    <col min="10737" max="10744" width="4.5703125" style="811" customWidth="1"/>
    <col min="10745" max="10936" width="11.28515625" style="811" customWidth="1"/>
    <col min="10937" max="10976" width="12.28515625" style="811"/>
    <col min="10977" max="10977" width="1.7109375" style="811" customWidth="1"/>
    <col min="10978" max="10978" width="9.5703125" style="811" customWidth="1"/>
    <col min="10979" max="10979" width="47.42578125" style="811" customWidth="1"/>
    <col min="10980" max="10980" width="23.7109375" style="811" bestFit="1" customWidth="1"/>
    <col min="10981" max="10981" width="15.42578125" style="811" customWidth="1"/>
    <col min="10982" max="10982" width="22.28515625" style="811" customWidth="1"/>
    <col min="10983" max="10983" width="20.5703125" style="811" customWidth="1"/>
    <col min="10984" max="10984" width="23.28515625" style="811" customWidth="1"/>
    <col min="10985" max="10990" width="4.7109375" style="811" customWidth="1"/>
    <col min="10991" max="10992" width="3.7109375" style="811" customWidth="1"/>
    <col min="10993" max="11000" width="4.5703125" style="811" customWidth="1"/>
    <col min="11001" max="11192" width="11.28515625" style="811" customWidth="1"/>
    <col min="11193" max="11232" width="12.28515625" style="811"/>
    <col min="11233" max="11233" width="1.7109375" style="811" customWidth="1"/>
    <col min="11234" max="11234" width="9.5703125" style="811" customWidth="1"/>
    <col min="11235" max="11235" width="47.42578125" style="811" customWidth="1"/>
    <col min="11236" max="11236" width="23.7109375" style="811" bestFit="1" customWidth="1"/>
    <col min="11237" max="11237" width="15.42578125" style="811" customWidth="1"/>
    <col min="11238" max="11238" width="22.28515625" style="811" customWidth="1"/>
    <col min="11239" max="11239" width="20.5703125" style="811" customWidth="1"/>
    <col min="11240" max="11240" width="23.28515625" style="811" customWidth="1"/>
    <col min="11241" max="11246" width="4.7109375" style="811" customWidth="1"/>
    <col min="11247" max="11248" width="3.7109375" style="811" customWidth="1"/>
    <col min="11249" max="11256" width="4.5703125" style="811" customWidth="1"/>
    <col min="11257" max="11448" width="11.28515625" style="811" customWidth="1"/>
    <col min="11449" max="11488" width="12.28515625" style="811"/>
    <col min="11489" max="11489" width="1.7109375" style="811" customWidth="1"/>
    <col min="11490" max="11490" width="9.5703125" style="811" customWidth="1"/>
    <col min="11491" max="11491" width="47.42578125" style="811" customWidth="1"/>
    <col min="11492" max="11492" width="23.7109375" style="811" bestFit="1" customWidth="1"/>
    <col min="11493" max="11493" width="15.42578125" style="811" customWidth="1"/>
    <col min="11494" max="11494" width="22.28515625" style="811" customWidth="1"/>
    <col min="11495" max="11495" width="20.5703125" style="811" customWidth="1"/>
    <col min="11496" max="11496" width="23.28515625" style="811" customWidth="1"/>
    <col min="11497" max="11502" width="4.7109375" style="811" customWidth="1"/>
    <col min="11503" max="11504" width="3.7109375" style="811" customWidth="1"/>
    <col min="11505" max="11512" width="4.5703125" style="811" customWidth="1"/>
    <col min="11513" max="11704" width="11.28515625" style="811" customWidth="1"/>
    <col min="11705" max="11744" width="12.28515625" style="811"/>
    <col min="11745" max="11745" width="1.7109375" style="811" customWidth="1"/>
    <col min="11746" max="11746" width="9.5703125" style="811" customWidth="1"/>
    <col min="11747" max="11747" width="47.42578125" style="811" customWidth="1"/>
    <col min="11748" max="11748" width="23.7109375" style="811" bestFit="1" customWidth="1"/>
    <col min="11749" max="11749" width="15.42578125" style="811" customWidth="1"/>
    <col min="11750" max="11750" width="22.28515625" style="811" customWidth="1"/>
    <col min="11751" max="11751" width="20.5703125" style="811" customWidth="1"/>
    <col min="11752" max="11752" width="23.28515625" style="811" customWidth="1"/>
    <col min="11753" max="11758" width="4.7109375" style="811" customWidth="1"/>
    <col min="11759" max="11760" width="3.7109375" style="811" customWidth="1"/>
    <col min="11761" max="11768" width="4.5703125" style="811" customWidth="1"/>
    <col min="11769" max="11960" width="11.28515625" style="811" customWidth="1"/>
    <col min="11961" max="12000" width="12.28515625" style="811"/>
    <col min="12001" max="12001" width="1.7109375" style="811" customWidth="1"/>
    <col min="12002" max="12002" width="9.5703125" style="811" customWidth="1"/>
    <col min="12003" max="12003" width="47.42578125" style="811" customWidth="1"/>
    <col min="12004" max="12004" width="23.7109375" style="811" bestFit="1" customWidth="1"/>
    <col min="12005" max="12005" width="15.42578125" style="811" customWidth="1"/>
    <col min="12006" max="12006" width="22.28515625" style="811" customWidth="1"/>
    <col min="12007" max="12007" width="20.5703125" style="811" customWidth="1"/>
    <col min="12008" max="12008" width="23.28515625" style="811" customWidth="1"/>
    <col min="12009" max="12014" width="4.7109375" style="811" customWidth="1"/>
    <col min="12015" max="12016" width="3.7109375" style="811" customWidth="1"/>
    <col min="12017" max="12024" width="4.5703125" style="811" customWidth="1"/>
    <col min="12025" max="12216" width="11.28515625" style="811" customWidth="1"/>
    <col min="12217" max="12256" width="12.28515625" style="811"/>
    <col min="12257" max="12257" width="1.7109375" style="811" customWidth="1"/>
    <col min="12258" max="12258" width="9.5703125" style="811" customWidth="1"/>
    <col min="12259" max="12259" width="47.42578125" style="811" customWidth="1"/>
    <col min="12260" max="12260" width="23.7109375" style="811" bestFit="1" customWidth="1"/>
    <col min="12261" max="12261" width="15.42578125" style="811" customWidth="1"/>
    <col min="12262" max="12262" width="22.28515625" style="811" customWidth="1"/>
    <col min="12263" max="12263" width="20.5703125" style="811" customWidth="1"/>
    <col min="12264" max="12264" width="23.28515625" style="811" customWidth="1"/>
    <col min="12265" max="12270" width="4.7109375" style="811" customWidth="1"/>
    <col min="12271" max="12272" width="3.7109375" style="811" customWidth="1"/>
    <col min="12273" max="12280" width="4.5703125" style="811" customWidth="1"/>
    <col min="12281" max="12472" width="11.28515625" style="811" customWidth="1"/>
    <col min="12473" max="12512" width="12.28515625" style="811"/>
    <col min="12513" max="12513" width="1.7109375" style="811" customWidth="1"/>
    <col min="12514" max="12514" width="9.5703125" style="811" customWidth="1"/>
    <col min="12515" max="12515" width="47.42578125" style="811" customWidth="1"/>
    <col min="12516" max="12516" width="23.7109375" style="811" bestFit="1" customWidth="1"/>
    <col min="12517" max="12517" width="15.42578125" style="811" customWidth="1"/>
    <col min="12518" max="12518" width="22.28515625" style="811" customWidth="1"/>
    <col min="12519" max="12519" width="20.5703125" style="811" customWidth="1"/>
    <col min="12520" max="12520" width="23.28515625" style="811" customWidth="1"/>
    <col min="12521" max="12526" width="4.7109375" style="811" customWidth="1"/>
    <col min="12527" max="12528" width="3.7109375" style="811" customWidth="1"/>
    <col min="12529" max="12536" width="4.5703125" style="811" customWidth="1"/>
    <col min="12537" max="12728" width="11.28515625" style="811" customWidth="1"/>
    <col min="12729" max="12768" width="12.28515625" style="811"/>
    <col min="12769" max="12769" width="1.7109375" style="811" customWidth="1"/>
    <col min="12770" max="12770" width="9.5703125" style="811" customWidth="1"/>
    <col min="12771" max="12771" width="47.42578125" style="811" customWidth="1"/>
    <col min="12772" max="12772" width="23.7109375" style="811" bestFit="1" customWidth="1"/>
    <col min="12773" max="12773" width="15.42578125" style="811" customWidth="1"/>
    <col min="12774" max="12774" width="22.28515625" style="811" customWidth="1"/>
    <col min="12775" max="12775" width="20.5703125" style="811" customWidth="1"/>
    <col min="12776" max="12776" width="23.28515625" style="811" customWidth="1"/>
    <col min="12777" max="12782" width="4.7109375" style="811" customWidth="1"/>
    <col min="12783" max="12784" width="3.7109375" style="811" customWidth="1"/>
    <col min="12785" max="12792" width="4.5703125" style="811" customWidth="1"/>
    <col min="12793" max="12984" width="11.28515625" style="811" customWidth="1"/>
    <col min="12985" max="13024" width="12.28515625" style="811"/>
    <col min="13025" max="13025" width="1.7109375" style="811" customWidth="1"/>
    <col min="13026" max="13026" width="9.5703125" style="811" customWidth="1"/>
    <col min="13027" max="13027" width="47.42578125" style="811" customWidth="1"/>
    <col min="13028" max="13028" width="23.7109375" style="811" bestFit="1" customWidth="1"/>
    <col min="13029" max="13029" width="15.42578125" style="811" customWidth="1"/>
    <col min="13030" max="13030" width="22.28515625" style="811" customWidth="1"/>
    <col min="13031" max="13031" width="20.5703125" style="811" customWidth="1"/>
    <col min="13032" max="13032" width="23.28515625" style="811" customWidth="1"/>
    <col min="13033" max="13038" width="4.7109375" style="811" customWidth="1"/>
    <col min="13039" max="13040" width="3.7109375" style="811" customWidth="1"/>
    <col min="13041" max="13048" width="4.5703125" style="811" customWidth="1"/>
    <col min="13049" max="13240" width="11.28515625" style="811" customWidth="1"/>
    <col min="13241" max="13280" width="12.28515625" style="811"/>
    <col min="13281" max="13281" width="1.7109375" style="811" customWidth="1"/>
    <col min="13282" max="13282" width="9.5703125" style="811" customWidth="1"/>
    <col min="13283" max="13283" width="47.42578125" style="811" customWidth="1"/>
    <col min="13284" max="13284" width="23.7109375" style="811" bestFit="1" customWidth="1"/>
    <col min="13285" max="13285" width="15.42578125" style="811" customWidth="1"/>
    <col min="13286" max="13286" width="22.28515625" style="811" customWidth="1"/>
    <col min="13287" max="13287" width="20.5703125" style="811" customWidth="1"/>
    <col min="13288" max="13288" width="23.28515625" style="811" customWidth="1"/>
    <col min="13289" max="13294" width="4.7109375" style="811" customWidth="1"/>
    <col min="13295" max="13296" width="3.7109375" style="811" customWidth="1"/>
    <col min="13297" max="13304" width="4.5703125" style="811" customWidth="1"/>
    <col min="13305" max="13496" width="11.28515625" style="811" customWidth="1"/>
    <col min="13497" max="13536" width="12.28515625" style="811"/>
    <col min="13537" max="13537" width="1.7109375" style="811" customWidth="1"/>
    <col min="13538" max="13538" width="9.5703125" style="811" customWidth="1"/>
    <col min="13539" max="13539" width="47.42578125" style="811" customWidth="1"/>
    <col min="13540" max="13540" width="23.7109375" style="811" bestFit="1" customWidth="1"/>
    <col min="13541" max="13541" width="15.42578125" style="811" customWidth="1"/>
    <col min="13542" max="13542" width="22.28515625" style="811" customWidth="1"/>
    <col min="13543" max="13543" width="20.5703125" style="811" customWidth="1"/>
    <col min="13544" max="13544" width="23.28515625" style="811" customWidth="1"/>
    <col min="13545" max="13550" width="4.7109375" style="811" customWidth="1"/>
    <col min="13551" max="13552" width="3.7109375" style="811" customWidth="1"/>
    <col min="13553" max="13560" width="4.5703125" style="811" customWidth="1"/>
    <col min="13561" max="13752" width="11.28515625" style="811" customWidth="1"/>
    <col min="13753" max="13792" width="12.28515625" style="811"/>
    <col min="13793" max="13793" width="1.7109375" style="811" customWidth="1"/>
    <col min="13794" max="13794" width="9.5703125" style="811" customWidth="1"/>
    <col min="13795" max="13795" width="47.42578125" style="811" customWidth="1"/>
    <col min="13796" max="13796" width="23.7109375" style="811" bestFit="1" customWidth="1"/>
    <col min="13797" max="13797" width="15.42578125" style="811" customWidth="1"/>
    <col min="13798" max="13798" width="22.28515625" style="811" customWidth="1"/>
    <col min="13799" max="13799" width="20.5703125" style="811" customWidth="1"/>
    <col min="13800" max="13800" width="23.28515625" style="811" customWidth="1"/>
    <col min="13801" max="13806" width="4.7109375" style="811" customWidth="1"/>
    <col min="13807" max="13808" width="3.7109375" style="811" customWidth="1"/>
    <col min="13809" max="13816" width="4.5703125" style="811" customWidth="1"/>
    <col min="13817" max="14008" width="11.28515625" style="811" customWidth="1"/>
    <col min="14009" max="14048" width="12.28515625" style="811"/>
    <col min="14049" max="14049" width="1.7109375" style="811" customWidth="1"/>
    <col min="14050" max="14050" width="9.5703125" style="811" customWidth="1"/>
    <col min="14051" max="14051" width="47.42578125" style="811" customWidth="1"/>
    <col min="14052" max="14052" width="23.7109375" style="811" bestFit="1" customWidth="1"/>
    <col min="14053" max="14053" width="15.42578125" style="811" customWidth="1"/>
    <col min="14054" max="14054" width="22.28515625" style="811" customWidth="1"/>
    <col min="14055" max="14055" width="20.5703125" style="811" customWidth="1"/>
    <col min="14056" max="14056" width="23.28515625" style="811" customWidth="1"/>
    <col min="14057" max="14062" width="4.7109375" style="811" customWidth="1"/>
    <col min="14063" max="14064" width="3.7109375" style="811" customWidth="1"/>
    <col min="14065" max="14072" width="4.5703125" style="811" customWidth="1"/>
    <col min="14073" max="14264" width="11.28515625" style="811" customWidth="1"/>
    <col min="14265" max="14304" width="12.28515625" style="811"/>
    <col min="14305" max="14305" width="1.7109375" style="811" customWidth="1"/>
    <col min="14306" max="14306" width="9.5703125" style="811" customWidth="1"/>
    <col min="14307" max="14307" width="47.42578125" style="811" customWidth="1"/>
    <col min="14308" max="14308" width="23.7109375" style="811" bestFit="1" customWidth="1"/>
    <col min="14309" max="14309" width="15.42578125" style="811" customWidth="1"/>
    <col min="14310" max="14310" width="22.28515625" style="811" customWidth="1"/>
    <col min="14311" max="14311" width="20.5703125" style="811" customWidth="1"/>
    <col min="14312" max="14312" width="23.28515625" style="811" customWidth="1"/>
    <col min="14313" max="14318" width="4.7109375" style="811" customWidth="1"/>
    <col min="14319" max="14320" width="3.7109375" style="811" customWidth="1"/>
    <col min="14321" max="14328" width="4.5703125" style="811" customWidth="1"/>
    <col min="14329" max="14520" width="11.28515625" style="811" customWidth="1"/>
    <col min="14521" max="14560" width="12.28515625" style="811"/>
    <col min="14561" max="14561" width="1.7109375" style="811" customWidth="1"/>
    <col min="14562" max="14562" width="9.5703125" style="811" customWidth="1"/>
    <col min="14563" max="14563" width="47.42578125" style="811" customWidth="1"/>
    <col min="14564" max="14564" width="23.7109375" style="811" bestFit="1" customWidth="1"/>
    <col min="14565" max="14565" width="15.42578125" style="811" customWidth="1"/>
    <col min="14566" max="14566" width="22.28515625" style="811" customWidth="1"/>
    <col min="14567" max="14567" width="20.5703125" style="811" customWidth="1"/>
    <col min="14568" max="14568" width="23.28515625" style="811" customWidth="1"/>
    <col min="14569" max="14574" width="4.7109375" style="811" customWidth="1"/>
    <col min="14575" max="14576" width="3.7109375" style="811" customWidth="1"/>
    <col min="14577" max="14584" width="4.5703125" style="811" customWidth="1"/>
    <col min="14585" max="14776" width="11.28515625" style="811" customWidth="1"/>
    <col min="14777" max="14816" width="12.28515625" style="811"/>
    <col min="14817" max="14817" width="1.7109375" style="811" customWidth="1"/>
    <col min="14818" max="14818" width="9.5703125" style="811" customWidth="1"/>
    <col min="14819" max="14819" width="47.42578125" style="811" customWidth="1"/>
    <col min="14820" max="14820" width="23.7109375" style="811" bestFit="1" customWidth="1"/>
    <col min="14821" max="14821" width="15.42578125" style="811" customWidth="1"/>
    <col min="14822" max="14822" width="22.28515625" style="811" customWidth="1"/>
    <col min="14823" max="14823" width="20.5703125" style="811" customWidth="1"/>
    <col min="14824" max="14824" width="23.28515625" style="811" customWidth="1"/>
    <col min="14825" max="14830" width="4.7109375" style="811" customWidth="1"/>
    <col min="14831" max="14832" width="3.7109375" style="811" customWidth="1"/>
    <col min="14833" max="14840" width="4.5703125" style="811" customWidth="1"/>
    <col min="14841" max="15032" width="11.28515625" style="811" customWidth="1"/>
    <col min="15033" max="15072" width="12.28515625" style="811"/>
    <col min="15073" max="15073" width="1.7109375" style="811" customWidth="1"/>
    <col min="15074" max="15074" width="9.5703125" style="811" customWidth="1"/>
    <col min="15075" max="15075" width="47.42578125" style="811" customWidth="1"/>
    <col min="15076" max="15076" width="23.7109375" style="811" bestFit="1" customWidth="1"/>
    <col min="15077" max="15077" width="15.42578125" style="811" customWidth="1"/>
    <col min="15078" max="15078" width="22.28515625" style="811" customWidth="1"/>
    <col min="15079" max="15079" width="20.5703125" style="811" customWidth="1"/>
    <col min="15080" max="15080" width="23.28515625" style="811" customWidth="1"/>
    <col min="15081" max="15086" width="4.7109375" style="811" customWidth="1"/>
    <col min="15087" max="15088" width="3.7109375" style="811" customWidth="1"/>
    <col min="15089" max="15096" width="4.5703125" style="811" customWidth="1"/>
    <col min="15097" max="15288" width="11.28515625" style="811" customWidth="1"/>
    <col min="15289" max="15328" width="12.28515625" style="811"/>
    <col min="15329" max="15329" width="1.7109375" style="811" customWidth="1"/>
    <col min="15330" max="15330" width="9.5703125" style="811" customWidth="1"/>
    <col min="15331" max="15331" width="47.42578125" style="811" customWidth="1"/>
    <col min="15332" max="15332" width="23.7109375" style="811" bestFit="1" customWidth="1"/>
    <col min="15333" max="15333" width="15.42578125" style="811" customWidth="1"/>
    <col min="15334" max="15334" width="22.28515625" style="811" customWidth="1"/>
    <col min="15335" max="15335" width="20.5703125" style="811" customWidth="1"/>
    <col min="15336" max="15336" width="23.28515625" style="811" customWidth="1"/>
    <col min="15337" max="15342" width="4.7109375" style="811" customWidth="1"/>
    <col min="15343" max="15344" width="3.7109375" style="811" customWidth="1"/>
    <col min="15345" max="15352" width="4.5703125" style="811" customWidth="1"/>
    <col min="15353" max="15544" width="11.28515625" style="811" customWidth="1"/>
    <col min="15545" max="15584" width="12.28515625" style="811"/>
    <col min="15585" max="15585" width="1.7109375" style="811" customWidth="1"/>
    <col min="15586" max="15586" width="9.5703125" style="811" customWidth="1"/>
    <col min="15587" max="15587" width="47.42578125" style="811" customWidth="1"/>
    <col min="15588" max="15588" width="23.7109375" style="811" bestFit="1" customWidth="1"/>
    <col min="15589" max="15589" width="15.42578125" style="811" customWidth="1"/>
    <col min="15590" max="15590" width="22.28515625" style="811" customWidth="1"/>
    <col min="15591" max="15591" width="20.5703125" style="811" customWidth="1"/>
    <col min="15592" max="15592" width="23.28515625" style="811" customWidth="1"/>
    <col min="15593" max="15598" width="4.7109375" style="811" customWidth="1"/>
    <col min="15599" max="15600" width="3.7109375" style="811" customWidth="1"/>
    <col min="15601" max="15608" width="4.5703125" style="811" customWidth="1"/>
    <col min="15609" max="15800" width="11.28515625" style="811" customWidth="1"/>
    <col min="15801" max="15840" width="12.28515625" style="811"/>
    <col min="15841" max="15841" width="1.7109375" style="811" customWidth="1"/>
    <col min="15842" max="15842" width="9.5703125" style="811" customWidth="1"/>
    <col min="15843" max="15843" width="47.42578125" style="811" customWidth="1"/>
    <col min="15844" max="15844" width="23.7109375" style="811" bestFit="1" customWidth="1"/>
    <col min="15845" max="15845" width="15.42578125" style="811" customWidth="1"/>
    <col min="15846" max="15846" width="22.28515625" style="811" customWidth="1"/>
    <col min="15847" max="15847" width="20.5703125" style="811" customWidth="1"/>
    <col min="15848" max="15848" width="23.28515625" style="811" customWidth="1"/>
    <col min="15849" max="15854" width="4.7109375" style="811" customWidth="1"/>
    <col min="15855" max="15856" width="3.7109375" style="811" customWidth="1"/>
    <col min="15857" max="15864" width="4.5703125" style="811" customWidth="1"/>
    <col min="15865" max="16056" width="11.28515625" style="811" customWidth="1"/>
    <col min="16057" max="16096" width="12.28515625" style="811"/>
    <col min="16097" max="16097" width="1.7109375" style="811" customWidth="1"/>
    <col min="16098" max="16098" width="9.5703125" style="811" customWidth="1"/>
    <col min="16099" max="16099" width="47.42578125" style="811" customWidth="1"/>
    <col min="16100" max="16100" width="23.7109375" style="811" bestFit="1" customWidth="1"/>
    <col min="16101" max="16101" width="15.42578125" style="811" customWidth="1"/>
    <col min="16102" max="16102" width="22.28515625" style="811" customWidth="1"/>
    <col min="16103" max="16103" width="20.5703125" style="811" customWidth="1"/>
    <col min="16104" max="16104" width="23.28515625" style="811" customWidth="1"/>
    <col min="16105" max="16110" width="4.7109375" style="811" customWidth="1"/>
    <col min="16111" max="16112" width="3.7109375" style="811" customWidth="1"/>
    <col min="16113" max="16120" width="4.5703125" style="811" customWidth="1"/>
    <col min="16121" max="16312" width="11.28515625" style="811" customWidth="1"/>
    <col min="16313" max="16384" width="12.28515625" style="811"/>
  </cols>
  <sheetData>
    <row r="1" spans="1:184" ht="9" customHeight="1" x14ac:dyDescent="0.3">
      <c r="A1" s="804"/>
      <c r="B1" s="805"/>
      <c r="C1" s="806"/>
      <c r="D1" s="806"/>
      <c r="E1" s="807"/>
      <c r="F1" s="808"/>
      <c r="G1" s="808"/>
      <c r="H1" s="808"/>
      <c r="I1" s="839"/>
    </row>
    <row r="2" spans="1:184" ht="12.6" customHeight="1" x14ac:dyDescent="0.3">
      <c r="A2" s="812"/>
      <c r="B2" s="1092" t="s">
        <v>1781</v>
      </c>
      <c r="C2" s="1093"/>
      <c r="D2" s="1093"/>
      <c r="E2" s="1094"/>
      <c r="I2" s="840"/>
    </row>
    <row r="3" spans="1:184" ht="13.9" customHeight="1" x14ac:dyDescent="0.3">
      <c r="A3" s="812"/>
      <c r="B3" s="815" t="s">
        <v>1489</v>
      </c>
      <c r="C3" s="913" t="s">
        <v>1490</v>
      </c>
      <c r="D3" s="816" t="s">
        <v>1491</v>
      </c>
      <c r="E3" s="912">
        <v>2</v>
      </c>
      <c r="I3" s="840"/>
    </row>
    <row r="4" spans="1:184" ht="8.4499999999999993" customHeight="1" thickBot="1" x14ac:dyDescent="0.35">
      <c r="A4" s="812"/>
      <c r="I4" s="840"/>
    </row>
    <row r="5" spans="1:184" ht="15.6" customHeight="1" x14ac:dyDescent="0.3">
      <c r="A5" s="812"/>
      <c r="B5" s="1098" t="s">
        <v>1773</v>
      </c>
      <c r="C5" s="1099"/>
      <c r="D5" s="1099"/>
      <c r="E5" s="1099"/>
      <c r="F5" s="1099"/>
      <c r="G5" s="1099"/>
      <c r="H5" s="1100"/>
      <c r="I5" s="840"/>
    </row>
    <row r="6" spans="1:184" x14ac:dyDescent="0.2">
      <c r="A6" s="812"/>
      <c r="B6" s="1101" t="s">
        <v>1483</v>
      </c>
      <c r="C6" s="1102"/>
      <c r="D6" s="1102"/>
      <c r="E6" s="1102"/>
      <c r="F6" s="1102"/>
      <c r="G6" s="1102"/>
      <c r="H6" s="1103"/>
      <c r="I6" s="814"/>
    </row>
    <row r="7" spans="1:184" ht="17.25" thickBot="1" x14ac:dyDescent="0.25">
      <c r="A7" s="812"/>
      <c r="B7" s="1113" t="s">
        <v>52</v>
      </c>
      <c r="C7" s="1114"/>
      <c r="D7" s="1114"/>
      <c r="E7" s="1114"/>
      <c r="F7" s="1114"/>
      <c r="G7" s="1114"/>
      <c r="H7" s="1115"/>
      <c r="I7" s="814"/>
    </row>
    <row r="8" spans="1:184" ht="16.5" customHeight="1" x14ac:dyDescent="0.2">
      <c r="A8" s="812"/>
      <c r="B8" s="1104" t="s">
        <v>1782</v>
      </c>
      <c r="C8" s="1105"/>
      <c r="D8" s="1105"/>
      <c r="E8" s="1105"/>
      <c r="F8" s="1105"/>
      <c r="G8" s="1105"/>
      <c r="H8" s="1106"/>
      <c r="I8" s="814"/>
    </row>
    <row r="9" spans="1:184" x14ac:dyDescent="0.2">
      <c r="A9" s="812"/>
      <c r="B9" s="1107"/>
      <c r="C9" s="1108"/>
      <c r="D9" s="1108"/>
      <c r="E9" s="1108"/>
      <c r="F9" s="1108"/>
      <c r="G9" s="1108"/>
      <c r="H9" s="1109"/>
      <c r="I9" s="814"/>
    </row>
    <row r="10" spans="1:184" ht="17.25" thickBot="1" x14ac:dyDescent="0.25">
      <c r="A10" s="812"/>
      <c r="B10" s="1110"/>
      <c r="C10" s="1111"/>
      <c r="D10" s="1111"/>
      <c r="E10" s="1111"/>
      <c r="F10" s="1111"/>
      <c r="G10" s="1111"/>
      <c r="H10" s="1112"/>
      <c r="I10" s="814"/>
    </row>
    <row r="11" spans="1:184" s="821" customFormat="1" ht="15.6" customHeight="1" x14ac:dyDescent="0.2">
      <c r="A11" s="820"/>
      <c r="B11" s="1116" t="s">
        <v>46</v>
      </c>
      <c r="C11" s="1118" t="s">
        <v>1492</v>
      </c>
      <c r="D11" s="1088" t="s">
        <v>1493</v>
      </c>
      <c r="E11" s="1088" t="s">
        <v>1494</v>
      </c>
      <c r="F11" s="1088" t="s">
        <v>1495</v>
      </c>
      <c r="G11" s="1088" t="s">
        <v>1496</v>
      </c>
      <c r="H11" s="1090" t="s">
        <v>1497</v>
      </c>
      <c r="I11" s="814"/>
      <c r="J11" s="810"/>
      <c r="K11" s="810"/>
      <c r="L11" s="810"/>
      <c r="M11" s="810"/>
      <c r="N11" s="810"/>
      <c r="O11" s="810"/>
      <c r="P11" s="810"/>
      <c r="Q11" s="810"/>
      <c r="R11" s="810"/>
      <c r="S11" s="810"/>
      <c r="T11" s="810"/>
      <c r="U11" s="810"/>
      <c r="V11" s="810"/>
      <c r="W11" s="810"/>
      <c r="X11" s="810"/>
      <c r="Y11" s="810"/>
      <c r="Z11" s="810"/>
      <c r="AA11" s="810"/>
      <c r="AB11" s="810"/>
      <c r="AC11" s="810"/>
      <c r="AD11" s="810"/>
      <c r="AE11" s="810"/>
      <c r="AF11" s="810"/>
      <c r="AG11" s="810"/>
      <c r="AH11" s="810"/>
      <c r="AI11" s="810"/>
      <c r="AJ11" s="810"/>
      <c r="AK11" s="810"/>
      <c r="AL11" s="810"/>
      <c r="AM11" s="810"/>
      <c r="AN11" s="810"/>
      <c r="AO11" s="810"/>
      <c r="AP11" s="810"/>
      <c r="AQ11" s="810"/>
      <c r="AR11" s="810"/>
      <c r="AS11" s="810"/>
      <c r="AT11" s="810"/>
      <c r="AU11" s="810"/>
      <c r="AV11" s="810"/>
      <c r="AW11" s="810"/>
      <c r="AX11" s="810"/>
      <c r="AY11" s="810"/>
      <c r="AZ11" s="810"/>
      <c r="BA11" s="810"/>
      <c r="BB11" s="810"/>
      <c r="BC11" s="810"/>
      <c r="BD11" s="810"/>
      <c r="BE11" s="810"/>
      <c r="BF11" s="810"/>
      <c r="BG11" s="810"/>
      <c r="BH11" s="810"/>
      <c r="BI11" s="810"/>
      <c r="BJ11" s="810"/>
      <c r="BK11" s="810"/>
      <c r="BL11" s="810"/>
      <c r="BM11" s="810"/>
      <c r="BN11" s="810"/>
      <c r="BO11" s="810"/>
      <c r="BP11" s="810"/>
      <c r="BQ11" s="810"/>
      <c r="BR11" s="810"/>
      <c r="BS11" s="810"/>
      <c r="BT11" s="810"/>
      <c r="BU11" s="810"/>
      <c r="BV11" s="810"/>
      <c r="BW11" s="810"/>
      <c r="BX11" s="810"/>
      <c r="BY11" s="810"/>
      <c r="BZ11" s="810"/>
      <c r="CA11" s="810"/>
      <c r="CB11" s="810"/>
      <c r="CC11" s="810"/>
      <c r="CD11" s="810"/>
      <c r="CE11" s="810"/>
      <c r="CF11" s="810"/>
      <c r="CG11" s="810"/>
      <c r="CH11" s="810"/>
      <c r="CI11" s="810"/>
      <c r="CJ11" s="810"/>
      <c r="CK11" s="810"/>
      <c r="CL11" s="810"/>
      <c r="CM11" s="810"/>
      <c r="CN11" s="810"/>
      <c r="CO11" s="810"/>
      <c r="CP11" s="810"/>
      <c r="CQ11" s="810"/>
      <c r="CR11" s="810"/>
      <c r="CS11" s="810"/>
      <c r="CT11" s="810"/>
      <c r="CU11" s="810"/>
      <c r="CV11" s="810"/>
      <c r="CW11" s="810"/>
      <c r="CX11" s="810"/>
      <c r="CY11" s="810"/>
      <c r="CZ11" s="810"/>
      <c r="DA11" s="810"/>
      <c r="DB11" s="810"/>
      <c r="DC11" s="810"/>
      <c r="DD11" s="810"/>
      <c r="DE11" s="810"/>
      <c r="DF11" s="810"/>
      <c r="DG11" s="810"/>
      <c r="DH11" s="810"/>
      <c r="DI11" s="810"/>
      <c r="DJ11" s="810"/>
      <c r="DK11" s="810"/>
      <c r="DL11" s="810"/>
      <c r="DM11" s="810"/>
      <c r="DN11" s="810"/>
      <c r="DO11" s="810"/>
      <c r="DP11" s="810"/>
      <c r="DQ11" s="810"/>
      <c r="DR11" s="810"/>
      <c r="DS11" s="810"/>
      <c r="DT11" s="810"/>
      <c r="DU11" s="810"/>
      <c r="DV11" s="810"/>
      <c r="DW11" s="810"/>
      <c r="DX11" s="810"/>
      <c r="DY11" s="810"/>
      <c r="DZ11" s="810"/>
      <c r="EA11" s="810"/>
      <c r="EB11" s="810"/>
      <c r="EC11" s="810"/>
      <c r="ED11" s="810"/>
      <c r="EE11" s="810"/>
      <c r="EF11" s="810"/>
      <c r="EG11" s="810"/>
      <c r="EH11" s="810"/>
      <c r="EI11" s="810"/>
      <c r="EJ11" s="810"/>
      <c r="EK11" s="810"/>
      <c r="EL11" s="810"/>
      <c r="EM11" s="810"/>
      <c r="EN11" s="810"/>
      <c r="EO11" s="810"/>
      <c r="EP11" s="810"/>
      <c r="EQ11" s="810"/>
      <c r="ER11" s="810"/>
      <c r="ES11" s="810"/>
      <c r="ET11" s="810"/>
      <c r="EU11" s="810"/>
      <c r="EV11" s="810"/>
      <c r="EW11" s="810"/>
      <c r="EX11" s="810"/>
      <c r="EY11" s="810"/>
      <c r="EZ11" s="810"/>
      <c r="FA11" s="810"/>
      <c r="FB11" s="810"/>
      <c r="FC11" s="810"/>
      <c r="FD11" s="810"/>
      <c r="FE11" s="810"/>
      <c r="FF11" s="810"/>
      <c r="FG11" s="810"/>
      <c r="FH11" s="810"/>
      <c r="FI11" s="810"/>
      <c r="FJ11" s="810"/>
      <c r="FK11" s="810"/>
      <c r="FL11" s="810"/>
      <c r="FM11" s="810"/>
      <c r="FN11" s="810"/>
      <c r="FO11" s="810"/>
      <c r="FP11" s="810"/>
      <c r="FQ11" s="810"/>
      <c r="FR11" s="810"/>
      <c r="FS11" s="810"/>
      <c r="FT11" s="810"/>
      <c r="FU11" s="810"/>
      <c r="FV11" s="810"/>
      <c r="FW11" s="810"/>
      <c r="FX11" s="810"/>
      <c r="FY11" s="810"/>
      <c r="FZ11" s="810"/>
      <c r="GA11" s="810"/>
      <c r="GB11" s="810"/>
    </row>
    <row r="12" spans="1:184" s="821" customFormat="1" x14ac:dyDescent="0.2">
      <c r="A12" s="820"/>
      <c r="B12" s="1117"/>
      <c r="C12" s="1119"/>
      <c r="D12" s="1089" t="s">
        <v>1498</v>
      </c>
      <c r="E12" s="1089" t="s">
        <v>1499</v>
      </c>
      <c r="F12" s="1089" t="s">
        <v>1500</v>
      </c>
      <c r="G12" s="1089" t="s">
        <v>1501</v>
      </c>
      <c r="H12" s="1091" t="s">
        <v>1502</v>
      </c>
      <c r="I12" s="814"/>
      <c r="J12" s="810"/>
      <c r="K12" s="810"/>
      <c r="L12" s="810"/>
      <c r="M12" s="810"/>
      <c r="N12" s="810"/>
      <c r="O12" s="810"/>
      <c r="P12" s="810"/>
      <c r="Q12" s="810"/>
      <c r="R12" s="810"/>
      <c r="S12" s="810"/>
      <c r="T12" s="810"/>
      <c r="U12" s="810"/>
      <c r="V12" s="810"/>
      <c r="W12" s="810"/>
      <c r="X12" s="810"/>
      <c r="Y12" s="810"/>
      <c r="Z12" s="810"/>
      <c r="AA12" s="810"/>
      <c r="AB12" s="810"/>
      <c r="AC12" s="810"/>
      <c r="AD12" s="810"/>
      <c r="AE12" s="810"/>
      <c r="AF12" s="810"/>
      <c r="AG12" s="810"/>
      <c r="AH12" s="810"/>
      <c r="AI12" s="810"/>
      <c r="AJ12" s="810"/>
      <c r="AK12" s="810"/>
      <c r="AL12" s="810"/>
      <c r="AM12" s="810"/>
      <c r="AN12" s="810"/>
      <c r="AO12" s="810"/>
      <c r="AP12" s="810"/>
      <c r="AQ12" s="810"/>
      <c r="AR12" s="810"/>
      <c r="AS12" s="810"/>
      <c r="AT12" s="810"/>
      <c r="AU12" s="810"/>
      <c r="AV12" s="810"/>
      <c r="AW12" s="810"/>
      <c r="AX12" s="810"/>
      <c r="AY12" s="810"/>
      <c r="AZ12" s="810"/>
      <c r="BA12" s="810"/>
      <c r="BB12" s="810"/>
      <c r="BC12" s="810"/>
      <c r="BD12" s="810"/>
      <c r="BE12" s="810"/>
      <c r="BF12" s="810"/>
      <c r="BG12" s="810"/>
      <c r="BH12" s="810"/>
      <c r="BI12" s="810"/>
      <c r="BJ12" s="810"/>
      <c r="BK12" s="810"/>
      <c r="BL12" s="810"/>
      <c r="BM12" s="810"/>
      <c r="BN12" s="810"/>
      <c r="BO12" s="810"/>
      <c r="BP12" s="810"/>
      <c r="BQ12" s="810"/>
      <c r="BR12" s="810"/>
      <c r="BS12" s="810"/>
      <c r="BT12" s="810"/>
      <c r="BU12" s="810"/>
      <c r="BV12" s="810"/>
      <c r="BW12" s="810"/>
      <c r="BX12" s="810"/>
      <c r="BY12" s="810"/>
      <c r="BZ12" s="810"/>
      <c r="CA12" s="810"/>
      <c r="CB12" s="810"/>
      <c r="CC12" s="810"/>
      <c r="CD12" s="810"/>
      <c r="CE12" s="810"/>
      <c r="CF12" s="810"/>
      <c r="CG12" s="810"/>
      <c r="CH12" s="810"/>
      <c r="CI12" s="810"/>
      <c r="CJ12" s="810"/>
      <c r="CK12" s="810"/>
      <c r="CL12" s="810"/>
      <c r="CM12" s="810"/>
      <c r="CN12" s="810"/>
      <c r="CO12" s="810"/>
      <c r="CP12" s="810"/>
      <c r="CQ12" s="810"/>
      <c r="CR12" s="810"/>
      <c r="CS12" s="810"/>
      <c r="CT12" s="810"/>
      <c r="CU12" s="810"/>
      <c r="CV12" s="810"/>
      <c r="CW12" s="810"/>
      <c r="CX12" s="810"/>
      <c r="CY12" s="810"/>
      <c r="CZ12" s="810"/>
      <c r="DA12" s="810"/>
      <c r="DB12" s="810"/>
      <c r="DC12" s="810"/>
      <c r="DD12" s="810"/>
      <c r="DE12" s="810"/>
      <c r="DF12" s="810"/>
      <c r="DG12" s="810"/>
      <c r="DH12" s="810"/>
      <c r="DI12" s="810"/>
      <c r="DJ12" s="810"/>
      <c r="DK12" s="810"/>
      <c r="DL12" s="810"/>
      <c r="DM12" s="810"/>
      <c r="DN12" s="810"/>
      <c r="DO12" s="810"/>
      <c r="DP12" s="810"/>
      <c r="DQ12" s="810"/>
      <c r="DR12" s="810"/>
      <c r="DS12" s="810"/>
      <c r="DT12" s="810"/>
      <c r="DU12" s="810"/>
      <c r="DV12" s="810"/>
      <c r="DW12" s="810"/>
      <c r="DX12" s="810"/>
      <c r="DY12" s="810"/>
      <c r="DZ12" s="810"/>
      <c r="EA12" s="810"/>
      <c r="EB12" s="810"/>
      <c r="EC12" s="810"/>
      <c r="ED12" s="810"/>
      <c r="EE12" s="810"/>
      <c r="EF12" s="810"/>
      <c r="EG12" s="810"/>
      <c r="EH12" s="810"/>
      <c r="EI12" s="810"/>
      <c r="EJ12" s="810"/>
      <c r="EK12" s="810"/>
      <c r="EL12" s="810"/>
      <c r="EM12" s="810"/>
      <c r="EN12" s="810"/>
      <c r="EO12" s="810"/>
      <c r="EP12" s="810"/>
      <c r="EQ12" s="810"/>
      <c r="ER12" s="810"/>
      <c r="ES12" s="810"/>
      <c r="ET12" s="810"/>
      <c r="EU12" s="810"/>
      <c r="EV12" s="810"/>
      <c r="EW12" s="810"/>
      <c r="EX12" s="810"/>
      <c r="EY12" s="810"/>
      <c r="EZ12" s="810"/>
      <c r="FA12" s="810"/>
      <c r="FB12" s="810"/>
      <c r="FC12" s="810"/>
      <c r="FD12" s="810"/>
      <c r="FE12" s="810"/>
      <c r="FF12" s="810"/>
      <c r="FG12" s="810"/>
      <c r="FH12" s="810"/>
      <c r="FI12" s="810"/>
      <c r="FJ12" s="810"/>
      <c r="FK12" s="810"/>
      <c r="FL12" s="810"/>
      <c r="FM12" s="810"/>
      <c r="FN12" s="810"/>
      <c r="FO12" s="810"/>
      <c r="FP12" s="810"/>
      <c r="FQ12" s="810"/>
      <c r="FR12" s="810"/>
      <c r="FS12" s="810"/>
      <c r="FT12" s="810"/>
      <c r="FU12" s="810"/>
      <c r="FV12" s="810"/>
      <c r="FW12" s="810"/>
      <c r="FX12" s="810"/>
      <c r="FY12" s="810"/>
      <c r="FZ12" s="810"/>
      <c r="GA12" s="810"/>
      <c r="GB12" s="810"/>
    </row>
    <row r="13" spans="1:184" s="821" customFormat="1" ht="30.75" thickBot="1" x14ac:dyDescent="0.25">
      <c r="A13" s="820"/>
      <c r="B13" s="822" t="s">
        <v>1503</v>
      </c>
      <c r="C13" s="1120"/>
      <c r="D13" s="823" t="s">
        <v>1504</v>
      </c>
      <c r="E13" s="823" t="s">
        <v>1505</v>
      </c>
      <c r="F13" s="823" t="s">
        <v>1506</v>
      </c>
      <c r="G13" s="823" t="s">
        <v>1507</v>
      </c>
      <c r="H13" s="824" t="s">
        <v>1508</v>
      </c>
      <c r="I13" s="814"/>
      <c r="J13" s="810"/>
      <c r="K13" s="810"/>
      <c r="L13" s="810"/>
      <c r="M13" s="810"/>
      <c r="N13" s="810"/>
      <c r="O13" s="810"/>
      <c r="P13" s="810"/>
      <c r="Q13" s="810"/>
      <c r="R13" s="810"/>
      <c r="S13" s="810"/>
      <c r="T13" s="810"/>
      <c r="U13" s="810"/>
      <c r="V13" s="810"/>
      <c r="W13" s="810"/>
      <c r="X13" s="810"/>
      <c r="Y13" s="810"/>
      <c r="Z13" s="810"/>
      <c r="AA13" s="810"/>
      <c r="AB13" s="810"/>
      <c r="AC13" s="810"/>
      <c r="AD13" s="810"/>
      <c r="AE13" s="810"/>
      <c r="AF13" s="810"/>
      <c r="AG13" s="810"/>
      <c r="AH13" s="810"/>
      <c r="AI13" s="810"/>
      <c r="AJ13" s="810"/>
      <c r="AK13" s="810"/>
      <c r="AL13" s="810"/>
      <c r="AM13" s="810"/>
      <c r="AN13" s="810"/>
      <c r="AO13" s="810"/>
      <c r="AP13" s="810"/>
      <c r="AQ13" s="810"/>
      <c r="AR13" s="810"/>
      <c r="AS13" s="810"/>
      <c r="AT13" s="810"/>
      <c r="AU13" s="810"/>
      <c r="AV13" s="810"/>
      <c r="AW13" s="810"/>
      <c r="AX13" s="810"/>
      <c r="AY13" s="810"/>
      <c r="AZ13" s="810"/>
      <c r="BA13" s="810"/>
      <c r="BB13" s="810"/>
      <c r="BC13" s="810"/>
      <c r="BD13" s="810"/>
      <c r="BE13" s="810"/>
      <c r="BF13" s="810"/>
      <c r="BG13" s="810"/>
      <c r="BH13" s="810"/>
      <c r="BI13" s="810"/>
      <c r="BJ13" s="810"/>
      <c r="BK13" s="810"/>
      <c r="BL13" s="810"/>
      <c r="BM13" s="810"/>
      <c r="BN13" s="810"/>
      <c r="BO13" s="810"/>
      <c r="BP13" s="810"/>
      <c r="BQ13" s="810"/>
      <c r="BR13" s="810"/>
      <c r="BS13" s="810"/>
      <c r="BT13" s="810"/>
      <c r="BU13" s="810"/>
      <c r="BV13" s="810"/>
      <c r="BW13" s="810"/>
      <c r="BX13" s="810"/>
      <c r="BY13" s="810"/>
      <c r="BZ13" s="810"/>
      <c r="CA13" s="810"/>
      <c r="CB13" s="810"/>
      <c r="CC13" s="810"/>
      <c r="CD13" s="810"/>
      <c r="CE13" s="810"/>
      <c r="CF13" s="810"/>
      <c r="CG13" s="810"/>
      <c r="CH13" s="810"/>
      <c r="CI13" s="810"/>
      <c r="CJ13" s="810"/>
      <c r="CK13" s="810"/>
      <c r="CL13" s="810"/>
      <c r="CM13" s="810"/>
      <c r="CN13" s="810"/>
      <c r="CO13" s="810"/>
      <c r="CP13" s="810"/>
      <c r="CQ13" s="810"/>
      <c r="CR13" s="810"/>
      <c r="CS13" s="810"/>
      <c r="CT13" s="810"/>
      <c r="CU13" s="810"/>
      <c r="CV13" s="810"/>
      <c r="CW13" s="810"/>
      <c r="CX13" s="810"/>
      <c r="CY13" s="810"/>
      <c r="CZ13" s="810"/>
      <c r="DA13" s="810"/>
      <c r="DB13" s="810"/>
      <c r="DC13" s="810"/>
      <c r="DD13" s="810"/>
      <c r="DE13" s="810"/>
      <c r="DF13" s="810"/>
      <c r="DG13" s="810"/>
      <c r="DH13" s="810"/>
      <c r="DI13" s="810"/>
      <c r="DJ13" s="810"/>
      <c r="DK13" s="810"/>
      <c r="DL13" s="810"/>
      <c r="DM13" s="810"/>
      <c r="DN13" s="810"/>
      <c r="DO13" s="810"/>
      <c r="DP13" s="810"/>
      <c r="DQ13" s="810"/>
      <c r="DR13" s="810"/>
      <c r="DS13" s="810"/>
      <c r="DT13" s="810"/>
      <c r="DU13" s="810"/>
      <c r="DV13" s="810"/>
      <c r="DW13" s="810"/>
      <c r="DX13" s="810"/>
      <c r="DY13" s="810"/>
      <c r="DZ13" s="810"/>
      <c r="EA13" s="810"/>
      <c r="EB13" s="810"/>
      <c r="EC13" s="810"/>
      <c r="ED13" s="810"/>
      <c r="EE13" s="810"/>
      <c r="EF13" s="810"/>
      <c r="EG13" s="810"/>
      <c r="EH13" s="810"/>
      <c r="EI13" s="810"/>
      <c r="EJ13" s="810"/>
      <c r="EK13" s="810"/>
      <c r="EL13" s="810"/>
      <c r="EM13" s="810"/>
      <c r="EN13" s="810"/>
      <c r="EO13" s="810"/>
      <c r="EP13" s="810"/>
      <c r="EQ13" s="810"/>
      <c r="ER13" s="810"/>
      <c r="ES13" s="810"/>
      <c r="ET13" s="810"/>
      <c r="EU13" s="810"/>
      <c r="EV13" s="810"/>
      <c r="EW13" s="810"/>
      <c r="EX13" s="810"/>
      <c r="EY13" s="810"/>
      <c r="EZ13" s="810"/>
      <c r="FA13" s="810"/>
      <c r="FB13" s="810"/>
      <c r="FC13" s="810"/>
      <c r="FD13" s="810"/>
      <c r="FE13" s="810"/>
      <c r="FF13" s="810"/>
      <c r="FG13" s="810"/>
      <c r="FH13" s="810"/>
      <c r="FI13" s="810"/>
      <c r="FJ13" s="810"/>
      <c r="FK13" s="810"/>
      <c r="FL13" s="810"/>
      <c r="FM13" s="810"/>
      <c r="FN13" s="810"/>
      <c r="FO13" s="810"/>
      <c r="FP13" s="810"/>
      <c r="FQ13" s="810"/>
      <c r="FR13" s="810"/>
      <c r="FS13" s="810"/>
      <c r="FT13" s="810"/>
      <c r="FU13" s="810"/>
      <c r="FV13" s="810"/>
      <c r="FW13" s="810"/>
      <c r="FX13" s="810"/>
      <c r="FY13" s="810"/>
      <c r="FZ13" s="810"/>
      <c r="GA13" s="810"/>
      <c r="GB13" s="810"/>
    </row>
    <row r="14" spans="1:184" s="821" customFormat="1" ht="20.45" customHeight="1" x14ac:dyDescent="0.2">
      <c r="A14" s="820"/>
      <c r="B14" s="1095" t="s">
        <v>1509</v>
      </c>
      <c r="C14" s="1096"/>
      <c r="D14" s="1096"/>
      <c r="E14" s="1096"/>
      <c r="F14" s="1096"/>
      <c r="G14" s="1096"/>
      <c r="H14" s="1097"/>
      <c r="I14" s="814"/>
      <c r="J14" s="810"/>
      <c r="K14" s="810"/>
      <c r="L14" s="810"/>
      <c r="M14" s="810"/>
      <c r="N14" s="810"/>
      <c r="O14" s="810"/>
      <c r="P14" s="810"/>
      <c r="Q14" s="810"/>
      <c r="R14" s="810"/>
      <c r="S14" s="810"/>
      <c r="T14" s="810"/>
      <c r="U14" s="810"/>
      <c r="V14" s="810"/>
      <c r="W14" s="810"/>
      <c r="X14" s="810"/>
      <c r="Y14" s="810"/>
      <c r="Z14" s="810"/>
      <c r="AA14" s="810"/>
      <c r="AB14" s="810"/>
      <c r="AC14" s="810"/>
      <c r="AD14" s="810"/>
      <c r="AE14" s="810"/>
      <c r="AF14" s="810"/>
      <c r="AG14" s="810"/>
      <c r="AH14" s="810"/>
      <c r="AI14" s="810"/>
      <c r="AJ14" s="810"/>
      <c r="AK14" s="810"/>
      <c r="AL14" s="810"/>
      <c r="AM14" s="810"/>
      <c r="AN14" s="810"/>
      <c r="AO14" s="810"/>
      <c r="AP14" s="810"/>
      <c r="AQ14" s="810"/>
      <c r="AR14" s="810"/>
      <c r="AS14" s="810"/>
      <c r="AT14" s="810"/>
      <c r="AU14" s="810"/>
      <c r="AV14" s="810"/>
      <c r="AW14" s="810"/>
      <c r="AX14" s="810"/>
      <c r="AY14" s="810"/>
      <c r="AZ14" s="810"/>
      <c r="BA14" s="810"/>
      <c r="BB14" s="810"/>
      <c r="BC14" s="810"/>
      <c r="BD14" s="810"/>
      <c r="BE14" s="810"/>
      <c r="BF14" s="810"/>
      <c r="BG14" s="810"/>
      <c r="BH14" s="810"/>
      <c r="BI14" s="810"/>
      <c r="BJ14" s="810"/>
      <c r="BK14" s="810"/>
      <c r="BL14" s="810"/>
      <c r="BM14" s="810"/>
      <c r="BN14" s="810"/>
      <c r="BO14" s="810"/>
      <c r="BP14" s="810"/>
      <c r="BQ14" s="810"/>
      <c r="BR14" s="810"/>
      <c r="BS14" s="810"/>
      <c r="BT14" s="810"/>
      <c r="BU14" s="810"/>
      <c r="BV14" s="810"/>
      <c r="BW14" s="810"/>
      <c r="BX14" s="810"/>
      <c r="BY14" s="810"/>
      <c r="BZ14" s="810"/>
      <c r="CA14" s="810"/>
      <c r="CB14" s="810"/>
      <c r="CC14" s="810"/>
      <c r="CD14" s="810"/>
      <c r="CE14" s="810"/>
      <c r="CF14" s="810"/>
      <c r="CG14" s="810"/>
      <c r="CH14" s="810"/>
      <c r="CI14" s="810"/>
      <c r="CJ14" s="810"/>
      <c r="CK14" s="810"/>
      <c r="CL14" s="810"/>
      <c r="CM14" s="810"/>
      <c r="CN14" s="810"/>
      <c r="CO14" s="810"/>
      <c r="CP14" s="810"/>
      <c r="CQ14" s="810"/>
      <c r="CR14" s="810"/>
      <c r="CS14" s="810"/>
      <c r="CT14" s="810"/>
      <c r="CU14" s="810"/>
      <c r="CV14" s="810"/>
      <c r="CW14" s="810"/>
      <c r="CX14" s="810"/>
      <c r="CY14" s="810"/>
      <c r="CZ14" s="810"/>
      <c r="DA14" s="810"/>
      <c r="DB14" s="810"/>
      <c r="DC14" s="810"/>
      <c r="DD14" s="810"/>
      <c r="DE14" s="810"/>
      <c r="DF14" s="810"/>
      <c r="DG14" s="810"/>
      <c r="DH14" s="810"/>
      <c r="DI14" s="810"/>
      <c r="DJ14" s="810"/>
      <c r="DK14" s="810"/>
      <c r="DL14" s="810"/>
      <c r="DM14" s="810"/>
      <c r="DN14" s="810"/>
      <c r="DO14" s="810"/>
      <c r="DP14" s="810"/>
      <c r="DQ14" s="810"/>
      <c r="DR14" s="810"/>
      <c r="DS14" s="810"/>
      <c r="DT14" s="810"/>
      <c r="DU14" s="810"/>
      <c r="DV14" s="810"/>
      <c r="DW14" s="810"/>
      <c r="DX14" s="810"/>
      <c r="DY14" s="810"/>
      <c r="DZ14" s="810"/>
      <c r="EA14" s="810"/>
      <c r="EB14" s="810"/>
      <c r="EC14" s="810"/>
      <c r="ED14" s="810"/>
      <c r="EE14" s="810"/>
      <c r="EF14" s="810"/>
      <c r="EG14" s="810"/>
      <c r="EH14" s="810"/>
      <c r="EI14" s="810"/>
      <c r="EJ14" s="810"/>
      <c r="EK14" s="810"/>
      <c r="EL14" s="810"/>
      <c r="EM14" s="810"/>
      <c r="EN14" s="810"/>
      <c r="EO14" s="810"/>
      <c r="EP14" s="810"/>
      <c r="EQ14" s="810"/>
      <c r="ER14" s="810"/>
      <c r="ES14" s="810"/>
      <c r="ET14" s="810"/>
      <c r="EU14" s="810"/>
      <c r="EV14" s="810"/>
      <c r="EW14" s="810"/>
      <c r="EX14" s="810"/>
      <c r="EY14" s="810"/>
      <c r="EZ14" s="810"/>
      <c r="FA14" s="810"/>
      <c r="FB14" s="810"/>
      <c r="FC14" s="810"/>
      <c r="FD14" s="810"/>
      <c r="FE14" s="810"/>
      <c r="FF14" s="810"/>
      <c r="FG14" s="810"/>
      <c r="FH14" s="810"/>
      <c r="FI14" s="810"/>
      <c r="FJ14" s="810"/>
      <c r="FK14" s="810"/>
      <c r="FL14" s="810"/>
      <c r="FM14" s="810"/>
      <c r="FN14" s="810"/>
      <c r="FO14" s="810"/>
      <c r="FP14" s="810"/>
      <c r="FQ14" s="810"/>
      <c r="FR14" s="810"/>
      <c r="FS14" s="810"/>
      <c r="FT14" s="810"/>
      <c r="FU14" s="810"/>
      <c r="FV14" s="810"/>
      <c r="FW14" s="810"/>
      <c r="FX14" s="810"/>
      <c r="FY14" s="810"/>
      <c r="FZ14" s="810"/>
      <c r="GA14" s="810"/>
      <c r="GB14" s="810"/>
    </row>
    <row r="15" spans="1:184" s="821" customFormat="1" x14ac:dyDescent="0.2">
      <c r="A15" s="820"/>
      <c r="B15" s="863" t="s">
        <v>1510</v>
      </c>
      <c r="C15" s="861"/>
      <c r="D15" s="861"/>
      <c r="E15" s="861"/>
      <c r="F15" s="861"/>
      <c r="G15" s="861"/>
      <c r="H15" s="862"/>
      <c r="I15" s="814"/>
      <c r="J15" s="810"/>
      <c r="K15" s="810"/>
      <c r="L15" s="810"/>
      <c r="M15" s="810"/>
      <c r="N15" s="810"/>
      <c r="O15" s="810"/>
      <c r="P15" s="810"/>
      <c r="Q15" s="810"/>
      <c r="R15" s="810"/>
      <c r="S15" s="810"/>
      <c r="T15" s="810"/>
      <c r="U15" s="810"/>
      <c r="V15" s="810"/>
      <c r="W15" s="810"/>
      <c r="X15" s="810"/>
      <c r="Y15" s="810"/>
      <c r="Z15" s="810"/>
      <c r="AA15" s="810"/>
      <c r="AB15" s="810"/>
      <c r="AC15" s="810"/>
      <c r="AD15" s="810"/>
      <c r="AE15" s="810"/>
      <c r="AF15" s="810"/>
      <c r="AG15" s="810"/>
      <c r="AH15" s="810"/>
      <c r="AI15" s="810"/>
      <c r="AJ15" s="810"/>
      <c r="AK15" s="810"/>
      <c r="AL15" s="810"/>
      <c r="AM15" s="810"/>
      <c r="AN15" s="810"/>
      <c r="AO15" s="810"/>
      <c r="AP15" s="810"/>
      <c r="AQ15" s="810"/>
      <c r="AR15" s="810"/>
      <c r="AS15" s="810"/>
      <c r="AT15" s="810"/>
      <c r="AU15" s="810"/>
      <c r="AV15" s="810"/>
      <c r="AW15" s="810"/>
      <c r="AX15" s="810"/>
      <c r="AY15" s="810"/>
      <c r="AZ15" s="810"/>
      <c r="BA15" s="810"/>
      <c r="BB15" s="810"/>
      <c r="BC15" s="810"/>
      <c r="BD15" s="810"/>
      <c r="BE15" s="810"/>
      <c r="BF15" s="810"/>
      <c r="BG15" s="810"/>
      <c r="BH15" s="810"/>
      <c r="BI15" s="810"/>
      <c r="BJ15" s="810"/>
      <c r="BK15" s="810"/>
      <c r="BL15" s="810"/>
      <c r="BM15" s="810"/>
      <c r="BN15" s="810"/>
      <c r="BO15" s="810"/>
      <c r="BP15" s="810"/>
      <c r="BQ15" s="810"/>
      <c r="BR15" s="810"/>
      <c r="BS15" s="810"/>
      <c r="BT15" s="810"/>
      <c r="BU15" s="810"/>
      <c r="BV15" s="810"/>
      <c r="BW15" s="810"/>
      <c r="BX15" s="810"/>
      <c r="BY15" s="810"/>
      <c r="BZ15" s="810"/>
      <c r="CA15" s="810"/>
      <c r="CB15" s="810"/>
      <c r="CC15" s="810"/>
      <c r="CD15" s="810"/>
      <c r="CE15" s="810"/>
      <c r="CF15" s="810"/>
      <c r="CG15" s="810"/>
      <c r="CH15" s="810"/>
      <c r="CI15" s="810"/>
      <c r="CJ15" s="810"/>
      <c r="CK15" s="810"/>
      <c r="CL15" s="810"/>
      <c r="CM15" s="810"/>
      <c r="CN15" s="810"/>
      <c r="CO15" s="810"/>
      <c r="CP15" s="810"/>
      <c r="CQ15" s="810"/>
      <c r="CR15" s="810"/>
      <c r="CS15" s="810"/>
      <c r="CT15" s="810"/>
      <c r="CU15" s="810"/>
      <c r="CV15" s="810"/>
      <c r="CW15" s="810"/>
      <c r="CX15" s="810"/>
      <c r="CY15" s="810"/>
      <c r="CZ15" s="810"/>
      <c r="DA15" s="810"/>
      <c r="DB15" s="810"/>
      <c r="DC15" s="810"/>
      <c r="DD15" s="810"/>
      <c r="DE15" s="810"/>
      <c r="DF15" s="810"/>
      <c r="DG15" s="810"/>
      <c r="DH15" s="810"/>
      <c r="DI15" s="810"/>
      <c r="DJ15" s="810"/>
      <c r="DK15" s="810"/>
      <c r="DL15" s="810"/>
      <c r="DM15" s="810"/>
      <c r="DN15" s="810"/>
      <c r="DO15" s="810"/>
      <c r="DP15" s="810"/>
      <c r="DQ15" s="810"/>
      <c r="DR15" s="810"/>
      <c r="DS15" s="810"/>
      <c r="DT15" s="810"/>
      <c r="DU15" s="810"/>
      <c r="DV15" s="810"/>
      <c r="DW15" s="810"/>
      <c r="DX15" s="810"/>
      <c r="DY15" s="810"/>
      <c r="DZ15" s="810"/>
      <c r="EA15" s="810"/>
      <c r="EB15" s="810"/>
      <c r="EC15" s="810"/>
      <c r="ED15" s="810"/>
      <c r="EE15" s="810"/>
      <c r="EF15" s="810"/>
      <c r="EG15" s="810"/>
      <c r="EH15" s="810"/>
      <c r="EI15" s="810"/>
      <c r="EJ15" s="810"/>
      <c r="EK15" s="810"/>
      <c r="EL15" s="810"/>
      <c r="EM15" s="810"/>
      <c r="EN15" s="810"/>
      <c r="EO15" s="810"/>
      <c r="EP15" s="810"/>
      <c r="EQ15" s="810"/>
      <c r="ER15" s="810"/>
      <c r="ES15" s="810"/>
      <c r="ET15" s="810"/>
      <c r="EU15" s="810"/>
      <c r="EV15" s="810"/>
      <c r="EW15" s="810"/>
      <c r="EX15" s="810"/>
      <c r="EY15" s="810"/>
      <c r="EZ15" s="810"/>
      <c r="FA15" s="810"/>
      <c r="FB15" s="810"/>
      <c r="FC15" s="810"/>
      <c r="FD15" s="810"/>
      <c r="FE15" s="810"/>
      <c r="FF15" s="810"/>
      <c r="FG15" s="810"/>
      <c r="FH15" s="810"/>
      <c r="FI15" s="810"/>
      <c r="FJ15" s="810"/>
      <c r="FK15" s="810"/>
      <c r="FL15" s="810"/>
      <c r="FM15" s="810"/>
      <c r="FN15" s="810"/>
      <c r="FO15" s="810"/>
      <c r="FP15" s="810"/>
      <c r="FQ15" s="810"/>
      <c r="FR15" s="810"/>
      <c r="FS15" s="810"/>
      <c r="FT15" s="810"/>
      <c r="FU15" s="810"/>
      <c r="FV15" s="810"/>
      <c r="FW15" s="810"/>
      <c r="FX15" s="810"/>
      <c r="FY15" s="810"/>
      <c r="FZ15" s="810"/>
      <c r="GA15" s="810"/>
      <c r="GB15" s="810"/>
    </row>
    <row r="16" spans="1:184" s="821" customFormat="1" ht="13.9" customHeight="1" x14ac:dyDescent="0.2">
      <c r="A16" s="820"/>
      <c r="B16" s="180">
        <v>1</v>
      </c>
      <c r="C16" s="893" t="s">
        <v>1775</v>
      </c>
      <c r="D16" s="894">
        <v>7740000</v>
      </c>
      <c r="E16" s="895">
        <v>0</v>
      </c>
      <c r="F16" s="220">
        <v>1</v>
      </c>
      <c r="G16" s="838">
        <v>6.5</v>
      </c>
      <c r="H16" s="836">
        <f>IF(B16="","",ROUND(B16*(D16+E16)*F16*G16,0))</f>
        <v>50310000</v>
      </c>
      <c r="I16" s="814"/>
      <c r="J16" s="810"/>
      <c r="K16" s="810"/>
      <c r="L16" s="810"/>
      <c r="M16" s="810"/>
      <c r="N16" s="810"/>
      <c r="O16" s="810"/>
      <c r="P16" s="810"/>
      <c r="Q16" s="810"/>
      <c r="R16" s="810"/>
      <c r="S16" s="810"/>
      <c r="T16" s="810"/>
      <c r="U16" s="810"/>
      <c r="V16" s="810"/>
      <c r="W16" s="810"/>
      <c r="X16" s="810"/>
      <c r="Y16" s="810"/>
      <c r="Z16" s="810"/>
      <c r="AA16" s="810"/>
      <c r="AB16" s="810"/>
      <c r="AC16" s="810"/>
      <c r="AD16" s="810"/>
      <c r="AE16" s="810"/>
      <c r="AF16" s="810"/>
      <c r="AG16" s="810"/>
      <c r="AH16" s="810"/>
      <c r="AI16" s="810"/>
      <c r="AJ16" s="810"/>
      <c r="AK16" s="810"/>
      <c r="AL16" s="810"/>
      <c r="AM16" s="810"/>
      <c r="AN16" s="810"/>
      <c r="AO16" s="810"/>
      <c r="AP16" s="810"/>
      <c r="AQ16" s="810"/>
      <c r="AR16" s="810"/>
      <c r="AS16" s="810"/>
      <c r="AT16" s="810"/>
      <c r="AU16" s="810"/>
      <c r="AV16" s="810"/>
      <c r="AW16" s="810"/>
      <c r="AX16" s="810"/>
      <c r="AY16" s="810"/>
      <c r="AZ16" s="810"/>
      <c r="BA16" s="810"/>
      <c r="BB16" s="810"/>
      <c r="BC16" s="810"/>
      <c r="BD16" s="810"/>
      <c r="BE16" s="810"/>
      <c r="BF16" s="810"/>
      <c r="BG16" s="810"/>
      <c r="BH16" s="810"/>
      <c r="BI16" s="810"/>
      <c r="BJ16" s="810"/>
      <c r="BK16" s="810"/>
      <c r="BL16" s="810"/>
      <c r="BM16" s="810"/>
      <c r="BN16" s="810"/>
      <c r="BO16" s="810"/>
      <c r="BP16" s="810"/>
      <c r="BQ16" s="810"/>
      <c r="BR16" s="810"/>
      <c r="BS16" s="810"/>
      <c r="BT16" s="810"/>
      <c r="BU16" s="810"/>
      <c r="BV16" s="810"/>
      <c r="BW16" s="810"/>
      <c r="BX16" s="810"/>
      <c r="BY16" s="810"/>
      <c r="BZ16" s="810"/>
      <c r="CA16" s="810"/>
      <c r="CB16" s="810"/>
      <c r="CC16" s="810"/>
      <c r="CD16" s="810"/>
      <c r="CE16" s="810"/>
      <c r="CF16" s="810"/>
      <c r="CG16" s="810"/>
      <c r="CH16" s="810"/>
      <c r="CI16" s="810"/>
      <c r="CJ16" s="810"/>
      <c r="CK16" s="810"/>
      <c r="CL16" s="810"/>
      <c r="CM16" s="810"/>
      <c r="CN16" s="810"/>
      <c r="CO16" s="810"/>
      <c r="CP16" s="810"/>
      <c r="CQ16" s="810"/>
      <c r="CR16" s="810"/>
      <c r="CS16" s="810"/>
      <c r="CT16" s="810"/>
      <c r="CU16" s="810"/>
      <c r="CV16" s="810"/>
      <c r="CW16" s="810"/>
      <c r="CX16" s="810"/>
      <c r="CY16" s="810"/>
      <c r="CZ16" s="810"/>
      <c r="DA16" s="810"/>
      <c r="DB16" s="810"/>
      <c r="DC16" s="810"/>
      <c r="DD16" s="810"/>
      <c r="DE16" s="810"/>
      <c r="DF16" s="810"/>
      <c r="DG16" s="810"/>
      <c r="DH16" s="810"/>
      <c r="DI16" s="810"/>
      <c r="DJ16" s="810"/>
      <c r="DK16" s="810"/>
      <c r="DL16" s="810"/>
      <c r="DM16" s="810"/>
      <c r="DN16" s="810"/>
      <c r="DO16" s="810"/>
      <c r="DP16" s="810"/>
      <c r="DQ16" s="810"/>
      <c r="DR16" s="810"/>
      <c r="DS16" s="810"/>
      <c r="DT16" s="810"/>
      <c r="DU16" s="810"/>
      <c r="DV16" s="810"/>
      <c r="DW16" s="810"/>
      <c r="DX16" s="810"/>
      <c r="DY16" s="810"/>
      <c r="DZ16" s="810"/>
      <c r="EA16" s="810"/>
      <c r="EB16" s="810"/>
      <c r="EC16" s="810"/>
      <c r="ED16" s="810"/>
      <c r="EE16" s="810"/>
      <c r="EF16" s="810"/>
      <c r="EG16" s="810"/>
      <c r="EH16" s="810"/>
      <c r="EI16" s="810"/>
      <c r="EJ16" s="810"/>
      <c r="EK16" s="810"/>
      <c r="EL16" s="810"/>
      <c r="EM16" s="810"/>
      <c r="EN16" s="810"/>
      <c r="EO16" s="810"/>
      <c r="EP16" s="810"/>
      <c r="EQ16" s="810"/>
      <c r="ER16" s="810"/>
      <c r="ES16" s="810"/>
      <c r="ET16" s="810"/>
      <c r="EU16" s="810"/>
      <c r="EV16" s="810"/>
      <c r="EW16" s="810"/>
      <c r="EX16" s="810"/>
      <c r="EY16" s="810"/>
      <c r="EZ16" s="810"/>
      <c r="FA16" s="810"/>
      <c r="FB16" s="810"/>
      <c r="FC16" s="810"/>
      <c r="FD16" s="810"/>
      <c r="FE16" s="810"/>
      <c r="FF16" s="810"/>
      <c r="FG16" s="810"/>
      <c r="FH16" s="810"/>
      <c r="FI16" s="810"/>
      <c r="FJ16" s="810"/>
      <c r="FK16" s="810"/>
      <c r="FL16" s="810"/>
      <c r="FM16" s="810"/>
      <c r="FN16" s="810"/>
      <c r="FO16" s="810"/>
      <c r="FP16" s="810"/>
      <c r="FQ16" s="810"/>
      <c r="FR16" s="810"/>
      <c r="FS16" s="810"/>
      <c r="FT16" s="810"/>
      <c r="FU16" s="810"/>
      <c r="FV16" s="810"/>
      <c r="FW16" s="810"/>
      <c r="FX16" s="810"/>
      <c r="FY16" s="810"/>
      <c r="FZ16" s="810"/>
      <c r="GA16" s="810"/>
      <c r="GB16" s="810"/>
    </row>
    <row r="17" spans="1:184" s="821" customFormat="1" x14ac:dyDescent="0.2">
      <c r="A17" s="820"/>
      <c r="B17" s="180">
        <v>1</v>
      </c>
      <c r="C17" s="893" t="s">
        <v>1776</v>
      </c>
      <c r="D17" s="894">
        <v>6142000</v>
      </c>
      <c r="E17" s="895">
        <v>0</v>
      </c>
      <c r="F17" s="220">
        <v>1</v>
      </c>
      <c r="G17" s="838">
        <v>6.5</v>
      </c>
      <c r="H17" s="836">
        <f t="shared" ref="H17:H22" si="0">IF(B17="","",ROUND(B17*(D17+E17)*F17*G17,0))</f>
        <v>39923000</v>
      </c>
      <c r="I17" s="814"/>
      <c r="J17" s="810"/>
      <c r="K17" s="810"/>
      <c r="L17" s="810"/>
      <c r="M17" s="810"/>
      <c r="N17" s="810"/>
      <c r="O17" s="810"/>
      <c r="P17" s="810"/>
      <c r="Q17" s="810"/>
      <c r="R17" s="810"/>
      <c r="S17" s="810"/>
      <c r="T17" s="810"/>
      <c r="U17" s="810"/>
      <c r="V17" s="810"/>
      <c r="W17" s="810"/>
      <c r="X17" s="810"/>
      <c r="Y17" s="810"/>
      <c r="Z17" s="810"/>
      <c r="AA17" s="810"/>
      <c r="AB17" s="810"/>
      <c r="AC17" s="810"/>
      <c r="AD17" s="810"/>
      <c r="AE17" s="810"/>
      <c r="AF17" s="810"/>
      <c r="AG17" s="810"/>
      <c r="AH17" s="810"/>
      <c r="AI17" s="810"/>
      <c r="AJ17" s="810"/>
      <c r="AK17" s="810"/>
      <c r="AL17" s="810"/>
      <c r="AM17" s="810"/>
      <c r="AN17" s="810"/>
      <c r="AO17" s="810"/>
      <c r="AP17" s="810"/>
      <c r="AQ17" s="810"/>
      <c r="AR17" s="810"/>
      <c r="AS17" s="810"/>
      <c r="AT17" s="810"/>
      <c r="AU17" s="810"/>
      <c r="AV17" s="810"/>
      <c r="AW17" s="810"/>
      <c r="AX17" s="810"/>
      <c r="AY17" s="810"/>
      <c r="AZ17" s="810"/>
      <c r="BA17" s="810"/>
      <c r="BB17" s="810"/>
      <c r="BC17" s="810"/>
      <c r="BD17" s="810"/>
      <c r="BE17" s="810"/>
      <c r="BF17" s="810"/>
      <c r="BG17" s="810"/>
      <c r="BH17" s="810"/>
      <c r="BI17" s="810"/>
      <c r="BJ17" s="810"/>
      <c r="BK17" s="810"/>
      <c r="BL17" s="810"/>
      <c r="BM17" s="810"/>
      <c r="BN17" s="810"/>
      <c r="BO17" s="810"/>
      <c r="BP17" s="810"/>
      <c r="BQ17" s="810"/>
      <c r="BR17" s="810"/>
      <c r="BS17" s="810"/>
      <c r="BT17" s="810"/>
      <c r="BU17" s="810"/>
      <c r="BV17" s="810"/>
      <c r="BW17" s="810"/>
      <c r="BX17" s="810"/>
      <c r="BY17" s="810"/>
      <c r="BZ17" s="810"/>
      <c r="CA17" s="810"/>
      <c r="CB17" s="810"/>
      <c r="CC17" s="810"/>
      <c r="CD17" s="810"/>
      <c r="CE17" s="810"/>
      <c r="CF17" s="810"/>
      <c r="CG17" s="810"/>
      <c r="CH17" s="810"/>
      <c r="CI17" s="810"/>
      <c r="CJ17" s="810"/>
      <c r="CK17" s="810"/>
      <c r="CL17" s="810"/>
      <c r="CM17" s="810"/>
      <c r="CN17" s="810"/>
      <c r="CO17" s="810"/>
      <c r="CP17" s="810"/>
      <c r="CQ17" s="810"/>
      <c r="CR17" s="810"/>
      <c r="CS17" s="810"/>
      <c r="CT17" s="810"/>
      <c r="CU17" s="810"/>
      <c r="CV17" s="810"/>
      <c r="CW17" s="810"/>
      <c r="CX17" s="810"/>
      <c r="CY17" s="810"/>
      <c r="CZ17" s="810"/>
      <c r="DA17" s="810"/>
      <c r="DB17" s="810"/>
      <c r="DC17" s="810"/>
      <c r="DD17" s="810"/>
      <c r="DE17" s="810"/>
      <c r="DF17" s="810"/>
      <c r="DG17" s="810"/>
      <c r="DH17" s="810"/>
      <c r="DI17" s="810"/>
      <c r="DJ17" s="810"/>
      <c r="DK17" s="810"/>
      <c r="DL17" s="810"/>
      <c r="DM17" s="810"/>
      <c r="DN17" s="810"/>
      <c r="DO17" s="810"/>
      <c r="DP17" s="810"/>
      <c r="DQ17" s="810"/>
      <c r="DR17" s="810"/>
      <c r="DS17" s="810"/>
      <c r="DT17" s="810"/>
      <c r="DU17" s="810"/>
      <c r="DV17" s="810"/>
      <c r="DW17" s="810"/>
      <c r="DX17" s="810"/>
      <c r="DY17" s="810"/>
      <c r="DZ17" s="810"/>
      <c r="EA17" s="810"/>
      <c r="EB17" s="810"/>
      <c r="EC17" s="810"/>
      <c r="ED17" s="810"/>
      <c r="EE17" s="810"/>
      <c r="EF17" s="810"/>
      <c r="EG17" s="810"/>
      <c r="EH17" s="810"/>
      <c r="EI17" s="810"/>
      <c r="EJ17" s="810"/>
      <c r="EK17" s="810"/>
      <c r="EL17" s="810"/>
      <c r="EM17" s="810"/>
      <c r="EN17" s="810"/>
      <c r="EO17" s="810"/>
      <c r="EP17" s="810"/>
      <c r="EQ17" s="810"/>
      <c r="ER17" s="810"/>
      <c r="ES17" s="810"/>
      <c r="ET17" s="810"/>
      <c r="EU17" s="810"/>
      <c r="EV17" s="810"/>
      <c r="EW17" s="810"/>
      <c r="EX17" s="810"/>
      <c r="EY17" s="810"/>
      <c r="EZ17" s="810"/>
      <c r="FA17" s="810"/>
      <c r="FB17" s="810"/>
      <c r="FC17" s="810"/>
      <c r="FD17" s="810"/>
      <c r="FE17" s="810"/>
      <c r="FF17" s="810"/>
      <c r="FG17" s="810"/>
      <c r="FH17" s="810"/>
      <c r="FI17" s="810"/>
      <c r="FJ17" s="810"/>
      <c r="FK17" s="810"/>
      <c r="FL17" s="810"/>
      <c r="FM17" s="810"/>
      <c r="FN17" s="810"/>
      <c r="FO17" s="810"/>
      <c r="FP17" s="810"/>
      <c r="FQ17" s="810"/>
      <c r="FR17" s="810"/>
      <c r="FS17" s="810"/>
      <c r="FT17" s="810"/>
      <c r="FU17" s="810"/>
      <c r="FV17" s="810"/>
      <c r="FW17" s="810"/>
      <c r="FX17" s="810"/>
      <c r="FY17" s="810"/>
      <c r="FZ17" s="810"/>
      <c r="GA17" s="810"/>
      <c r="GB17" s="810"/>
    </row>
    <row r="18" spans="1:184" s="821" customFormat="1" x14ac:dyDescent="0.2">
      <c r="A18" s="820"/>
      <c r="B18" s="180">
        <v>1</v>
      </c>
      <c r="C18" s="893" t="s">
        <v>1783</v>
      </c>
      <c r="D18" s="894">
        <v>5300000</v>
      </c>
      <c r="E18" s="895">
        <v>0</v>
      </c>
      <c r="F18" s="220">
        <v>1</v>
      </c>
      <c r="G18" s="838">
        <v>6</v>
      </c>
      <c r="H18" s="836">
        <f t="shared" si="0"/>
        <v>31800000</v>
      </c>
      <c r="I18" s="814"/>
      <c r="J18" s="810"/>
      <c r="K18" s="810"/>
      <c r="L18" s="810"/>
      <c r="M18" s="810"/>
      <c r="N18" s="810"/>
      <c r="O18" s="810"/>
      <c r="P18" s="810"/>
      <c r="Q18" s="810"/>
      <c r="R18" s="810"/>
      <c r="S18" s="810"/>
      <c r="T18" s="810"/>
      <c r="U18" s="810"/>
      <c r="V18" s="810"/>
      <c r="W18" s="810"/>
      <c r="X18" s="810"/>
      <c r="Y18" s="810"/>
      <c r="Z18" s="810"/>
      <c r="AA18" s="810"/>
      <c r="AB18" s="810"/>
      <c r="AC18" s="810"/>
      <c r="AD18" s="810"/>
      <c r="AE18" s="810"/>
      <c r="AF18" s="810"/>
      <c r="AG18" s="810"/>
      <c r="AH18" s="810"/>
      <c r="AI18" s="810"/>
      <c r="AJ18" s="810"/>
      <c r="AK18" s="810"/>
      <c r="AL18" s="810"/>
      <c r="AM18" s="810"/>
      <c r="AN18" s="810"/>
      <c r="AO18" s="810"/>
      <c r="AP18" s="810"/>
      <c r="AQ18" s="810"/>
      <c r="AR18" s="810"/>
      <c r="AS18" s="810"/>
      <c r="AT18" s="810"/>
      <c r="AU18" s="810"/>
      <c r="AV18" s="810"/>
      <c r="AW18" s="810"/>
      <c r="AX18" s="810"/>
      <c r="AY18" s="810"/>
      <c r="AZ18" s="810"/>
      <c r="BA18" s="810"/>
      <c r="BB18" s="810"/>
      <c r="BC18" s="810"/>
      <c r="BD18" s="810"/>
      <c r="BE18" s="810"/>
      <c r="BF18" s="810"/>
      <c r="BG18" s="810"/>
      <c r="BH18" s="810"/>
      <c r="BI18" s="810"/>
      <c r="BJ18" s="810"/>
      <c r="BK18" s="810"/>
      <c r="BL18" s="810"/>
      <c r="BM18" s="810"/>
      <c r="BN18" s="810"/>
      <c r="BO18" s="810"/>
      <c r="BP18" s="810"/>
      <c r="BQ18" s="810"/>
      <c r="BR18" s="810"/>
      <c r="BS18" s="810"/>
      <c r="BT18" s="810"/>
      <c r="BU18" s="810"/>
      <c r="BV18" s="810"/>
      <c r="BW18" s="810"/>
      <c r="BX18" s="810"/>
      <c r="BY18" s="810"/>
      <c r="BZ18" s="810"/>
      <c r="CA18" s="810"/>
      <c r="CB18" s="810"/>
      <c r="CC18" s="810"/>
      <c r="CD18" s="810"/>
      <c r="CE18" s="810"/>
      <c r="CF18" s="810"/>
      <c r="CG18" s="810"/>
      <c r="CH18" s="810"/>
      <c r="CI18" s="810"/>
      <c r="CJ18" s="810"/>
      <c r="CK18" s="810"/>
      <c r="CL18" s="810"/>
      <c r="CM18" s="810"/>
      <c r="CN18" s="810"/>
      <c r="CO18" s="810"/>
      <c r="CP18" s="810"/>
      <c r="CQ18" s="810"/>
      <c r="CR18" s="810"/>
      <c r="CS18" s="810"/>
      <c r="CT18" s="810"/>
      <c r="CU18" s="810"/>
      <c r="CV18" s="810"/>
      <c r="CW18" s="810"/>
      <c r="CX18" s="810"/>
      <c r="CY18" s="810"/>
      <c r="CZ18" s="810"/>
      <c r="DA18" s="810"/>
      <c r="DB18" s="810"/>
      <c r="DC18" s="810"/>
      <c r="DD18" s="810"/>
      <c r="DE18" s="810"/>
      <c r="DF18" s="810"/>
      <c r="DG18" s="810"/>
      <c r="DH18" s="810"/>
      <c r="DI18" s="810"/>
      <c r="DJ18" s="810"/>
      <c r="DK18" s="810"/>
      <c r="DL18" s="810"/>
      <c r="DM18" s="810"/>
      <c r="DN18" s="810"/>
      <c r="DO18" s="810"/>
      <c r="DP18" s="810"/>
      <c r="DQ18" s="810"/>
      <c r="DR18" s="810"/>
      <c r="DS18" s="810"/>
      <c r="DT18" s="810"/>
      <c r="DU18" s="810"/>
      <c r="DV18" s="810"/>
      <c r="DW18" s="810"/>
      <c r="DX18" s="810"/>
      <c r="DY18" s="810"/>
      <c r="DZ18" s="810"/>
      <c r="EA18" s="810"/>
      <c r="EB18" s="810"/>
      <c r="EC18" s="810"/>
      <c r="ED18" s="810"/>
      <c r="EE18" s="810"/>
      <c r="EF18" s="810"/>
      <c r="EG18" s="810"/>
      <c r="EH18" s="810"/>
      <c r="EI18" s="810"/>
      <c r="EJ18" s="810"/>
      <c r="EK18" s="810"/>
      <c r="EL18" s="810"/>
      <c r="EM18" s="810"/>
      <c r="EN18" s="810"/>
      <c r="EO18" s="810"/>
      <c r="EP18" s="810"/>
      <c r="EQ18" s="810"/>
      <c r="ER18" s="810"/>
      <c r="ES18" s="810"/>
      <c r="ET18" s="810"/>
      <c r="EU18" s="810"/>
      <c r="EV18" s="810"/>
      <c r="EW18" s="810"/>
      <c r="EX18" s="810"/>
      <c r="EY18" s="810"/>
      <c r="EZ18" s="810"/>
      <c r="FA18" s="810"/>
      <c r="FB18" s="810"/>
      <c r="FC18" s="810"/>
      <c r="FD18" s="810"/>
      <c r="FE18" s="810"/>
      <c r="FF18" s="810"/>
      <c r="FG18" s="810"/>
      <c r="FH18" s="810"/>
      <c r="FI18" s="810"/>
      <c r="FJ18" s="810"/>
      <c r="FK18" s="810"/>
      <c r="FL18" s="810"/>
      <c r="FM18" s="810"/>
      <c r="FN18" s="810"/>
      <c r="FO18" s="810"/>
      <c r="FP18" s="810"/>
      <c r="FQ18" s="810"/>
      <c r="FR18" s="810"/>
      <c r="FS18" s="810"/>
      <c r="FT18" s="810"/>
      <c r="FU18" s="810"/>
      <c r="FV18" s="810"/>
      <c r="FW18" s="810"/>
      <c r="FX18" s="810"/>
      <c r="FY18" s="810"/>
      <c r="FZ18" s="810"/>
      <c r="GA18" s="810"/>
      <c r="GB18" s="810"/>
    </row>
    <row r="19" spans="1:184" s="821" customFormat="1" x14ac:dyDescent="0.2">
      <c r="A19" s="820"/>
      <c r="B19" s="180">
        <v>1</v>
      </c>
      <c r="C19" s="893" t="s">
        <v>1784</v>
      </c>
      <c r="D19" s="894">
        <v>4147000</v>
      </c>
      <c r="E19" s="895">
        <v>0</v>
      </c>
      <c r="F19" s="220">
        <v>1</v>
      </c>
      <c r="G19" s="838">
        <v>6</v>
      </c>
      <c r="H19" s="836">
        <f t="shared" si="0"/>
        <v>24882000</v>
      </c>
      <c r="I19" s="814"/>
      <c r="J19" s="810"/>
      <c r="K19" s="810"/>
      <c r="L19" s="810"/>
      <c r="M19" s="810"/>
      <c r="N19" s="810"/>
      <c r="O19" s="810"/>
      <c r="P19" s="810"/>
      <c r="Q19" s="810"/>
      <c r="R19" s="810"/>
      <c r="S19" s="810"/>
      <c r="T19" s="810"/>
      <c r="U19" s="810"/>
      <c r="V19" s="810"/>
      <c r="W19" s="810"/>
      <c r="X19" s="810"/>
      <c r="Y19" s="810"/>
      <c r="Z19" s="810"/>
      <c r="AA19" s="810"/>
      <c r="AB19" s="810"/>
      <c r="AC19" s="810"/>
      <c r="AD19" s="810"/>
      <c r="AE19" s="810"/>
      <c r="AF19" s="810"/>
      <c r="AG19" s="810"/>
      <c r="AH19" s="810"/>
      <c r="AI19" s="810"/>
      <c r="AJ19" s="810"/>
      <c r="AK19" s="810"/>
      <c r="AL19" s="810"/>
      <c r="AM19" s="810"/>
      <c r="AN19" s="810"/>
      <c r="AO19" s="810"/>
      <c r="AP19" s="810"/>
      <c r="AQ19" s="810"/>
      <c r="AR19" s="810"/>
      <c r="AS19" s="810"/>
      <c r="AT19" s="810"/>
      <c r="AU19" s="810"/>
      <c r="AV19" s="810"/>
      <c r="AW19" s="810"/>
      <c r="AX19" s="810"/>
      <c r="AY19" s="810"/>
      <c r="AZ19" s="810"/>
      <c r="BA19" s="810"/>
      <c r="BB19" s="810"/>
      <c r="BC19" s="810"/>
      <c r="BD19" s="810"/>
      <c r="BE19" s="810"/>
      <c r="BF19" s="810"/>
      <c r="BG19" s="810"/>
      <c r="BH19" s="810"/>
      <c r="BI19" s="810"/>
      <c r="BJ19" s="810"/>
      <c r="BK19" s="810"/>
      <c r="BL19" s="810"/>
      <c r="BM19" s="810"/>
      <c r="BN19" s="810"/>
      <c r="BO19" s="810"/>
      <c r="BP19" s="810"/>
      <c r="BQ19" s="810"/>
      <c r="BR19" s="810"/>
      <c r="BS19" s="810"/>
      <c r="BT19" s="810"/>
      <c r="BU19" s="810"/>
      <c r="BV19" s="810"/>
      <c r="BW19" s="810"/>
      <c r="BX19" s="810"/>
      <c r="BY19" s="810"/>
      <c r="BZ19" s="810"/>
      <c r="CA19" s="810"/>
      <c r="CB19" s="810"/>
      <c r="CC19" s="810"/>
      <c r="CD19" s="810"/>
      <c r="CE19" s="810"/>
      <c r="CF19" s="810"/>
      <c r="CG19" s="810"/>
      <c r="CH19" s="810"/>
      <c r="CI19" s="810"/>
      <c r="CJ19" s="810"/>
      <c r="CK19" s="810"/>
      <c r="CL19" s="810"/>
      <c r="CM19" s="810"/>
      <c r="CN19" s="810"/>
      <c r="CO19" s="810"/>
      <c r="CP19" s="810"/>
      <c r="CQ19" s="810"/>
      <c r="CR19" s="810"/>
      <c r="CS19" s="810"/>
      <c r="CT19" s="810"/>
      <c r="CU19" s="810"/>
      <c r="CV19" s="810"/>
      <c r="CW19" s="810"/>
      <c r="CX19" s="810"/>
      <c r="CY19" s="810"/>
      <c r="CZ19" s="810"/>
      <c r="DA19" s="810"/>
      <c r="DB19" s="810"/>
      <c r="DC19" s="810"/>
      <c r="DD19" s="810"/>
      <c r="DE19" s="810"/>
      <c r="DF19" s="810"/>
      <c r="DG19" s="810"/>
      <c r="DH19" s="810"/>
      <c r="DI19" s="810"/>
      <c r="DJ19" s="810"/>
      <c r="DK19" s="810"/>
      <c r="DL19" s="810"/>
      <c r="DM19" s="810"/>
      <c r="DN19" s="810"/>
      <c r="DO19" s="810"/>
      <c r="DP19" s="810"/>
      <c r="DQ19" s="810"/>
      <c r="DR19" s="810"/>
      <c r="DS19" s="810"/>
      <c r="DT19" s="810"/>
      <c r="DU19" s="810"/>
      <c r="DV19" s="810"/>
      <c r="DW19" s="810"/>
      <c r="DX19" s="810"/>
      <c r="DY19" s="810"/>
      <c r="DZ19" s="810"/>
      <c r="EA19" s="810"/>
      <c r="EB19" s="810"/>
      <c r="EC19" s="810"/>
      <c r="ED19" s="810"/>
      <c r="EE19" s="810"/>
      <c r="EF19" s="810"/>
      <c r="EG19" s="810"/>
      <c r="EH19" s="810"/>
      <c r="EI19" s="810"/>
      <c r="EJ19" s="810"/>
      <c r="EK19" s="810"/>
      <c r="EL19" s="810"/>
      <c r="EM19" s="810"/>
      <c r="EN19" s="810"/>
      <c r="EO19" s="810"/>
      <c r="EP19" s="810"/>
      <c r="EQ19" s="810"/>
      <c r="ER19" s="810"/>
      <c r="ES19" s="810"/>
      <c r="ET19" s="810"/>
      <c r="EU19" s="810"/>
      <c r="EV19" s="810"/>
      <c r="EW19" s="810"/>
      <c r="EX19" s="810"/>
      <c r="EY19" s="810"/>
      <c r="EZ19" s="810"/>
      <c r="FA19" s="810"/>
      <c r="FB19" s="810"/>
      <c r="FC19" s="810"/>
      <c r="FD19" s="810"/>
      <c r="FE19" s="810"/>
      <c r="FF19" s="810"/>
      <c r="FG19" s="810"/>
      <c r="FH19" s="810"/>
      <c r="FI19" s="810"/>
      <c r="FJ19" s="810"/>
      <c r="FK19" s="810"/>
      <c r="FL19" s="810"/>
      <c r="FM19" s="810"/>
      <c r="FN19" s="810"/>
      <c r="FO19" s="810"/>
      <c r="FP19" s="810"/>
      <c r="FQ19" s="810"/>
      <c r="FR19" s="810"/>
      <c r="FS19" s="810"/>
      <c r="FT19" s="810"/>
      <c r="FU19" s="810"/>
      <c r="FV19" s="810"/>
      <c r="FW19" s="810"/>
      <c r="FX19" s="810"/>
      <c r="FY19" s="810"/>
      <c r="FZ19" s="810"/>
      <c r="GA19" s="810"/>
      <c r="GB19" s="810"/>
    </row>
    <row r="20" spans="1:184" s="821" customFormat="1" x14ac:dyDescent="0.2">
      <c r="A20" s="820"/>
      <c r="B20" s="180">
        <v>1</v>
      </c>
      <c r="C20" s="893" t="s">
        <v>1785</v>
      </c>
      <c r="D20" s="894">
        <v>4147000</v>
      </c>
      <c r="E20" s="895">
        <v>0</v>
      </c>
      <c r="F20" s="220">
        <v>1</v>
      </c>
      <c r="G20" s="838">
        <v>6</v>
      </c>
      <c r="H20" s="836">
        <f t="shared" si="0"/>
        <v>24882000</v>
      </c>
      <c r="I20" s="814"/>
      <c r="J20" s="810"/>
      <c r="K20" s="810"/>
      <c r="L20" s="810"/>
      <c r="M20" s="810"/>
      <c r="N20" s="810"/>
      <c r="O20" s="810"/>
      <c r="P20" s="810"/>
      <c r="Q20" s="810"/>
      <c r="R20" s="810"/>
      <c r="S20" s="810"/>
      <c r="T20" s="810"/>
      <c r="U20" s="810"/>
      <c r="V20" s="810"/>
      <c r="W20" s="810"/>
      <c r="X20" s="810"/>
      <c r="Y20" s="810"/>
      <c r="Z20" s="810"/>
      <c r="AA20" s="810"/>
      <c r="AB20" s="810"/>
      <c r="AC20" s="810"/>
      <c r="AD20" s="810"/>
      <c r="AE20" s="810"/>
      <c r="AF20" s="810"/>
      <c r="AG20" s="810"/>
      <c r="AH20" s="810"/>
      <c r="AI20" s="810"/>
      <c r="AJ20" s="810"/>
      <c r="AK20" s="810"/>
      <c r="AL20" s="810"/>
      <c r="AM20" s="810"/>
      <c r="AN20" s="810"/>
      <c r="AO20" s="810"/>
      <c r="AP20" s="810"/>
      <c r="AQ20" s="810"/>
      <c r="AR20" s="810"/>
      <c r="AS20" s="810"/>
      <c r="AT20" s="810"/>
      <c r="AU20" s="810"/>
      <c r="AV20" s="810"/>
      <c r="AW20" s="810"/>
      <c r="AX20" s="810"/>
      <c r="AY20" s="810"/>
      <c r="AZ20" s="810"/>
      <c r="BA20" s="810"/>
      <c r="BB20" s="810"/>
      <c r="BC20" s="810"/>
      <c r="BD20" s="810"/>
      <c r="BE20" s="810"/>
      <c r="BF20" s="810"/>
      <c r="BG20" s="810"/>
      <c r="BH20" s="810"/>
      <c r="BI20" s="810"/>
      <c r="BJ20" s="810"/>
      <c r="BK20" s="810"/>
      <c r="BL20" s="810"/>
      <c r="BM20" s="810"/>
      <c r="BN20" s="810"/>
      <c r="BO20" s="810"/>
      <c r="BP20" s="810"/>
      <c r="BQ20" s="810"/>
      <c r="BR20" s="810"/>
      <c r="BS20" s="810"/>
      <c r="BT20" s="810"/>
      <c r="BU20" s="810"/>
      <c r="BV20" s="810"/>
      <c r="BW20" s="810"/>
      <c r="BX20" s="810"/>
      <c r="BY20" s="810"/>
      <c r="BZ20" s="810"/>
      <c r="CA20" s="810"/>
      <c r="CB20" s="810"/>
      <c r="CC20" s="810"/>
      <c r="CD20" s="810"/>
      <c r="CE20" s="810"/>
      <c r="CF20" s="810"/>
      <c r="CG20" s="810"/>
      <c r="CH20" s="810"/>
      <c r="CI20" s="810"/>
      <c r="CJ20" s="810"/>
      <c r="CK20" s="810"/>
      <c r="CL20" s="810"/>
      <c r="CM20" s="810"/>
      <c r="CN20" s="810"/>
      <c r="CO20" s="810"/>
      <c r="CP20" s="810"/>
      <c r="CQ20" s="810"/>
      <c r="CR20" s="810"/>
      <c r="CS20" s="810"/>
      <c r="CT20" s="810"/>
      <c r="CU20" s="810"/>
      <c r="CV20" s="810"/>
      <c r="CW20" s="810"/>
      <c r="CX20" s="810"/>
      <c r="CY20" s="810"/>
      <c r="CZ20" s="810"/>
      <c r="DA20" s="810"/>
      <c r="DB20" s="810"/>
      <c r="DC20" s="810"/>
      <c r="DD20" s="810"/>
      <c r="DE20" s="810"/>
      <c r="DF20" s="810"/>
      <c r="DG20" s="810"/>
      <c r="DH20" s="810"/>
      <c r="DI20" s="810"/>
      <c r="DJ20" s="810"/>
      <c r="DK20" s="810"/>
      <c r="DL20" s="810"/>
      <c r="DM20" s="810"/>
      <c r="DN20" s="810"/>
      <c r="DO20" s="810"/>
      <c r="DP20" s="810"/>
      <c r="DQ20" s="810"/>
      <c r="DR20" s="810"/>
      <c r="DS20" s="810"/>
      <c r="DT20" s="810"/>
      <c r="DU20" s="810"/>
      <c r="DV20" s="810"/>
      <c r="DW20" s="810"/>
      <c r="DX20" s="810"/>
      <c r="DY20" s="810"/>
      <c r="DZ20" s="810"/>
      <c r="EA20" s="810"/>
      <c r="EB20" s="810"/>
      <c r="EC20" s="810"/>
      <c r="ED20" s="810"/>
      <c r="EE20" s="810"/>
      <c r="EF20" s="810"/>
      <c r="EG20" s="810"/>
      <c r="EH20" s="810"/>
      <c r="EI20" s="810"/>
      <c r="EJ20" s="810"/>
      <c r="EK20" s="810"/>
      <c r="EL20" s="810"/>
      <c r="EM20" s="810"/>
      <c r="EN20" s="810"/>
      <c r="EO20" s="810"/>
      <c r="EP20" s="810"/>
      <c r="EQ20" s="810"/>
      <c r="ER20" s="810"/>
      <c r="ES20" s="810"/>
      <c r="ET20" s="810"/>
      <c r="EU20" s="810"/>
      <c r="EV20" s="810"/>
      <c r="EW20" s="810"/>
      <c r="EX20" s="810"/>
      <c r="EY20" s="810"/>
      <c r="EZ20" s="810"/>
      <c r="FA20" s="810"/>
      <c r="FB20" s="810"/>
      <c r="FC20" s="810"/>
      <c r="FD20" s="810"/>
      <c r="FE20" s="810"/>
      <c r="FF20" s="810"/>
      <c r="FG20" s="810"/>
      <c r="FH20" s="810"/>
      <c r="FI20" s="810"/>
      <c r="FJ20" s="810"/>
      <c r="FK20" s="810"/>
      <c r="FL20" s="810"/>
      <c r="FM20" s="810"/>
      <c r="FN20" s="810"/>
      <c r="FO20" s="810"/>
      <c r="FP20" s="810"/>
      <c r="FQ20" s="810"/>
      <c r="FR20" s="810"/>
      <c r="FS20" s="810"/>
      <c r="FT20" s="810"/>
      <c r="FU20" s="810"/>
      <c r="FV20" s="810"/>
      <c r="FW20" s="810"/>
      <c r="FX20" s="810"/>
      <c r="FY20" s="810"/>
      <c r="FZ20" s="810"/>
      <c r="GA20" s="810"/>
      <c r="GB20" s="810"/>
    </row>
    <row r="21" spans="1:184" s="821" customFormat="1" x14ac:dyDescent="0.2">
      <c r="A21" s="820"/>
      <c r="B21" s="180">
        <v>1</v>
      </c>
      <c r="C21" s="897" t="s">
        <v>1786</v>
      </c>
      <c r="D21" s="894">
        <v>5300000</v>
      </c>
      <c r="E21" s="895">
        <v>0</v>
      </c>
      <c r="F21" s="220">
        <v>1</v>
      </c>
      <c r="G21" s="838">
        <v>5</v>
      </c>
      <c r="H21" s="836">
        <f t="shared" si="0"/>
        <v>26500000</v>
      </c>
      <c r="I21" s="814"/>
      <c r="J21" s="810"/>
      <c r="K21" s="810"/>
      <c r="L21" s="810"/>
      <c r="M21" s="810"/>
      <c r="N21" s="810"/>
      <c r="O21" s="810"/>
      <c r="P21" s="810"/>
      <c r="Q21" s="810"/>
      <c r="R21" s="810"/>
      <c r="S21" s="810"/>
      <c r="T21" s="810"/>
      <c r="U21" s="810"/>
      <c r="V21" s="810"/>
      <c r="W21" s="810"/>
      <c r="X21" s="810"/>
      <c r="Y21" s="810"/>
      <c r="Z21" s="810"/>
      <c r="AA21" s="810"/>
      <c r="AB21" s="810"/>
      <c r="AC21" s="810"/>
      <c r="AD21" s="810"/>
      <c r="AE21" s="810"/>
      <c r="AF21" s="810"/>
      <c r="AG21" s="810"/>
      <c r="AH21" s="810"/>
      <c r="AI21" s="810"/>
      <c r="AJ21" s="810"/>
      <c r="AK21" s="810"/>
      <c r="AL21" s="810"/>
      <c r="AM21" s="810"/>
      <c r="AN21" s="810"/>
      <c r="AO21" s="810"/>
      <c r="AP21" s="810"/>
      <c r="AQ21" s="810"/>
      <c r="AR21" s="810"/>
      <c r="AS21" s="810"/>
      <c r="AT21" s="810"/>
      <c r="AU21" s="810"/>
      <c r="AV21" s="810"/>
      <c r="AW21" s="810"/>
      <c r="AX21" s="810"/>
      <c r="AY21" s="810"/>
      <c r="AZ21" s="810"/>
      <c r="BA21" s="810"/>
      <c r="BB21" s="810"/>
      <c r="BC21" s="810"/>
      <c r="BD21" s="810"/>
      <c r="BE21" s="810"/>
      <c r="BF21" s="810"/>
      <c r="BG21" s="810"/>
      <c r="BH21" s="810"/>
      <c r="BI21" s="810"/>
      <c r="BJ21" s="810"/>
      <c r="BK21" s="810"/>
      <c r="BL21" s="810"/>
      <c r="BM21" s="810"/>
      <c r="BN21" s="810"/>
      <c r="BO21" s="810"/>
      <c r="BP21" s="810"/>
      <c r="BQ21" s="810"/>
      <c r="BR21" s="810"/>
      <c r="BS21" s="810"/>
      <c r="BT21" s="810"/>
      <c r="BU21" s="810"/>
      <c r="BV21" s="810"/>
      <c r="BW21" s="810"/>
      <c r="BX21" s="810"/>
      <c r="BY21" s="810"/>
      <c r="BZ21" s="810"/>
      <c r="CA21" s="810"/>
      <c r="CB21" s="810"/>
      <c r="CC21" s="810"/>
      <c r="CD21" s="810"/>
      <c r="CE21" s="810"/>
      <c r="CF21" s="810"/>
      <c r="CG21" s="810"/>
      <c r="CH21" s="810"/>
      <c r="CI21" s="810"/>
      <c r="CJ21" s="810"/>
      <c r="CK21" s="810"/>
      <c r="CL21" s="810"/>
      <c r="CM21" s="810"/>
      <c r="CN21" s="810"/>
      <c r="CO21" s="810"/>
      <c r="CP21" s="810"/>
      <c r="CQ21" s="810"/>
      <c r="CR21" s="810"/>
      <c r="CS21" s="810"/>
      <c r="CT21" s="810"/>
      <c r="CU21" s="810"/>
      <c r="CV21" s="810"/>
      <c r="CW21" s="810"/>
      <c r="CX21" s="810"/>
      <c r="CY21" s="810"/>
      <c r="CZ21" s="810"/>
      <c r="DA21" s="810"/>
      <c r="DB21" s="810"/>
      <c r="DC21" s="810"/>
      <c r="DD21" s="810"/>
      <c r="DE21" s="810"/>
      <c r="DF21" s="810"/>
      <c r="DG21" s="810"/>
      <c r="DH21" s="810"/>
      <c r="DI21" s="810"/>
      <c r="DJ21" s="810"/>
      <c r="DK21" s="810"/>
      <c r="DL21" s="810"/>
      <c r="DM21" s="810"/>
      <c r="DN21" s="810"/>
      <c r="DO21" s="810"/>
      <c r="DP21" s="810"/>
      <c r="DQ21" s="810"/>
      <c r="DR21" s="810"/>
      <c r="DS21" s="810"/>
      <c r="DT21" s="810"/>
      <c r="DU21" s="810"/>
      <c r="DV21" s="810"/>
      <c r="DW21" s="810"/>
      <c r="DX21" s="810"/>
      <c r="DY21" s="810"/>
      <c r="DZ21" s="810"/>
      <c r="EA21" s="810"/>
      <c r="EB21" s="810"/>
      <c r="EC21" s="810"/>
      <c r="ED21" s="810"/>
      <c r="EE21" s="810"/>
      <c r="EF21" s="810"/>
      <c r="EG21" s="810"/>
      <c r="EH21" s="810"/>
      <c r="EI21" s="810"/>
      <c r="EJ21" s="810"/>
      <c r="EK21" s="810"/>
      <c r="EL21" s="810"/>
      <c r="EM21" s="810"/>
      <c r="EN21" s="810"/>
      <c r="EO21" s="810"/>
      <c r="EP21" s="810"/>
      <c r="EQ21" s="810"/>
      <c r="ER21" s="810"/>
      <c r="ES21" s="810"/>
      <c r="ET21" s="810"/>
      <c r="EU21" s="810"/>
      <c r="EV21" s="810"/>
      <c r="EW21" s="810"/>
      <c r="EX21" s="810"/>
      <c r="EY21" s="810"/>
      <c r="EZ21" s="810"/>
      <c r="FA21" s="810"/>
      <c r="FB21" s="810"/>
      <c r="FC21" s="810"/>
      <c r="FD21" s="810"/>
      <c r="FE21" s="810"/>
      <c r="FF21" s="810"/>
      <c r="FG21" s="810"/>
      <c r="FH21" s="810"/>
      <c r="FI21" s="810"/>
      <c r="FJ21" s="810"/>
      <c r="FK21" s="810"/>
      <c r="FL21" s="810"/>
      <c r="FM21" s="810"/>
      <c r="FN21" s="810"/>
      <c r="FO21" s="810"/>
      <c r="FP21" s="810"/>
      <c r="FQ21" s="810"/>
      <c r="FR21" s="810"/>
      <c r="FS21" s="810"/>
      <c r="FT21" s="810"/>
      <c r="FU21" s="810"/>
      <c r="FV21" s="810"/>
      <c r="FW21" s="810"/>
      <c r="FX21" s="810"/>
      <c r="FY21" s="810"/>
      <c r="FZ21" s="810"/>
      <c r="GA21" s="810"/>
      <c r="GB21" s="810"/>
    </row>
    <row r="22" spans="1:184" s="821" customFormat="1" x14ac:dyDescent="0.2">
      <c r="A22" s="820"/>
      <c r="B22" s="180">
        <v>1</v>
      </c>
      <c r="C22" s="897" t="s">
        <v>1787</v>
      </c>
      <c r="D22" s="894">
        <v>5300000</v>
      </c>
      <c r="E22" s="895">
        <v>0</v>
      </c>
      <c r="F22" s="220">
        <v>1</v>
      </c>
      <c r="G22" s="838">
        <v>5</v>
      </c>
      <c r="H22" s="836">
        <f t="shared" si="0"/>
        <v>26500000</v>
      </c>
      <c r="I22" s="814"/>
      <c r="J22" s="810"/>
      <c r="K22" s="810"/>
      <c r="L22" s="810"/>
      <c r="M22" s="810"/>
      <c r="N22" s="810"/>
      <c r="O22" s="810"/>
      <c r="P22" s="810"/>
      <c r="Q22" s="810"/>
      <c r="R22" s="810"/>
      <c r="S22" s="810"/>
      <c r="T22" s="810"/>
      <c r="U22" s="810"/>
      <c r="V22" s="810"/>
      <c r="W22" s="810"/>
      <c r="X22" s="810"/>
      <c r="Y22" s="810"/>
      <c r="Z22" s="810"/>
      <c r="AA22" s="810"/>
      <c r="AB22" s="810"/>
      <c r="AC22" s="810"/>
      <c r="AD22" s="810"/>
      <c r="AE22" s="810"/>
      <c r="AF22" s="810"/>
      <c r="AG22" s="810"/>
      <c r="AH22" s="810"/>
      <c r="AI22" s="810"/>
      <c r="AJ22" s="810"/>
      <c r="AK22" s="810"/>
      <c r="AL22" s="810"/>
      <c r="AM22" s="810"/>
      <c r="AN22" s="810"/>
      <c r="AO22" s="810"/>
      <c r="AP22" s="810"/>
      <c r="AQ22" s="810"/>
      <c r="AR22" s="810"/>
      <c r="AS22" s="810"/>
      <c r="AT22" s="810"/>
      <c r="AU22" s="810"/>
      <c r="AV22" s="810"/>
      <c r="AW22" s="810"/>
      <c r="AX22" s="810"/>
      <c r="AY22" s="810"/>
      <c r="AZ22" s="810"/>
      <c r="BA22" s="810"/>
      <c r="BB22" s="810"/>
      <c r="BC22" s="810"/>
      <c r="BD22" s="810"/>
      <c r="BE22" s="810"/>
      <c r="BF22" s="810"/>
      <c r="BG22" s="810"/>
      <c r="BH22" s="810"/>
      <c r="BI22" s="810"/>
      <c r="BJ22" s="810"/>
      <c r="BK22" s="810"/>
      <c r="BL22" s="810"/>
      <c r="BM22" s="810"/>
      <c r="BN22" s="810"/>
      <c r="BO22" s="810"/>
      <c r="BP22" s="810"/>
      <c r="BQ22" s="810"/>
      <c r="BR22" s="810"/>
      <c r="BS22" s="810"/>
      <c r="BT22" s="810"/>
      <c r="BU22" s="810"/>
      <c r="BV22" s="810"/>
      <c r="BW22" s="810"/>
      <c r="BX22" s="810"/>
      <c r="BY22" s="810"/>
      <c r="BZ22" s="810"/>
      <c r="CA22" s="810"/>
      <c r="CB22" s="810"/>
      <c r="CC22" s="810"/>
      <c r="CD22" s="810"/>
      <c r="CE22" s="810"/>
      <c r="CF22" s="810"/>
      <c r="CG22" s="810"/>
      <c r="CH22" s="810"/>
      <c r="CI22" s="810"/>
      <c r="CJ22" s="810"/>
      <c r="CK22" s="810"/>
      <c r="CL22" s="810"/>
      <c r="CM22" s="810"/>
      <c r="CN22" s="810"/>
      <c r="CO22" s="810"/>
      <c r="CP22" s="810"/>
      <c r="CQ22" s="810"/>
      <c r="CR22" s="810"/>
      <c r="CS22" s="810"/>
      <c r="CT22" s="810"/>
      <c r="CU22" s="810"/>
      <c r="CV22" s="810"/>
      <c r="CW22" s="810"/>
      <c r="CX22" s="810"/>
      <c r="CY22" s="810"/>
      <c r="CZ22" s="810"/>
      <c r="DA22" s="810"/>
      <c r="DB22" s="810"/>
      <c r="DC22" s="810"/>
      <c r="DD22" s="810"/>
      <c r="DE22" s="810"/>
      <c r="DF22" s="810"/>
      <c r="DG22" s="810"/>
      <c r="DH22" s="810"/>
      <c r="DI22" s="810"/>
      <c r="DJ22" s="810"/>
      <c r="DK22" s="810"/>
      <c r="DL22" s="810"/>
      <c r="DM22" s="810"/>
      <c r="DN22" s="810"/>
      <c r="DO22" s="810"/>
      <c r="DP22" s="810"/>
      <c r="DQ22" s="810"/>
      <c r="DR22" s="810"/>
      <c r="DS22" s="810"/>
      <c r="DT22" s="810"/>
      <c r="DU22" s="810"/>
      <c r="DV22" s="810"/>
      <c r="DW22" s="810"/>
      <c r="DX22" s="810"/>
      <c r="DY22" s="810"/>
      <c r="DZ22" s="810"/>
      <c r="EA22" s="810"/>
      <c r="EB22" s="810"/>
      <c r="EC22" s="810"/>
      <c r="ED22" s="810"/>
      <c r="EE22" s="810"/>
      <c r="EF22" s="810"/>
      <c r="EG22" s="810"/>
      <c r="EH22" s="810"/>
      <c r="EI22" s="810"/>
      <c r="EJ22" s="810"/>
      <c r="EK22" s="810"/>
      <c r="EL22" s="810"/>
      <c r="EM22" s="810"/>
      <c r="EN22" s="810"/>
      <c r="EO22" s="810"/>
      <c r="EP22" s="810"/>
      <c r="EQ22" s="810"/>
      <c r="ER22" s="810"/>
      <c r="ES22" s="810"/>
      <c r="ET22" s="810"/>
      <c r="EU22" s="810"/>
      <c r="EV22" s="810"/>
      <c r="EW22" s="810"/>
      <c r="EX22" s="810"/>
      <c r="EY22" s="810"/>
      <c r="EZ22" s="810"/>
      <c r="FA22" s="810"/>
      <c r="FB22" s="810"/>
      <c r="FC22" s="810"/>
      <c r="FD22" s="810"/>
      <c r="FE22" s="810"/>
      <c r="FF22" s="810"/>
      <c r="FG22" s="810"/>
      <c r="FH22" s="810"/>
      <c r="FI22" s="810"/>
      <c r="FJ22" s="810"/>
      <c r="FK22" s="810"/>
      <c r="FL22" s="810"/>
      <c r="FM22" s="810"/>
      <c r="FN22" s="810"/>
      <c r="FO22" s="810"/>
      <c r="FP22" s="810"/>
      <c r="FQ22" s="810"/>
      <c r="FR22" s="810"/>
      <c r="FS22" s="810"/>
      <c r="FT22" s="810"/>
      <c r="FU22" s="810"/>
      <c r="FV22" s="810"/>
      <c r="FW22" s="810"/>
      <c r="FX22" s="810"/>
      <c r="FY22" s="810"/>
      <c r="FZ22" s="810"/>
      <c r="GA22" s="810"/>
      <c r="GB22" s="810"/>
    </row>
    <row r="23" spans="1:184" s="821" customFormat="1" ht="16.5" customHeight="1" x14ac:dyDescent="0.2">
      <c r="A23" s="820"/>
      <c r="B23" s="863" t="s">
        <v>1511</v>
      </c>
      <c r="C23" s="861"/>
      <c r="D23" s="861"/>
      <c r="E23" s="861"/>
      <c r="F23" s="861"/>
      <c r="G23" s="861"/>
      <c r="H23" s="862"/>
      <c r="I23" s="814"/>
      <c r="J23" s="810"/>
      <c r="K23" s="810"/>
      <c r="L23" s="810"/>
      <c r="M23" s="810"/>
      <c r="N23" s="810"/>
      <c r="O23" s="810"/>
      <c r="P23" s="810"/>
      <c r="Q23" s="810"/>
      <c r="R23" s="810"/>
      <c r="S23" s="810"/>
      <c r="T23" s="810"/>
      <c r="U23" s="810"/>
      <c r="V23" s="810"/>
      <c r="W23" s="810"/>
      <c r="X23" s="810"/>
      <c r="Y23" s="810"/>
      <c r="Z23" s="810"/>
      <c r="AA23" s="810"/>
      <c r="AB23" s="810"/>
      <c r="AC23" s="810"/>
      <c r="AD23" s="810"/>
      <c r="AE23" s="810"/>
      <c r="AF23" s="810"/>
      <c r="AG23" s="810"/>
      <c r="AH23" s="810"/>
      <c r="AI23" s="810"/>
      <c r="AJ23" s="810"/>
      <c r="AK23" s="810"/>
      <c r="AL23" s="810"/>
      <c r="AM23" s="810"/>
      <c r="AN23" s="810"/>
      <c r="AO23" s="810"/>
      <c r="AP23" s="810"/>
      <c r="AQ23" s="810"/>
      <c r="AR23" s="810"/>
      <c r="AS23" s="810"/>
      <c r="AT23" s="810"/>
      <c r="AU23" s="810"/>
      <c r="AV23" s="810"/>
      <c r="AW23" s="810"/>
      <c r="AX23" s="810"/>
      <c r="AY23" s="810"/>
      <c r="AZ23" s="810"/>
      <c r="BA23" s="810"/>
      <c r="BB23" s="810"/>
      <c r="BC23" s="810"/>
      <c r="BD23" s="810"/>
      <c r="BE23" s="810"/>
      <c r="BF23" s="810"/>
      <c r="BG23" s="810"/>
      <c r="BH23" s="810"/>
      <c r="BI23" s="810"/>
      <c r="BJ23" s="810"/>
      <c r="BK23" s="810"/>
      <c r="BL23" s="810"/>
      <c r="BM23" s="810"/>
      <c r="BN23" s="810"/>
      <c r="BO23" s="810"/>
      <c r="BP23" s="810"/>
      <c r="BQ23" s="810"/>
      <c r="BR23" s="810"/>
      <c r="BS23" s="810"/>
      <c r="BT23" s="810"/>
      <c r="BU23" s="810"/>
      <c r="BV23" s="810"/>
      <c r="BW23" s="810"/>
      <c r="BX23" s="810"/>
      <c r="BY23" s="810"/>
      <c r="BZ23" s="810"/>
      <c r="CA23" s="810"/>
      <c r="CB23" s="810"/>
      <c r="CC23" s="810"/>
      <c r="CD23" s="810"/>
      <c r="CE23" s="810"/>
      <c r="CF23" s="810"/>
      <c r="CG23" s="810"/>
      <c r="CH23" s="810"/>
      <c r="CI23" s="810"/>
      <c r="CJ23" s="810"/>
      <c r="CK23" s="810"/>
      <c r="CL23" s="810"/>
      <c r="CM23" s="810"/>
      <c r="CN23" s="810"/>
      <c r="CO23" s="810"/>
      <c r="CP23" s="810"/>
      <c r="CQ23" s="810"/>
      <c r="CR23" s="810"/>
      <c r="CS23" s="810"/>
      <c r="CT23" s="810"/>
      <c r="CU23" s="810"/>
      <c r="CV23" s="810"/>
      <c r="CW23" s="810"/>
      <c r="CX23" s="810"/>
      <c r="CY23" s="810"/>
      <c r="CZ23" s="810"/>
      <c r="DA23" s="810"/>
      <c r="DB23" s="810"/>
      <c r="DC23" s="810"/>
      <c r="DD23" s="810"/>
      <c r="DE23" s="810"/>
      <c r="DF23" s="810"/>
      <c r="DG23" s="810"/>
      <c r="DH23" s="810"/>
      <c r="DI23" s="810"/>
      <c r="DJ23" s="810"/>
      <c r="DK23" s="810"/>
      <c r="DL23" s="810"/>
      <c r="DM23" s="810"/>
      <c r="DN23" s="810"/>
      <c r="DO23" s="810"/>
      <c r="DP23" s="810"/>
      <c r="DQ23" s="810"/>
      <c r="DR23" s="810"/>
      <c r="DS23" s="810"/>
      <c r="DT23" s="810"/>
      <c r="DU23" s="810"/>
      <c r="DV23" s="810"/>
      <c r="DW23" s="810"/>
      <c r="DX23" s="810"/>
      <c r="DY23" s="810"/>
      <c r="DZ23" s="810"/>
      <c r="EA23" s="810"/>
      <c r="EB23" s="810"/>
      <c r="EC23" s="810"/>
      <c r="ED23" s="810"/>
      <c r="EE23" s="810"/>
      <c r="EF23" s="810"/>
      <c r="EG23" s="810"/>
      <c r="EH23" s="810"/>
      <c r="EI23" s="810"/>
      <c r="EJ23" s="810"/>
      <c r="EK23" s="810"/>
      <c r="EL23" s="810"/>
      <c r="EM23" s="810"/>
      <c r="EN23" s="810"/>
      <c r="EO23" s="810"/>
      <c r="EP23" s="810"/>
      <c r="EQ23" s="810"/>
      <c r="ER23" s="810"/>
      <c r="ES23" s="810"/>
      <c r="ET23" s="810"/>
      <c r="EU23" s="810"/>
      <c r="EV23" s="810"/>
      <c r="EW23" s="810"/>
      <c r="EX23" s="810"/>
      <c r="EY23" s="810"/>
      <c r="EZ23" s="810"/>
      <c r="FA23" s="810"/>
      <c r="FB23" s="810"/>
      <c r="FC23" s="810"/>
      <c r="FD23" s="810"/>
      <c r="FE23" s="810"/>
      <c r="FF23" s="810"/>
      <c r="FG23" s="810"/>
      <c r="FH23" s="810"/>
      <c r="FI23" s="810"/>
      <c r="FJ23" s="810"/>
      <c r="FK23" s="810"/>
      <c r="FL23" s="810"/>
      <c r="FM23" s="810"/>
      <c r="FN23" s="810"/>
      <c r="FO23" s="810"/>
      <c r="FP23" s="810"/>
      <c r="FQ23" s="810"/>
      <c r="FR23" s="810"/>
      <c r="FS23" s="810"/>
      <c r="FT23" s="810"/>
      <c r="FU23" s="810"/>
      <c r="FV23" s="810"/>
      <c r="FW23" s="810"/>
      <c r="FX23" s="810"/>
      <c r="FY23" s="810"/>
      <c r="FZ23" s="810"/>
      <c r="GA23" s="810"/>
      <c r="GB23" s="810"/>
    </row>
    <row r="24" spans="1:184" s="821" customFormat="1" ht="13.9" customHeight="1" x14ac:dyDescent="0.2">
      <c r="A24" s="820"/>
      <c r="B24" s="178">
        <v>1</v>
      </c>
      <c r="C24" s="893" t="s">
        <v>1777</v>
      </c>
      <c r="D24" s="894">
        <v>3377000</v>
      </c>
      <c r="E24" s="895">
        <v>0</v>
      </c>
      <c r="F24" s="220">
        <v>1</v>
      </c>
      <c r="G24" s="838">
        <v>6</v>
      </c>
      <c r="H24" s="836">
        <f>IF(B24="","",ROUND(B24*(D24+E24)*F24*G24,0))</f>
        <v>20262000</v>
      </c>
      <c r="I24" s="814"/>
      <c r="J24" s="810"/>
      <c r="K24" s="810"/>
      <c r="L24" s="810"/>
      <c r="M24" s="810"/>
      <c r="N24" s="810"/>
      <c r="O24" s="810"/>
      <c r="P24" s="810"/>
      <c r="Q24" s="810"/>
      <c r="R24" s="810"/>
      <c r="S24" s="810"/>
      <c r="T24" s="810"/>
      <c r="U24" s="810"/>
      <c r="V24" s="810"/>
      <c r="W24" s="810"/>
      <c r="X24" s="810"/>
      <c r="Y24" s="810"/>
      <c r="Z24" s="810"/>
      <c r="AA24" s="810"/>
      <c r="AB24" s="810"/>
      <c r="AC24" s="810"/>
      <c r="AD24" s="810"/>
      <c r="AE24" s="810"/>
      <c r="AF24" s="810"/>
      <c r="AG24" s="810"/>
      <c r="AH24" s="810"/>
      <c r="AI24" s="810"/>
      <c r="AJ24" s="810"/>
      <c r="AK24" s="810"/>
      <c r="AL24" s="810"/>
      <c r="AM24" s="810"/>
      <c r="AN24" s="810"/>
      <c r="AO24" s="810"/>
      <c r="AP24" s="810"/>
      <c r="AQ24" s="810"/>
      <c r="AR24" s="810"/>
      <c r="AS24" s="810"/>
      <c r="AT24" s="810"/>
      <c r="AU24" s="810"/>
      <c r="AV24" s="810"/>
      <c r="AW24" s="810"/>
      <c r="AX24" s="810"/>
      <c r="AY24" s="810"/>
      <c r="AZ24" s="810"/>
      <c r="BA24" s="810"/>
      <c r="BB24" s="810"/>
      <c r="BC24" s="810"/>
      <c r="BD24" s="810"/>
      <c r="BE24" s="810"/>
      <c r="BF24" s="810"/>
      <c r="BG24" s="810"/>
      <c r="BH24" s="810"/>
      <c r="BI24" s="810"/>
      <c r="BJ24" s="810"/>
      <c r="BK24" s="810"/>
      <c r="BL24" s="810"/>
      <c r="BM24" s="810"/>
      <c r="BN24" s="810"/>
      <c r="BO24" s="810"/>
      <c r="BP24" s="810"/>
      <c r="BQ24" s="810"/>
      <c r="BR24" s="810"/>
      <c r="BS24" s="810"/>
      <c r="BT24" s="810"/>
      <c r="BU24" s="810"/>
      <c r="BV24" s="810"/>
      <c r="BW24" s="810"/>
      <c r="BX24" s="810"/>
      <c r="BY24" s="810"/>
      <c r="BZ24" s="810"/>
      <c r="CA24" s="810"/>
      <c r="CB24" s="810"/>
      <c r="CC24" s="810"/>
      <c r="CD24" s="810"/>
      <c r="CE24" s="810"/>
      <c r="CF24" s="810"/>
      <c r="CG24" s="810"/>
      <c r="CH24" s="810"/>
      <c r="CI24" s="810"/>
      <c r="CJ24" s="810"/>
      <c r="CK24" s="810"/>
      <c r="CL24" s="810"/>
      <c r="CM24" s="810"/>
      <c r="CN24" s="810"/>
      <c r="CO24" s="810"/>
      <c r="CP24" s="810"/>
      <c r="CQ24" s="810"/>
      <c r="CR24" s="810"/>
      <c r="CS24" s="810"/>
      <c r="CT24" s="810"/>
      <c r="CU24" s="810"/>
      <c r="CV24" s="810"/>
      <c r="CW24" s="810"/>
      <c r="CX24" s="810"/>
      <c r="CY24" s="810"/>
      <c r="CZ24" s="810"/>
      <c r="DA24" s="810"/>
      <c r="DB24" s="810"/>
      <c r="DC24" s="810"/>
      <c r="DD24" s="810"/>
      <c r="DE24" s="810"/>
      <c r="DF24" s="810"/>
      <c r="DG24" s="810"/>
      <c r="DH24" s="810"/>
      <c r="DI24" s="810"/>
      <c r="DJ24" s="810"/>
      <c r="DK24" s="810"/>
      <c r="DL24" s="810"/>
      <c r="DM24" s="810"/>
      <c r="DN24" s="810"/>
      <c r="DO24" s="810"/>
      <c r="DP24" s="810"/>
      <c r="DQ24" s="810"/>
      <c r="DR24" s="810"/>
      <c r="DS24" s="810"/>
      <c r="DT24" s="810"/>
      <c r="DU24" s="810"/>
      <c r="DV24" s="810"/>
      <c r="DW24" s="810"/>
      <c r="DX24" s="810"/>
      <c r="DY24" s="810"/>
      <c r="DZ24" s="810"/>
      <c r="EA24" s="810"/>
      <c r="EB24" s="810"/>
      <c r="EC24" s="810"/>
      <c r="ED24" s="810"/>
      <c r="EE24" s="810"/>
      <c r="EF24" s="810"/>
      <c r="EG24" s="810"/>
      <c r="EH24" s="810"/>
      <c r="EI24" s="810"/>
      <c r="EJ24" s="810"/>
      <c r="EK24" s="810"/>
      <c r="EL24" s="810"/>
      <c r="EM24" s="810"/>
      <c r="EN24" s="810"/>
      <c r="EO24" s="810"/>
      <c r="EP24" s="810"/>
      <c r="EQ24" s="810"/>
      <c r="ER24" s="810"/>
      <c r="ES24" s="810"/>
      <c r="ET24" s="810"/>
      <c r="EU24" s="810"/>
      <c r="EV24" s="810"/>
      <c r="EW24" s="810"/>
      <c r="EX24" s="810"/>
      <c r="EY24" s="810"/>
      <c r="EZ24" s="810"/>
      <c r="FA24" s="810"/>
      <c r="FB24" s="810"/>
      <c r="FC24" s="810"/>
      <c r="FD24" s="810"/>
      <c r="FE24" s="810"/>
      <c r="FF24" s="810"/>
      <c r="FG24" s="810"/>
      <c r="FH24" s="810"/>
      <c r="FI24" s="810"/>
      <c r="FJ24" s="810"/>
      <c r="FK24" s="810"/>
      <c r="FL24" s="810"/>
      <c r="FM24" s="810"/>
      <c r="FN24" s="810"/>
      <c r="FO24" s="810"/>
      <c r="FP24" s="810"/>
      <c r="FQ24" s="810"/>
      <c r="FR24" s="810"/>
      <c r="FS24" s="810"/>
      <c r="FT24" s="810"/>
      <c r="FU24" s="810"/>
      <c r="FV24" s="810"/>
      <c r="FW24" s="810"/>
      <c r="FX24" s="810"/>
      <c r="FY24" s="810"/>
      <c r="FZ24" s="810"/>
      <c r="GA24" s="810"/>
      <c r="GB24" s="810"/>
    </row>
    <row r="25" spans="1:184" s="821" customFormat="1" ht="13.9" customHeight="1" x14ac:dyDescent="0.2">
      <c r="A25" s="820"/>
      <c r="B25" s="178">
        <v>1</v>
      </c>
      <c r="C25" s="893" t="s">
        <v>1788</v>
      </c>
      <c r="D25" s="894">
        <v>3377000</v>
      </c>
      <c r="E25" s="895">
        <v>0</v>
      </c>
      <c r="F25" s="220">
        <v>0.4</v>
      </c>
      <c r="G25" s="838">
        <v>6</v>
      </c>
      <c r="H25" s="914">
        <f>IF(B25="","",ROUND(B25*(D25+E25)*F25*G25,0))</f>
        <v>8104800</v>
      </c>
      <c r="I25" s="814"/>
      <c r="J25" s="810"/>
      <c r="K25" s="810"/>
      <c r="L25" s="810"/>
      <c r="M25" s="810"/>
      <c r="N25" s="810"/>
      <c r="O25" s="810"/>
      <c r="P25" s="810"/>
      <c r="Q25" s="810"/>
      <c r="R25" s="810"/>
      <c r="S25" s="810"/>
      <c r="T25" s="810"/>
      <c r="U25" s="810"/>
      <c r="V25" s="810"/>
      <c r="W25" s="810"/>
      <c r="X25" s="810"/>
      <c r="Y25" s="810"/>
      <c r="Z25" s="810"/>
      <c r="AA25" s="810"/>
      <c r="AB25" s="810"/>
      <c r="AC25" s="810"/>
      <c r="AD25" s="810"/>
      <c r="AE25" s="810"/>
      <c r="AF25" s="810"/>
      <c r="AG25" s="810"/>
      <c r="AH25" s="810"/>
      <c r="AI25" s="810"/>
      <c r="AJ25" s="810"/>
      <c r="AK25" s="810"/>
      <c r="AL25" s="810"/>
      <c r="AM25" s="810"/>
      <c r="AN25" s="810"/>
      <c r="AO25" s="810"/>
      <c r="AP25" s="810"/>
      <c r="AQ25" s="810"/>
      <c r="AR25" s="810"/>
      <c r="AS25" s="810"/>
      <c r="AT25" s="810"/>
      <c r="AU25" s="810"/>
      <c r="AV25" s="810"/>
      <c r="AW25" s="810"/>
      <c r="AX25" s="810"/>
      <c r="AY25" s="810"/>
      <c r="AZ25" s="810"/>
      <c r="BA25" s="810"/>
      <c r="BB25" s="810"/>
      <c r="BC25" s="810"/>
      <c r="BD25" s="810"/>
      <c r="BE25" s="810"/>
      <c r="BF25" s="810"/>
      <c r="BG25" s="810"/>
      <c r="BH25" s="810"/>
      <c r="BI25" s="810"/>
      <c r="BJ25" s="810"/>
      <c r="BK25" s="810"/>
      <c r="BL25" s="810"/>
      <c r="BM25" s="810"/>
      <c r="BN25" s="810"/>
      <c r="BO25" s="810"/>
      <c r="BP25" s="810"/>
      <c r="BQ25" s="810"/>
      <c r="BR25" s="810"/>
      <c r="BS25" s="810"/>
      <c r="BT25" s="810"/>
      <c r="BU25" s="810"/>
      <c r="BV25" s="810"/>
      <c r="BW25" s="810"/>
      <c r="BX25" s="810"/>
      <c r="BY25" s="810"/>
      <c r="BZ25" s="810"/>
      <c r="CA25" s="810"/>
      <c r="CB25" s="810"/>
      <c r="CC25" s="810"/>
      <c r="CD25" s="810"/>
      <c r="CE25" s="810"/>
      <c r="CF25" s="810"/>
      <c r="CG25" s="810"/>
      <c r="CH25" s="810"/>
      <c r="CI25" s="810"/>
      <c r="CJ25" s="810"/>
      <c r="CK25" s="810"/>
      <c r="CL25" s="810"/>
      <c r="CM25" s="810"/>
      <c r="CN25" s="810"/>
      <c r="CO25" s="810"/>
      <c r="CP25" s="810"/>
      <c r="CQ25" s="810"/>
      <c r="CR25" s="810"/>
      <c r="CS25" s="810"/>
      <c r="CT25" s="810"/>
      <c r="CU25" s="810"/>
      <c r="CV25" s="810"/>
      <c r="CW25" s="810"/>
      <c r="CX25" s="810"/>
      <c r="CY25" s="810"/>
      <c r="CZ25" s="810"/>
      <c r="DA25" s="810"/>
      <c r="DB25" s="810"/>
      <c r="DC25" s="810"/>
      <c r="DD25" s="810"/>
      <c r="DE25" s="810"/>
      <c r="DF25" s="810"/>
      <c r="DG25" s="810"/>
      <c r="DH25" s="810"/>
      <c r="DI25" s="810"/>
      <c r="DJ25" s="810"/>
      <c r="DK25" s="810"/>
      <c r="DL25" s="810"/>
      <c r="DM25" s="810"/>
      <c r="DN25" s="810"/>
      <c r="DO25" s="810"/>
      <c r="DP25" s="810"/>
      <c r="DQ25" s="810"/>
      <c r="DR25" s="810"/>
      <c r="DS25" s="810"/>
      <c r="DT25" s="810"/>
      <c r="DU25" s="810"/>
      <c r="DV25" s="810"/>
      <c r="DW25" s="810"/>
      <c r="DX25" s="810"/>
      <c r="DY25" s="810"/>
      <c r="DZ25" s="810"/>
      <c r="EA25" s="810"/>
      <c r="EB25" s="810"/>
      <c r="EC25" s="810"/>
      <c r="ED25" s="810"/>
      <c r="EE25" s="810"/>
      <c r="EF25" s="810"/>
      <c r="EG25" s="810"/>
      <c r="EH25" s="810"/>
      <c r="EI25" s="810"/>
      <c r="EJ25" s="810"/>
      <c r="EK25" s="810"/>
      <c r="EL25" s="810"/>
      <c r="EM25" s="810"/>
      <c r="EN25" s="810"/>
      <c r="EO25" s="810"/>
      <c r="EP25" s="810"/>
      <c r="EQ25" s="810"/>
      <c r="ER25" s="810"/>
      <c r="ES25" s="810"/>
      <c r="ET25" s="810"/>
      <c r="EU25" s="810"/>
      <c r="EV25" s="810"/>
      <c r="EW25" s="810"/>
      <c r="EX25" s="810"/>
      <c r="EY25" s="810"/>
      <c r="EZ25" s="810"/>
      <c r="FA25" s="810"/>
      <c r="FB25" s="810"/>
      <c r="FC25" s="810"/>
      <c r="FD25" s="810"/>
      <c r="FE25" s="810"/>
      <c r="FF25" s="810"/>
      <c r="FG25" s="810"/>
      <c r="FH25" s="810"/>
      <c r="FI25" s="810"/>
      <c r="FJ25" s="810"/>
      <c r="FK25" s="810"/>
      <c r="FL25" s="810"/>
      <c r="FM25" s="810"/>
      <c r="FN25" s="810"/>
      <c r="FO25" s="810"/>
      <c r="FP25" s="810"/>
      <c r="FQ25" s="810"/>
      <c r="FR25" s="810"/>
      <c r="FS25" s="810"/>
      <c r="FT25" s="810"/>
      <c r="FU25" s="810"/>
      <c r="FV25" s="810"/>
      <c r="FW25" s="810"/>
      <c r="FX25" s="810"/>
      <c r="FY25" s="810"/>
      <c r="FZ25" s="810"/>
      <c r="GA25" s="810"/>
      <c r="GB25" s="810"/>
    </row>
    <row r="26" spans="1:184" s="821" customFormat="1" ht="13.9" customHeight="1" x14ac:dyDescent="0.2">
      <c r="A26" s="820"/>
      <c r="B26" s="178">
        <v>1</v>
      </c>
      <c r="C26" s="893" t="s">
        <v>1789</v>
      </c>
      <c r="D26" s="894">
        <v>2670000</v>
      </c>
      <c r="E26" s="895">
        <v>0</v>
      </c>
      <c r="F26" s="220">
        <v>0.4</v>
      </c>
      <c r="G26" s="838">
        <v>6</v>
      </c>
      <c r="H26" s="914">
        <f>IF(B26="","",ROUND(B26*(D26+E26)*F26*G26,0))</f>
        <v>6408000</v>
      </c>
      <c r="I26" s="814"/>
      <c r="J26" s="810"/>
      <c r="K26" s="810"/>
      <c r="L26" s="810"/>
      <c r="M26" s="810"/>
      <c r="N26" s="810"/>
      <c r="O26" s="810"/>
      <c r="P26" s="810"/>
      <c r="Q26" s="810"/>
      <c r="R26" s="810"/>
      <c r="S26" s="810"/>
      <c r="T26" s="810"/>
      <c r="U26" s="810"/>
      <c r="V26" s="810"/>
      <c r="W26" s="810"/>
      <c r="X26" s="810"/>
      <c r="Y26" s="810"/>
      <c r="Z26" s="810"/>
      <c r="AA26" s="810"/>
      <c r="AB26" s="810"/>
      <c r="AC26" s="810"/>
      <c r="AD26" s="810"/>
      <c r="AE26" s="810"/>
      <c r="AF26" s="810"/>
      <c r="AG26" s="810"/>
      <c r="AH26" s="810"/>
      <c r="AI26" s="810"/>
      <c r="AJ26" s="810"/>
      <c r="AK26" s="810"/>
      <c r="AL26" s="810"/>
      <c r="AM26" s="810"/>
      <c r="AN26" s="810"/>
      <c r="AO26" s="810"/>
      <c r="AP26" s="810"/>
      <c r="AQ26" s="810"/>
      <c r="AR26" s="810"/>
      <c r="AS26" s="810"/>
      <c r="AT26" s="810"/>
      <c r="AU26" s="810"/>
      <c r="AV26" s="810"/>
      <c r="AW26" s="810"/>
      <c r="AX26" s="810"/>
      <c r="AY26" s="810"/>
      <c r="AZ26" s="810"/>
      <c r="BA26" s="810"/>
      <c r="BB26" s="810"/>
      <c r="BC26" s="810"/>
      <c r="BD26" s="810"/>
      <c r="BE26" s="810"/>
      <c r="BF26" s="810"/>
      <c r="BG26" s="810"/>
      <c r="BH26" s="810"/>
      <c r="BI26" s="810"/>
      <c r="BJ26" s="810"/>
      <c r="BK26" s="810"/>
      <c r="BL26" s="810"/>
      <c r="BM26" s="810"/>
      <c r="BN26" s="810"/>
      <c r="BO26" s="810"/>
      <c r="BP26" s="810"/>
      <c r="BQ26" s="810"/>
      <c r="BR26" s="810"/>
      <c r="BS26" s="810"/>
      <c r="BT26" s="810"/>
      <c r="BU26" s="810"/>
      <c r="BV26" s="810"/>
      <c r="BW26" s="810"/>
      <c r="BX26" s="810"/>
      <c r="BY26" s="810"/>
      <c r="BZ26" s="810"/>
      <c r="CA26" s="810"/>
      <c r="CB26" s="810"/>
      <c r="CC26" s="810"/>
      <c r="CD26" s="810"/>
      <c r="CE26" s="810"/>
      <c r="CF26" s="810"/>
      <c r="CG26" s="810"/>
      <c r="CH26" s="810"/>
      <c r="CI26" s="810"/>
      <c r="CJ26" s="810"/>
      <c r="CK26" s="810"/>
      <c r="CL26" s="810"/>
      <c r="CM26" s="810"/>
      <c r="CN26" s="810"/>
      <c r="CO26" s="810"/>
      <c r="CP26" s="810"/>
      <c r="CQ26" s="810"/>
      <c r="CR26" s="810"/>
      <c r="CS26" s="810"/>
      <c r="CT26" s="810"/>
      <c r="CU26" s="810"/>
      <c r="CV26" s="810"/>
      <c r="CW26" s="810"/>
      <c r="CX26" s="810"/>
      <c r="CY26" s="810"/>
      <c r="CZ26" s="810"/>
      <c r="DA26" s="810"/>
      <c r="DB26" s="810"/>
      <c r="DC26" s="810"/>
      <c r="DD26" s="810"/>
      <c r="DE26" s="810"/>
      <c r="DF26" s="810"/>
      <c r="DG26" s="810"/>
      <c r="DH26" s="810"/>
      <c r="DI26" s="810"/>
      <c r="DJ26" s="810"/>
      <c r="DK26" s="810"/>
      <c r="DL26" s="810"/>
      <c r="DM26" s="810"/>
      <c r="DN26" s="810"/>
      <c r="DO26" s="810"/>
      <c r="DP26" s="810"/>
      <c r="DQ26" s="810"/>
      <c r="DR26" s="810"/>
      <c r="DS26" s="810"/>
      <c r="DT26" s="810"/>
      <c r="DU26" s="810"/>
      <c r="DV26" s="810"/>
      <c r="DW26" s="810"/>
      <c r="DX26" s="810"/>
      <c r="DY26" s="810"/>
      <c r="DZ26" s="810"/>
      <c r="EA26" s="810"/>
      <c r="EB26" s="810"/>
      <c r="EC26" s="810"/>
      <c r="ED26" s="810"/>
      <c r="EE26" s="810"/>
      <c r="EF26" s="810"/>
      <c r="EG26" s="810"/>
      <c r="EH26" s="810"/>
      <c r="EI26" s="810"/>
      <c r="EJ26" s="810"/>
      <c r="EK26" s="810"/>
      <c r="EL26" s="810"/>
      <c r="EM26" s="810"/>
      <c r="EN26" s="810"/>
      <c r="EO26" s="810"/>
      <c r="EP26" s="810"/>
      <c r="EQ26" s="810"/>
      <c r="ER26" s="810"/>
      <c r="ES26" s="810"/>
      <c r="ET26" s="810"/>
      <c r="EU26" s="810"/>
      <c r="EV26" s="810"/>
      <c r="EW26" s="810"/>
      <c r="EX26" s="810"/>
      <c r="EY26" s="810"/>
      <c r="EZ26" s="810"/>
      <c r="FA26" s="810"/>
      <c r="FB26" s="810"/>
      <c r="FC26" s="810"/>
      <c r="FD26" s="810"/>
      <c r="FE26" s="810"/>
      <c r="FF26" s="810"/>
      <c r="FG26" s="810"/>
      <c r="FH26" s="810"/>
      <c r="FI26" s="810"/>
      <c r="FJ26" s="810"/>
      <c r="FK26" s="810"/>
      <c r="FL26" s="810"/>
      <c r="FM26" s="810"/>
      <c r="FN26" s="810"/>
      <c r="FO26" s="810"/>
      <c r="FP26" s="810"/>
      <c r="FQ26" s="810"/>
      <c r="FR26" s="810"/>
      <c r="FS26" s="810"/>
      <c r="FT26" s="810"/>
      <c r="FU26" s="810"/>
      <c r="FV26" s="810"/>
      <c r="FW26" s="810"/>
      <c r="FX26" s="810"/>
      <c r="FY26" s="810"/>
      <c r="FZ26" s="810"/>
      <c r="GA26" s="810"/>
      <c r="GB26" s="810"/>
    </row>
    <row r="27" spans="1:184" s="821" customFormat="1" x14ac:dyDescent="0.2">
      <c r="A27" s="820"/>
      <c r="B27" s="178">
        <v>1</v>
      </c>
      <c r="C27" s="893" t="s">
        <v>1790</v>
      </c>
      <c r="D27" s="894">
        <v>1300000</v>
      </c>
      <c r="E27" s="895">
        <v>0</v>
      </c>
      <c r="F27" s="220">
        <v>0.4</v>
      </c>
      <c r="G27" s="838">
        <v>6</v>
      </c>
      <c r="H27" s="914">
        <f>IF(B27="","",ROUND(B27*(D27+E27)*F27*G27,0))</f>
        <v>3120000</v>
      </c>
      <c r="I27" s="814"/>
      <c r="J27" s="810"/>
      <c r="K27" s="810"/>
      <c r="L27" s="810"/>
      <c r="M27" s="810"/>
      <c r="N27" s="810"/>
      <c r="O27" s="810"/>
      <c r="P27" s="810"/>
      <c r="Q27" s="810"/>
      <c r="R27" s="810"/>
      <c r="S27" s="810"/>
      <c r="T27" s="810"/>
      <c r="U27" s="810"/>
      <c r="V27" s="810"/>
      <c r="W27" s="810"/>
      <c r="X27" s="810"/>
      <c r="Y27" s="810"/>
      <c r="Z27" s="810"/>
      <c r="AA27" s="810"/>
      <c r="AB27" s="810"/>
      <c r="AC27" s="810"/>
      <c r="AD27" s="810"/>
      <c r="AE27" s="810"/>
      <c r="AF27" s="810"/>
      <c r="AG27" s="810"/>
      <c r="AH27" s="810"/>
      <c r="AI27" s="810"/>
      <c r="AJ27" s="810"/>
      <c r="AK27" s="810"/>
      <c r="AL27" s="810"/>
      <c r="AM27" s="810"/>
      <c r="AN27" s="810"/>
      <c r="AO27" s="810"/>
      <c r="AP27" s="810"/>
      <c r="AQ27" s="810"/>
      <c r="AR27" s="810"/>
      <c r="AS27" s="810"/>
      <c r="AT27" s="810"/>
      <c r="AU27" s="810"/>
      <c r="AV27" s="810"/>
      <c r="AW27" s="810"/>
      <c r="AX27" s="810"/>
      <c r="AY27" s="810"/>
      <c r="AZ27" s="810"/>
      <c r="BA27" s="810"/>
      <c r="BB27" s="810"/>
      <c r="BC27" s="810"/>
      <c r="BD27" s="810"/>
      <c r="BE27" s="810"/>
      <c r="BF27" s="810"/>
      <c r="BG27" s="810"/>
      <c r="BH27" s="810"/>
      <c r="BI27" s="810"/>
      <c r="BJ27" s="810"/>
      <c r="BK27" s="810"/>
      <c r="BL27" s="810"/>
      <c r="BM27" s="810"/>
      <c r="BN27" s="810"/>
      <c r="BO27" s="810"/>
      <c r="BP27" s="810"/>
      <c r="BQ27" s="810"/>
      <c r="BR27" s="810"/>
      <c r="BS27" s="810"/>
      <c r="BT27" s="810"/>
      <c r="BU27" s="810"/>
      <c r="BV27" s="810"/>
      <c r="BW27" s="810"/>
      <c r="BX27" s="810"/>
      <c r="BY27" s="810"/>
      <c r="BZ27" s="810"/>
      <c r="CA27" s="810"/>
      <c r="CB27" s="810"/>
      <c r="CC27" s="810"/>
      <c r="CD27" s="810"/>
      <c r="CE27" s="810"/>
      <c r="CF27" s="810"/>
      <c r="CG27" s="810"/>
      <c r="CH27" s="810"/>
      <c r="CI27" s="810"/>
      <c r="CJ27" s="810"/>
      <c r="CK27" s="810"/>
      <c r="CL27" s="810"/>
      <c r="CM27" s="810"/>
      <c r="CN27" s="810"/>
      <c r="CO27" s="810"/>
      <c r="CP27" s="810"/>
      <c r="CQ27" s="810"/>
      <c r="CR27" s="810"/>
      <c r="CS27" s="810"/>
      <c r="CT27" s="810"/>
      <c r="CU27" s="810"/>
      <c r="CV27" s="810"/>
      <c r="CW27" s="810"/>
      <c r="CX27" s="810"/>
      <c r="CY27" s="810"/>
      <c r="CZ27" s="810"/>
      <c r="DA27" s="810"/>
      <c r="DB27" s="810"/>
      <c r="DC27" s="810"/>
      <c r="DD27" s="810"/>
      <c r="DE27" s="810"/>
      <c r="DF27" s="810"/>
      <c r="DG27" s="810"/>
      <c r="DH27" s="810"/>
      <c r="DI27" s="810"/>
      <c r="DJ27" s="810"/>
      <c r="DK27" s="810"/>
      <c r="DL27" s="810"/>
      <c r="DM27" s="810"/>
      <c r="DN27" s="810"/>
      <c r="DO27" s="810"/>
      <c r="DP27" s="810"/>
      <c r="DQ27" s="810"/>
      <c r="DR27" s="810"/>
      <c r="DS27" s="810"/>
      <c r="DT27" s="810"/>
      <c r="DU27" s="810"/>
      <c r="DV27" s="810"/>
      <c r="DW27" s="810"/>
      <c r="DX27" s="810"/>
      <c r="DY27" s="810"/>
      <c r="DZ27" s="810"/>
      <c r="EA27" s="810"/>
      <c r="EB27" s="810"/>
      <c r="EC27" s="810"/>
      <c r="ED27" s="810"/>
      <c r="EE27" s="810"/>
      <c r="EF27" s="810"/>
      <c r="EG27" s="810"/>
      <c r="EH27" s="810"/>
      <c r="EI27" s="810"/>
      <c r="EJ27" s="810"/>
      <c r="EK27" s="810"/>
      <c r="EL27" s="810"/>
      <c r="EM27" s="810"/>
      <c r="EN27" s="810"/>
      <c r="EO27" s="810"/>
      <c r="EP27" s="810"/>
      <c r="EQ27" s="810"/>
      <c r="ER27" s="810"/>
      <c r="ES27" s="810"/>
      <c r="ET27" s="810"/>
      <c r="EU27" s="810"/>
      <c r="EV27" s="810"/>
      <c r="EW27" s="810"/>
      <c r="EX27" s="810"/>
      <c r="EY27" s="810"/>
      <c r="EZ27" s="810"/>
      <c r="FA27" s="810"/>
      <c r="FB27" s="810"/>
      <c r="FC27" s="810"/>
      <c r="FD27" s="810"/>
      <c r="FE27" s="810"/>
      <c r="FF27" s="810"/>
      <c r="FG27" s="810"/>
      <c r="FH27" s="810"/>
      <c r="FI27" s="810"/>
      <c r="FJ27" s="810"/>
      <c r="FK27" s="810"/>
      <c r="FL27" s="810"/>
      <c r="FM27" s="810"/>
      <c r="FN27" s="810"/>
      <c r="FO27" s="810"/>
      <c r="FP27" s="810"/>
      <c r="FQ27" s="810"/>
      <c r="FR27" s="810"/>
      <c r="FS27" s="810"/>
      <c r="FT27" s="810"/>
      <c r="FU27" s="810"/>
      <c r="FV27" s="810"/>
      <c r="FW27" s="810"/>
      <c r="FX27" s="810"/>
      <c r="FY27" s="810"/>
      <c r="FZ27" s="810"/>
      <c r="GA27" s="810"/>
      <c r="GB27" s="810"/>
    </row>
    <row r="28" spans="1:184" s="821" customFormat="1" ht="16.5" customHeight="1" x14ac:dyDescent="0.2">
      <c r="A28" s="820"/>
      <c r="B28" s="863" t="s">
        <v>1512</v>
      </c>
      <c r="C28" s="861"/>
      <c r="D28" s="861"/>
      <c r="E28" s="861"/>
      <c r="F28" s="861"/>
      <c r="G28" s="861"/>
      <c r="H28" s="862"/>
      <c r="I28" s="814"/>
      <c r="J28" s="810"/>
      <c r="K28" s="810"/>
      <c r="L28" s="810"/>
      <c r="M28" s="810"/>
      <c r="N28" s="810"/>
      <c r="O28" s="810"/>
      <c r="P28" s="810"/>
      <c r="Q28" s="810"/>
      <c r="R28" s="810"/>
      <c r="S28" s="810"/>
      <c r="T28" s="810"/>
      <c r="U28" s="810"/>
      <c r="V28" s="810"/>
      <c r="W28" s="810"/>
      <c r="X28" s="810"/>
      <c r="Y28" s="810"/>
      <c r="Z28" s="810"/>
      <c r="AA28" s="810"/>
      <c r="AB28" s="810"/>
      <c r="AC28" s="810"/>
      <c r="AD28" s="810"/>
      <c r="AE28" s="810"/>
      <c r="AF28" s="810"/>
      <c r="AG28" s="810"/>
      <c r="AH28" s="810"/>
      <c r="AI28" s="810"/>
      <c r="AJ28" s="810"/>
      <c r="AK28" s="810"/>
      <c r="AL28" s="810"/>
      <c r="AM28" s="810"/>
      <c r="AN28" s="810"/>
      <c r="AO28" s="810"/>
      <c r="AP28" s="810"/>
      <c r="AQ28" s="810"/>
      <c r="AR28" s="810"/>
      <c r="AS28" s="810"/>
      <c r="AT28" s="810"/>
      <c r="AU28" s="810"/>
      <c r="AV28" s="810"/>
      <c r="AW28" s="810"/>
      <c r="AX28" s="810"/>
      <c r="AY28" s="810"/>
      <c r="AZ28" s="810"/>
      <c r="BA28" s="810"/>
      <c r="BB28" s="810"/>
      <c r="BC28" s="810"/>
      <c r="BD28" s="810"/>
      <c r="BE28" s="810"/>
      <c r="BF28" s="810"/>
      <c r="BG28" s="810"/>
      <c r="BH28" s="810"/>
      <c r="BI28" s="810"/>
      <c r="BJ28" s="810"/>
      <c r="BK28" s="810"/>
      <c r="BL28" s="810"/>
      <c r="BM28" s="810"/>
      <c r="BN28" s="810"/>
      <c r="BO28" s="810"/>
      <c r="BP28" s="810"/>
      <c r="BQ28" s="810"/>
      <c r="BR28" s="810"/>
      <c r="BS28" s="810"/>
      <c r="BT28" s="810"/>
      <c r="BU28" s="810"/>
      <c r="BV28" s="810"/>
      <c r="BW28" s="810"/>
      <c r="BX28" s="810"/>
      <c r="BY28" s="810"/>
      <c r="BZ28" s="810"/>
      <c r="CA28" s="810"/>
      <c r="CB28" s="810"/>
      <c r="CC28" s="810"/>
      <c r="CD28" s="810"/>
      <c r="CE28" s="810"/>
      <c r="CF28" s="810"/>
      <c r="CG28" s="810"/>
      <c r="CH28" s="810"/>
      <c r="CI28" s="810"/>
      <c r="CJ28" s="810"/>
      <c r="CK28" s="810"/>
      <c r="CL28" s="810"/>
      <c r="CM28" s="810"/>
      <c r="CN28" s="810"/>
      <c r="CO28" s="810"/>
      <c r="CP28" s="810"/>
      <c r="CQ28" s="810"/>
      <c r="CR28" s="810"/>
      <c r="CS28" s="810"/>
      <c r="CT28" s="810"/>
      <c r="CU28" s="810"/>
      <c r="CV28" s="810"/>
      <c r="CW28" s="810"/>
      <c r="CX28" s="810"/>
      <c r="CY28" s="810"/>
      <c r="CZ28" s="810"/>
      <c r="DA28" s="810"/>
      <c r="DB28" s="810"/>
      <c r="DC28" s="810"/>
      <c r="DD28" s="810"/>
      <c r="DE28" s="810"/>
      <c r="DF28" s="810"/>
      <c r="DG28" s="810"/>
      <c r="DH28" s="810"/>
      <c r="DI28" s="810"/>
      <c r="DJ28" s="810"/>
      <c r="DK28" s="810"/>
      <c r="DL28" s="810"/>
      <c r="DM28" s="810"/>
      <c r="DN28" s="810"/>
      <c r="DO28" s="810"/>
      <c r="DP28" s="810"/>
      <c r="DQ28" s="810"/>
      <c r="DR28" s="810"/>
      <c r="DS28" s="810"/>
      <c r="DT28" s="810"/>
      <c r="DU28" s="810"/>
      <c r="DV28" s="810"/>
      <c r="DW28" s="810"/>
      <c r="DX28" s="810"/>
      <c r="DY28" s="810"/>
      <c r="DZ28" s="810"/>
      <c r="EA28" s="810"/>
      <c r="EB28" s="810"/>
      <c r="EC28" s="810"/>
      <c r="ED28" s="810"/>
      <c r="EE28" s="810"/>
      <c r="EF28" s="810"/>
      <c r="EG28" s="810"/>
      <c r="EH28" s="810"/>
      <c r="EI28" s="810"/>
      <c r="EJ28" s="810"/>
      <c r="EK28" s="810"/>
      <c r="EL28" s="810"/>
      <c r="EM28" s="810"/>
      <c r="EN28" s="810"/>
      <c r="EO28" s="810"/>
      <c r="EP28" s="810"/>
      <c r="EQ28" s="810"/>
      <c r="ER28" s="810"/>
      <c r="ES28" s="810"/>
      <c r="ET28" s="810"/>
      <c r="EU28" s="810"/>
      <c r="EV28" s="810"/>
      <c r="EW28" s="810"/>
      <c r="EX28" s="810"/>
      <c r="EY28" s="810"/>
      <c r="EZ28" s="810"/>
      <c r="FA28" s="810"/>
      <c r="FB28" s="810"/>
      <c r="FC28" s="810"/>
      <c r="FD28" s="810"/>
      <c r="FE28" s="810"/>
      <c r="FF28" s="810"/>
      <c r="FG28" s="810"/>
      <c r="FH28" s="810"/>
      <c r="FI28" s="810"/>
      <c r="FJ28" s="810"/>
      <c r="FK28" s="810"/>
      <c r="FL28" s="810"/>
      <c r="FM28" s="810"/>
      <c r="FN28" s="810"/>
      <c r="FO28" s="810"/>
      <c r="FP28" s="810"/>
      <c r="FQ28" s="810"/>
      <c r="FR28" s="810"/>
      <c r="FS28" s="810"/>
      <c r="FT28" s="810"/>
      <c r="FU28" s="810"/>
      <c r="FV28" s="810"/>
      <c r="FW28" s="810"/>
      <c r="FX28" s="810"/>
      <c r="FY28" s="810"/>
      <c r="FZ28" s="810"/>
      <c r="GA28" s="810"/>
      <c r="GB28" s="810"/>
    </row>
    <row r="29" spans="1:184" s="821" customFormat="1" ht="16.5" customHeight="1" x14ac:dyDescent="0.2">
      <c r="A29" s="820"/>
      <c r="B29" s="178">
        <v>1</v>
      </c>
      <c r="C29" s="893" t="s">
        <v>1774</v>
      </c>
      <c r="D29" s="894">
        <v>1482000</v>
      </c>
      <c r="E29" s="895">
        <v>0</v>
      </c>
      <c r="F29" s="220">
        <v>1</v>
      </c>
      <c r="G29" s="838">
        <v>6.5</v>
      </c>
      <c r="H29" s="896">
        <f t="shared" ref="H29" si="1">IF(B29="","",ROUND(B29*(D29+E29)*F29*G29,0))</f>
        <v>9633000</v>
      </c>
      <c r="I29" s="814"/>
      <c r="J29" s="810"/>
      <c r="K29" s="810"/>
      <c r="L29" s="810"/>
      <c r="M29" s="810"/>
      <c r="N29" s="810"/>
      <c r="O29" s="810"/>
      <c r="P29" s="810"/>
      <c r="Q29" s="810"/>
      <c r="R29" s="810"/>
      <c r="S29" s="810"/>
      <c r="T29" s="810"/>
      <c r="U29" s="810"/>
      <c r="V29" s="810"/>
      <c r="W29" s="810"/>
      <c r="X29" s="810"/>
      <c r="Y29" s="810"/>
      <c r="Z29" s="810"/>
      <c r="AA29" s="810"/>
      <c r="AB29" s="810"/>
      <c r="AC29" s="810"/>
      <c r="AD29" s="810"/>
      <c r="AE29" s="810"/>
      <c r="AF29" s="810"/>
      <c r="AG29" s="810"/>
      <c r="AH29" s="810"/>
      <c r="AI29" s="810"/>
      <c r="AJ29" s="810"/>
      <c r="AK29" s="810"/>
      <c r="AL29" s="810"/>
      <c r="AM29" s="810"/>
      <c r="AN29" s="810"/>
      <c r="AO29" s="810"/>
      <c r="AP29" s="810"/>
      <c r="AQ29" s="810"/>
      <c r="AR29" s="810"/>
      <c r="AS29" s="810"/>
      <c r="AT29" s="810"/>
      <c r="AU29" s="810"/>
      <c r="AV29" s="810"/>
      <c r="AW29" s="810"/>
      <c r="AX29" s="810"/>
      <c r="AY29" s="810"/>
      <c r="AZ29" s="810"/>
      <c r="BA29" s="810"/>
      <c r="BB29" s="810"/>
      <c r="BC29" s="810"/>
      <c r="BD29" s="810"/>
      <c r="BE29" s="810"/>
      <c r="BF29" s="810"/>
      <c r="BG29" s="810"/>
      <c r="BH29" s="810"/>
      <c r="BI29" s="810"/>
      <c r="BJ29" s="810"/>
      <c r="BK29" s="810"/>
      <c r="BL29" s="810"/>
      <c r="BM29" s="810"/>
      <c r="BN29" s="810"/>
      <c r="BO29" s="810"/>
      <c r="BP29" s="810"/>
      <c r="BQ29" s="810"/>
      <c r="BR29" s="810"/>
      <c r="BS29" s="810"/>
      <c r="BT29" s="810"/>
      <c r="BU29" s="810"/>
      <c r="BV29" s="810"/>
      <c r="BW29" s="810"/>
      <c r="BX29" s="810"/>
      <c r="BY29" s="810"/>
      <c r="BZ29" s="810"/>
      <c r="CA29" s="810"/>
      <c r="CB29" s="810"/>
      <c r="CC29" s="810"/>
      <c r="CD29" s="810"/>
      <c r="CE29" s="810"/>
      <c r="CF29" s="810"/>
      <c r="CG29" s="810"/>
      <c r="CH29" s="810"/>
      <c r="CI29" s="810"/>
      <c r="CJ29" s="810"/>
      <c r="CK29" s="810"/>
      <c r="CL29" s="810"/>
      <c r="CM29" s="810"/>
      <c r="CN29" s="810"/>
      <c r="CO29" s="810"/>
      <c r="CP29" s="810"/>
      <c r="CQ29" s="810"/>
      <c r="CR29" s="810"/>
      <c r="CS29" s="810"/>
      <c r="CT29" s="810"/>
      <c r="CU29" s="810"/>
      <c r="CV29" s="810"/>
      <c r="CW29" s="810"/>
      <c r="CX29" s="810"/>
      <c r="CY29" s="810"/>
      <c r="CZ29" s="810"/>
      <c r="DA29" s="810"/>
      <c r="DB29" s="810"/>
      <c r="DC29" s="810"/>
      <c r="DD29" s="810"/>
      <c r="DE29" s="810"/>
      <c r="DF29" s="810"/>
      <c r="DG29" s="810"/>
      <c r="DH29" s="810"/>
      <c r="DI29" s="810"/>
      <c r="DJ29" s="810"/>
      <c r="DK29" s="810"/>
      <c r="DL29" s="810"/>
      <c r="DM29" s="810"/>
      <c r="DN29" s="810"/>
      <c r="DO29" s="810"/>
      <c r="DP29" s="810"/>
      <c r="DQ29" s="810"/>
      <c r="DR29" s="810"/>
      <c r="DS29" s="810"/>
      <c r="DT29" s="810"/>
      <c r="DU29" s="810"/>
      <c r="DV29" s="810"/>
      <c r="DW29" s="810"/>
      <c r="DX29" s="810"/>
      <c r="DY29" s="810"/>
      <c r="DZ29" s="810"/>
      <c r="EA29" s="810"/>
      <c r="EB29" s="810"/>
      <c r="EC29" s="810"/>
      <c r="ED29" s="810"/>
      <c r="EE29" s="810"/>
      <c r="EF29" s="810"/>
      <c r="EG29" s="810"/>
      <c r="EH29" s="810"/>
      <c r="EI29" s="810"/>
      <c r="EJ29" s="810"/>
      <c r="EK29" s="810"/>
      <c r="EL29" s="810"/>
      <c r="EM29" s="810"/>
      <c r="EN29" s="810"/>
      <c r="EO29" s="810"/>
      <c r="EP29" s="810"/>
      <c r="EQ29" s="810"/>
      <c r="ER29" s="810"/>
      <c r="ES29" s="810"/>
      <c r="ET29" s="810"/>
      <c r="EU29" s="810"/>
      <c r="EV29" s="810"/>
      <c r="EW29" s="810"/>
      <c r="EX29" s="810"/>
      <c r="EY29" s="810"/>
      <c r="EZ29" s="810"/>
      <c r="FA29" s="810"/>
      <c r="FB29" s="810"/>
      <c r="FC29" s="810"/>
      <c r="FD29" s="810"/>
      <c r="FE29" s="810"/>
      <c r="FF29" s="810"/>
      <c r="FG29" s="810"/>
      <c r="FH29" s="810"/>
      <c r="FI29" s="810"/>
      <c r="FJ29" s="810"/>
      <c r="FK29" s="810"/>
      <c r="FL29" s="810"/>
      <c r="FM29" s="810"/>
      <c r="FN29" s="810"/>
      <c r="FO29" s="810"/>
      <c r="FP29" s="810"/>
      <c r="FQ29" s="810"/>
      <c r="FR29" s="810"/>
      <c r="FS29" s="810"/>
      <c r="FT29" s="810"/>
      <c r="FU29" s="810"/>
      <c r="FV29" s="810"/>
      <c r="FW29" s="810"/>
      <c r="FX29" s="810"/>
      <c r="FY29" s="810"/>
      <c r="FZ29" s="810"/>
      <c r="GA29" s="810"/>
      <c r="GB29" s="810"/>
    </row>
    <row r="30" spans="1:184" s="821" customFormat="1" x14ac:dyDescent="0.25">
      <c r="A30" s="820"/>
      <c r="B30" s="1073" t="s">
        <v>1513</v>
      </c>
      <c r="C30" s="1074"/>
      <c r="D30" s="1074"/>
      <c r="E30" s="1074"/>
      <c r="F30" s="1074"/>
      <c r="G30" s="1075"/>
      <c r="H30" s="926">
        <f>+SUM(H16:H22)+SUM(H24:H27)+SUM(H29:H29)</f>
        <v>272324800</v>
      </c>
      <c r="I30" s="842"/>
      <c r="J30" s="810"/>
      <c r="K30" s="810"/>
      <c r="L30" s="810"/>
      <c r="M30" s="810"/>
      <c r="N30" s="810"/>
      <c r="O30" s="810"/>
      <c r="P30" s="810"/>
      <c r="Q30" s="810"/>
      <c r="R30" s="810"/>
      <c r="S30" s="810"/>
      <c r="T30" s="810"/>
      <c r="U30" s="810"/>
      <c r="V30" s="810"/>
      <c r="W30" s="810"/>
      <c r="X30" s="810"/>
      <c r="Y30" s="810"/>
      <c r="Z30" s="810"/>
      <c r="AA30" s="810"/>
      <c r="AB30" s="810"/>
      <c r="AC30" s="810"/>
      <c r="AD30" s="810"/>
      <c r="AE30" s="810"/>
      <c r="AF30" s="810"/>
      <c r="AG30" s="810"/>
      <c r="AH30" s="810"/>
      <c r="AI30" s="810"/>
      <c r="AJ30" s="810"/>
      <c r="AK30" s="810"/>
      <c r="AL30" s="810"/>
      <c r="AM30" s="810"/>
      <c r="AN30" s="810"/>
      <c r="AO30" s="810"/>
      <c r="AP30" s="810"/>
      <c r="AQ30" s="810"/>
      <c r="AR30" s="810"/>
      <c r="AS30" s="810"/>
      <c r="AT30" s="810"/>
      <c r="AU30" s="810"/>
      <c r="AV30" s="810"/>
      <c r="AW30" s="810"/>
      <c r="AX30" s="810"/>
      <c r="AY30" s="810"/>
      <c r="AZ30" s="810"/>
      <c r="BA30" s="810"/>
      <c r="BB30" s="810"/>
      <c r="BC30" s="810"/>
      <c r="BD30" s="810"/>
      <c r="BE30" s="810"/>
      <c r="BF30" s="810"/>
      <c r="BG30" s="810"/>
      <c r="BH30" s="810"/>
      <c r="BI30" s="810"/>
      <c r="BJ30" s="810"/>
      <c r="BK30" s="810"/>
      <c r="BL30" s="810"/>
      <c r="BM30" s="810"/>
      <c r="BN30" s="810"/>
      <c r="BO30" s="810"/>
      <c r="BP30" s="810"/>
      <c r="BQ30" s="810"/>
      <c r="BR30" s="810"/>
      <c r="BS30" s="810"/>
      <c r="BT30" s="810"/>
      <c r="BU30" s="810"/>
      <c r="BV30" s="810"/>
      <c r="BW30" s="810"/>
      <c r="BX30" s="810"/>
      <c r="BY30" s="810"/>
      <c r="BZ30" s="810"/>
      <c r="CA30" s="810"/>
      <c r="CB30" s="810"/>
      <c r="CC30" s="810"/>
      <c r="CD30" s="810"/>
      <c r="CE30" s="810"/>
      <c r="CF30" s="810"/>
      <c r="CG30" s="810"/>
      <c r="CH30" s="810"/>
      <c r="CI30" s="810"/>
      <c r="CJ30" s="810"/>
      <c r="CK30" s="810"/>
      <c r="CL30" s="810"/>
      <c r="CM30" s="810"/>
      <c r="CN30" s="810"/>
      <c r="CO30" s="810"/>
      <c r="CP30" s="810"/>
      <c r="CQ30" s="810"/>
      <c r="CR30" s="810"/>
      <c r="CS30" s="810"/>
      <c r="CT30" s="810"/>
      <c r="CU30" s="810"/>
      <c r="CV30" s="810"/>
      <c r="CW30" s="810"/>
      <c r="CX30" s="810"/>
      <c r="CY30" s="810"/>
      <c r="CZ30" s="810"/>
      <c r="DA30" s="810"/>
      <c r="DB30" s="810"/>
      <c r="DC30" s="810"/>
      <c r="DD30" s="810"/>
      <c r="DE30" s="810"/>
      <c r="DF30" s="810"/>
      <c r="DG30" s="810"/>
      <c r="DH30" s="810"/>
      <c r="DI30" s="810"/>
      <c r="DJ30" s="810"/>
      <c r="DK30" s="810"/>
      <c r="DL30" s="810"/>
      <c r="DM30" s="810"/>
      <c r="DN30" s="810"/>
      <c r="DO30" s="810"/>
      <c r="DP30" s="810"/>
      <c r="DQ30" s="810"/>
      <c r="DR30" s="810"/>
      <c r="DS30" s="810"/>
      <c r="DT30" s="810"/>
      <c r="DU30" s="810"/>
      <c r="DV30" s="810"/>
      <c r="DW30" s="810"/>
      <c r="DX30" s="810"/>
      <c r="DY30" s="810"/>
      <c r="DZ30" s="810"/>
      <c r="EA30" s="810"/>
      <c r="EB30" s="810"/>
      <c r="EC30" s="810"/>
      <c r="ED30" s="810"/>
      <c r="EE30" s="810"/>
      <c r="EF30" s="810"/>
      <c r="EG30" s="810"/>
      <c r="EH30" s="810"/>
      <c r="EI30" s="810"/>
      <c r="EJ30" s="810"/>
      <c r="EK30" s="810"/>
      <c r="EL30" s="810"/>
      <c r="EM30" s="810"/>
      <c r="EN30" s="810"/>
      <c r="EO30" s="810"/>
      <c r="EP30" s="810"/>
      <c r="EQ30" s="810"/>
      <c r="ER30" s="810"/>
      <c r="ES30" s="810"/>
      <c r="ET30" s="810"/>
      <c r="EU30" s="810"/>
      <c r="EV30" s="810"/>
      <c r="EW30" s="810"/>
      <c r="EX30" s="810"/>
      <c r="EY30" s="810"/>
      <c r="EZ30" s="810"/>
      <c r="FA30" s="810"/>
      <c r="FB30" s="810"/>
      <c r="FC30" s="810"/>
      <c r="FD30" s="810"/>
      <c r="FE30" s="810"/>
      <c r="FF30" s="810"/>
      <c r="FG30" s="810"/>
      <c r="FH30" s="810"/>
      <c r="FI30" s="810"/>
      <c r="FJ30" s="810"/>
      <c r="FK30" s="810"/>
      <c r="FL30" s="810"/>
      <c r="FM30" s="810"/>
      <c r="FN30" s="810"/>
      <c r="FO30" s="810"/>
      <c r="FP30" s="810"/>
      <c r="FQ30" s="810"/>
      <c r="FR30" s="810"/>
      <c r="FS30" s="810"/>
      <c r="FT30" s="810"/>
      <c r="FU30" s="810"/>
      <c r="FV30" s="810"/>
      <c r="FW30" s="810"/>
      <c r="FX30" s="810"/>
      <c r="FY30" s="810"/>
      <c r="FZ30" s="810"/>
      <c r="GA30" s="810"/>
      <c r="GB30" s="810"/>
    </row>
    <row r="31" spans="1:184" s="821" customFormat="1" x14ac:dyDescent="0.2">
      <c r="A31" s="820"/>
      <c r="B31" s="1073" t="s">
        <v>1514</v>
      </c>
      <c r="C31" s="1074"/>
      <c r="D31" s="1074"/>
      <c r="E31" s="1074"/>
      <c r="F31" s="1074"/>
      <c r="G31" s="1075"/>
      <c r="H31" s="854">
        <v>2.1</v>
      </c>
      <c r="I31" s="837" t="s">
        <v>1487</v>
      </c>
      <c r="J31" s="810"/>
      <c r="K31" s="810"/>
      <c r="L31" s="810"/>
      <c r="M31" s="810"/>
      <c r="N31" s="810"/>
      <c r="O31" s="810"/>
      <c r="P31" s="810"/>
      <c r="Q31" s="810"/>
      <c r="R31" s="810"/>
      <c r="S31" s="810"/>
      <c r="T31" s="810"/>
      <c r="U31" s="810"/>
      <c r="V31" s="810"/>
      <c r="W31" s="810"/>
      <c r="X31" s="810"/>
      <c r="Y31" s="810"/>
      <c r="Z31" s="810"/>
      <c r="AA31" s="810"/>
      <c r="AB31" s="810"/>
      <c r="AC31" s="810"/>
      <c r="AD31" s="810"/>
      <c r="AE31" s="810"/>
      <c r="AF31" s="810"/>
      <c r="AG31" s="810"/>
      <c r="AH31" s="810"/>
      <c r="AI31" s="810"/>
      <c r="AJ31" s="810"/>
      <c r="AK31" s="810"/>
      <c r="AL31" s="810"/>
      <c r="AM31" s="810"/>
      <c r="AN31" s="810"/>
      <c r="AO31" s="810"/>
      <c r="AP31" s="810"/>
      <c r="AQ31" s="810"/>
      <c r="AR31" s="810"/>
      <c r="AS31" s="810"/>
      <c r="AT31" s="810"/>
      <c r="AU31" s="810"/>
      <c r="AV31" s="810"/>
      <c r="AW31" s="810"/>
      <c r="AX31" s="810"/>
      <c r="AY31" s="810"/>
      <c r="AZ31" s="810"/>
      <c r="BA31" s="810"/>
      <c r="BB31" s="810"/>
      <c r="BC31" s="810"/>
      <c r="BD31" s="810"/>
      <c r="BE31" s="810"/>
      <c r="BF31" s="810"/>
      <c r="BG31" s="810"/>
      <c r="BH31" s="810"/>
      <c r="BI31" s="810"/>
      <c r="BJ31" s="810"/>
      <c r="BK31" s="810"/>
      <c r="BL31" s="810"/>
      <c r="BM31" s="810"/>
      <c r="BN31" s="810"/>
      <c r="BO31" s="810"/>
      <c r="BP31" s="810"/>
      <c r="BQ31" s="810"/>
      <c r="BR31" s="810"/>
      <c r="BS31" s="810"/>
      <c r="BT31" s="810"/>
      <c r="BU31" s="810"/>
      <c r="BV31" s="810"/>
      <c r="BW31" s="810"/>
      <c r="BX31" s="810"/>
      <c r="BY31" s="810"/>
      <c r="BZ31" s="810"/>
      <c r="CA31" s="810"/>
      <c r="CB31" s="810"/>
      <c r="CC31" s="810"/>
      <c r="CD31" s="810"/>
      <c r="CE31" s="810"/>
      <c r="CF31" s="810"/>
      <c r="CG31" s="810"/>
      <c r="CH31" s="810"/>
      <c r="CI31" s="810"/>
      <c r="CJ31" s="810"/>
      <c r="CK31" s="810"/>
      <c r="CL31" s="810"/>
      <c r="CM31" s="810"/>
      <c r="CN31" s="810"/>
      <c r="CO31" s="810"/>
      <c r="CP31" s="810"/>
      <c r="CQ31" s="810"/>
      <c r="CR31" s="810"/>
      <c r="CS31" s="810"/>
      <c r="CT31" s="810"/>
      <c r="CU31" s="810"/>
      <c r="CV31" s="810"/>
      <c r="CW31" s="810"/>
      <c r="CX31" s="810"/>
      <c r="CY31" s="810"/>
      <c r="CZ31" s="810"/>
      <c r="DA31" s="810"/>
      <c r="DB31" s="810"/>
      <c r="DC31" s="810"/>
      <c r="DD31" s="810"/>
      <c r="DE31" s="810"/>
      <c r="DF31" s="810"/>
      <c r="DG31" s="810"/>
      <c r="DH31" s="810"/>
      <c r="DI31" s="810"/>
      <c r="DJ31" s="810"/>
      <c r="DK31" s="810"/>
      <c r="DL31" s="810"/>
      <c r="DM31" s="810"/>
      <c r="DN31" s="810"/>
      <c r="DO31" s="810"/>
      <c r="DP31" s="810"/>
      <c r="DQ31" s="810"/>
      <c r="DR31" s="810"/>
      <c r="DS31" s="810"/>
      <c r="DT31" s="810"/>
      <c r="DU31" s="810"/>
      <c r="DV31" s="810"/>
      <c r="DW31" s="810"/>
      <c r="DX31" s="810"/>
      <c r="DY31" s="810"/>
      <c r="DZ31" s="810"/>
      <c r="EA31" s="810"/>
      <c r="EB31" s="810"/>
      <c r="EC31" s="810"/>
      <c r="ED31" s="810"/>
      <c r="EE31" s="810"/>
      <c r="EF31" s="810"/>
      <c r="EG31" s="810"/>
      <c r="EH31" s="810"/>
      <c r="EI31" s="810"/>
      <c r="EJ31" s="810"/>
      <c r="EK31" s="810"/>
      <c r="EL31" s="810"/>
      <c r="EM31" s="810"/>
      <c r="EN31" s="810"/>
      <c r="EO31" s="810"/>
      <c r="EP31" s="810"/>
      <c r="EQ31" s="810"/>
      <c r="ER31" s="810"/>
      <c r="ES31" s="810"/>
      <c r="ET31" s="810"/>
      <c r="EU31" s="810"/>
      <c r="EV31" s="810"/>
      <c r="EW31" s="810"/>
      <c r="EX31" s="810"/>
      <c r="EY31" s="810"/>
      <c r="EZ31" s="810"/>
      <c r="FA31" s="810"/>
      <c r="FB31" s="810"/>
      <c r="FC31" s="810"/>
      <c r="FD31" s="810"/>
      <c r="FE31" s="810"/>
      <c r="FF31" s="810"/>
      <c r="FG31" s="810"/>
      <c r="FH31" s="810"/>
      <c r="FI31" s="810"/>
      <c r="FJ31" s="810"/>
      <c r="FK31" s="810"/>
      <c r="FL31" s="810"/>
      <c r="FM31" s="810"/>
      <c r="FN31" s="810"/>
      <c r="FO31" s="810"/>
      <c r="FP31" s="810"/>
      <c r="FQ31" s="810"/>
      <c r="FR31" s="810"/>
      <c r="FS31" s="810"/>
      <c r="FT31" s="810"/>
      <c r="FU31" s="810"/>
      <c r="FV31" s="810"/>
      <c r="FW31" s="810"/>
      <c r="FX31" s="810"/>
      <c r="FY31" s="810"/>
      <c r="FZ31" s="810"/>
      <c r="GA31" s="810"/>
      <c r="GB31" s="810"/>
    </row>
    <row r="32" spans="1:184" s="821" customFormat="1" ht="17.25" thickBot="1" x14ac:dyDescent="0.25">
      <c r="A32" s="820"/>
      <c r="B32" s="1076" t="s">
        <v>1515</v>
      </c>
      <c r="C32" s="1077"/>
      <c r="D32" s="1077"/>
      <c r="E32" s="1077"/>
      <c r="F32" s="1077"/>
      <c r="G32" s="1078"/>
      <c r="H32" s="825">
        <f>ROUND(H30*H31,0)</f>
        <v>571882080</v>
      </c>
      <c r="I32" s="814"/>
      <c r="J32" s="810"/>
      <c r="K32" s="810"/>
      <c r="L32" s="810"/>
      <c r="M32" s="810"/>
      <c r="N32" s="810"/>
      <c r="O32" s="810"/>
      <c r="P32" s="810"/>
      <c r="Q32" s="810"/>
      <c r="R32" s="810"/>
      <c r="S32" s="810"/>
      <c r="T32" s="810"/>
      <c r="U32" s="810"/>
      <c r="V32" s="810"/>
      <c r="W32" s="810"/>
      <c r="X32" s="810"/>
      <c r="Y32" s="810"/>
      <c r="Z32" s="810"/>
      <c r="AA32" s="810"/>
      <c r="AB32" s="810"/>
      <c r="AC32" s="810"/>
      <c r="AD32" s="810"/>
      <c r="AE32" s="810"/>
      <c r="AF32" s="810"/>
      <c r="AG32" s="810"/>
      <c r="AH32" s="810"/>
      <c r="AI32" s="810"/>
      <c r="AJ32" s="810"/>
      <c r="AK32" s="810"/>
      <c r="AL32" s="810"/>
      <c r="AM32" s="810"/>
      <c r="AN32" s="810"/>
      <c r="AO32" s="810"/>
      <c r="AP32" s="810"/>
      <c r="AQ32" s="810"/>
      <c r="AR32" s="810"/>
      <c r="AS32" s="810"/>
      <c r="AT32" s="810"/>
      <c r="AU32" s="810"/>
      <c r="AV32" s="810"/>
      <c r="AW32" s="810"/>
      <c r="AX32" s="810"/>
      <c r="AY32" s="810"/>
      <c r="AZ32" s="810"/>
      <c r="BA32" s="810"/>
      <c r="BB32" s="810"/>
      <c r="BC32" s="810"/>
      <c r="BD32" s="810"/>
      <c r="BE32" s="810"/>
      <c r="BF32" s="810"/>
      <c r="BG32" s="810"/>
      <c r="BH32" s="810"/>
      <c r="BI32" s="810"/>
      <c r="BJ32" s="810"/>
      <c r="BK32" s="810"/>
      <c r="BL32" s="810"/>
      <c r="BM32" s="810"/>
      <c r="BN32" s="810"/>
      <c r="BO32" s="810"/>
      <c r="BP32" s="810"/>
      <c r="BQ32" s="810"/>
      <c r="BR32" s="810"/>
      <c r="BS32" s="810"/>
      <c r="BT32" s="810"/>
      <c r="BU32" s="810"/>
      <c r="BV32" s="810"/>
      <c r="BW32" s="810"/>
      <c r="BX32" s="810"/>
      <c r="BY32" s="810"/>
      <c r="BZ32" s="810"/>
      <c r="CA32" s="810"/>
      <c r="CB32" s="810"/>
      <c r="CC32" s="810"/>
      <c r="CD32" s="810"/>
      <c r="CE32" s="810"/>
      <c r="CF32" s="810"/>
      <c r="CG32" s="810"/>
      <c r="CH32" s="810"/>
      <c r="CI32" s="810"/>
      <c r="CJ32" s="810"/>
      <c r="CK32" s="810"/>
      <c r="CL32" s="810"/>
      <c r="CM32" s="810"/>
      <c r="CN32" s="810"/>
      <c r="CO32" s="810"/>
      <c r="CP32" s="810"/>
      <c r="CQ32" s="810"/>
      <c r="CR32" s="810"/>
      <c r="CS32" s="810"/>
      <c r="CT32" s="810"/>
      <c r="CU32" s="810"/>
      <c r="CV32" s="810"/>
      <c r="CW32" s="810"/>
      <c r="CX32" s="810"/>
      <c r="CY32" s="810"/>
      <c r="CZ32" s="810"/>
      <c r="DA32" s="810"/>
      <c r="DB32" s="810"/>
      <c r="DC32" s="810"/>
      <c r="DD32" s="810"/>
      <c r="DE32" s="810"/>
      <c r="DF32" s="810"/>
      <c r="DG32" s="810"/>
      <c r="DH32" s="810"/>
      <c r="DI32" s="810"/>
      <c r="DJ32" s="810"/>
      <c r="DK32" s="810"/>
      <c r="DL32" s="810"/>
      <c r="DM32" s="810"/>
      <c r="DN32" s="810"/>
      <c r="DO32" s="810"/>
      <c r="DP32" s="810"/>
      <c r="DQ32" s="810"/>
      <c r="DR32" s="810"/>
      <c r="DS32" s="810"/>
      <c r="DT32" s="810"/>
      <c r="DU32" s="810"/>
      <c r="DV32" s="810"/>
      <c r="DW32" s="810"/>
      <c r="DX32" s="810"/>
      <c r="DY32" s="810"/>
      <c r="DZ32" s="810"/>
      <c r="EA32" s="810"/>
      <c r="EB32" s="810"/>
      <c r="EC32" s="810"/>
      <c r="ED32" s="810"/>
      <c r="EE32" s="810"/>
      <c r="EF32" s="810"/>
      <c r="EG32" s="810"/>
      <c r="EH32" s="810"/>
      <c r="EI32" s="810"/>
      <c r="EJ32" s="810"/>
      <c r="EK32" s="810"/>
      <c r="EL32" s="810"/>
      <c r="EM32" s="810"/>
      <c r="EN32" s="810"/>
      <c r="EO32" s="810"/>
      <c r="EP32" s="810"/>
      <c r="EQ32" s="810"/>
      <c r="ER32" s="810"/>
      <c r="ES32" s="810"/>
      <c r="ET32" s="810"/>
      <c r="EU32" s="810"/>
      <c r="EV32" s="810"/>
      <c r="EW32" s="810"/>
      <c r="EX32" s="810"/>
      <c r="EY32" s="810"/>
      <c r="EZ32" s="810"/>
      <c r="FA32" s="810"/>
      <c r="FB32" s="810"/>
      <c r="FC32" s="810"/>
      <c r="FD32" s="810"/>
      <c r="FE32" s="810"/>
      <c r="FF32" s="810"/>
      <c r="FG32" s="810"/>
      <c r="FH32" s="810"/>
      <c r="FI32" s="810"/>
      <c r="FJ32" s="810"/>
      <c r="FK32" s="810"/>
      <c r="FL32" s="810"/>
      <c r="FM32" s="810"/>
      <c r="FN32" s="810"/>
      <c r="FO32" s="810"/>
      <c r="FP32" s="810"/>
      <c r="FQ32" s="810"/>
      <c r="FR32" s="810"/>
      <c r="FS32" s="810"/>
      <c r="FT32" s="810"/>
      <c r="FU32" s="810"/>
      <c r="FV32" s="810"/>
      <c r="FW32" s="810"/>
      <c r="FX32" s="810"/>
      <c r="FY32" s="810"/>
      <c r="FZ32" s="810"/>
      <c r="GA32" s="810"/>
      <c r="GB32" s="810"/>
    </row>
    <row r="33" spans="1:184" s="821" customFormat="1" ht="12.6" customHeight="1" x14ac:dyDescent="0.2">
      <c r="A33" s="820"/>
      <c r="B33" s="1116" t="s">
        <v>46</v>
      </c>
      <c r="C33" s="1118" t="s">
        <v>1516</v>
      </c>
      <c r="D33" s="1118" t="s">
        <v>1517</v>
      </c>
      <c r="E33" s="1088" t="s">
        <v>1518</v>
      </c>
      <c r="F33" s="1088" t="s">
        <v>1495</v>
      </c>
      <c r="G33" s="1088" t="s">
        <v>1519</v>
      </c>
      <c r="H33" s="1090" t="s">
        <v>1520</v>
      </c>
      <c r="I33" s="814"/>
      <c r="J33" s="810"/>
      <c r="K33" s="810"/>
      <c r="L33" s="810"/>
      <c r="M33" s="810"/>
      <c r="N33" s="810"/>
      <c r="O33" s="810"/>
      <c r="P33" s="810"/>
      <c r="Q33" s="810"/>
      <c r="R33" s="810"/>
      <c r="S33" s="810"/>
      <c r="T33" s="810"/>
      <c r="U33" s="810"/>
      <c r="V33" s="810"/>
      <c r="W33" s="810"/>
      <c r="X33" s="810"/>
      <c r="Y33" s="810"/>
      <c r="Z33" s="810"/>
      <c r="AA33" s="810"/>
      <c r="AB33" s="810"/>
      <c r="AC33" s="810"/>
      <c r="AD33" s="810"/>
      <c r="AE33" s="810"/>
      <c r="AF33" s="810"/>
      <c r="AG33" s="810"/>
      <c r="AH33" s="810"/>
      <c r="AI33" s="810"/>
      <c r="AJ33" s="810"/>
      <c r="AK33" s="810"/>
      <c r="AL33" s="810"/>
      <c r="AM33" s="810"/>
      <c r="AN33" s="810"/>
      <c r="AO33" s="810"/>
      <c r="AP33" s="810"/>
      <c r="AQ33" s="810"/>
      <c r="AR33" s="810"/>
      <c r="AS33" s="810"/>
      <c r="AT33" s="810"/>
      <c r="AU33" s="810"/>
      <c r="AV33" s="810"/>
      <c r="AW33" s="810"/>
      <c r="AX33" s="810"/>
      <c r="AY33" s="810"/>
      <c r="AZ33" s="810"/>
      <c r="BA33" s="810"/>
      <c r="BB33" s="810"/>
      <c r="BC33" s="810"/>
      <c r="BD33" s="810"/>
      <c r="BE33" s="810"/>
      <c r="BF33" s="810"/>
      <c r="BG33" s="810"/>
      <c r="BH33" s="810"/>
      <c r="BI33" s="810"/>
      <c r="BJ33" s="810"/>
      <c r="BK33" s="810"/>
      <c r="BL33" s="810"/>
      <c r="BM33" s="810"/>
      <c r="BN33" s="810"/>
      <c r="BO33" s="810"/>
      <c r="BP33" s="810"/>
      <c r="BQ33" s="810"/>
      <c r="BR33" s="810"/>
      <c r="BS33" s="810"/>
      <c r="BT33" s="810"/>
      <c r="BU33" s="810"/>
      <c r="BV33" s="810"/>
      <c r="BW33" s="810"/>
      <c r="BX33" s="810"/>
      <c r="BY33" s="810"/>
      <c r="BZ33" s="810"/>
      <c r="CA33" s="810"/>
      <c r="CB33" s="810"/>
      <c r="CC33" s="810"/>
      <c r="CD33" s="810"/>
      <c r="CE33" s="810"/>
      <c r="CF33" s="810"/>
      <c r="CG33" s="810"/>
      <c r="CH33" s="810"/>
      <c r="CI33" s="810"/>
      <c r="CJ33" s="810"/>
      <c r="CK33" s="810"/>
      <c r="CL33" s="810"/>
      <c r="CM33" s="810"/>
      <c r="CN33" s="810"/>
      <c r="CO33" s="810"/>
      <c r="CP33" s="810"/>
      <c r="CQ33" s="810"/>
      <c r="CR33" s="810"/>
      <c r="CS33" s="810"/>
      <c r="CT33" s="810"/>
      <c r="CU33" s="810"/>
      <c r="CV33" s="810"/>
      <c r="CW33" s="810"/>
      <c r="CX33" s="810"/>
      <c r="CY33" s="810"/>
      <c r="CZ33" s="810"/>
      <c r="DA33" s="810"/>
      <c r="DB33" s="810"/>
      <c r="DC33" s="810"/>
      <c r="DD33" s="810"/>
      <c r="DE33" s="810"/>
      <c r="DF33" s="810"/>
      <c r="DG33" s="810"/>
      <c r="DH33" s="810"/>
      <c r="DI33" s="810"/>
      <c r="DJ33" s="810"/>
      <c r="DK33" s="810"/>
      <c r="DL33" s="810"/>
      <c r="DM33" s="810"/>
      <c r="DN33" s="810"/>
      <c r="DO33" s="810"/>
      <c r="DP33" s="810"/>
      <c r="DQ33" s="810"/>
      <c r="DR33" s="810"/>
      <c r="DS33" s="810"/>
      <c r="DT33" s="810"/>
      <c r="DU33" s="810"/>
      <c r="DV33" s="810"/>
      <c r="DW33" s="810"/>
      <c r="DX33" s="810"/>
      <c r="DY33" s="810"/>
      <c r="DZ33" s="810"/>
      <c r="EA33" s="810"/>
      <c r="EB33" s="810"/>
      <c r="EC33" s="810"/>
      <c r="ED33" s="810"/>
      <c r="EE33" s="810"/>
      <c r="EF33" s="810"/>
      <c r="EG33" s="810"/>
      <c r="EH33" s="810"/>
      <c r="EI33" s="810"/>
      <c r="EJ33" s="810"/>
      <c r="EK33" s="810"/>
      <c r="EL33" s="810"/>
      <c r="EM33" s="810"/>
      <c r="EN33" s="810"/>
      <c r="EO33" s="810"/>
      <c r="EP33" s="810"/>
      <c r="EQ33" s="810"/>
      <c r="ER33" s="810"/>
      <c r="ES33" s="810"/>
      <c r="ET33" s="810"/>
      <c r="EU33" s="810"/>
      <c r="EV33" s="810"/>
      <c r="EW33" s="810"/>
      <c r="EX33" s="810"/>
      <c r="EY33" s="810"/>
      <c r="EZ33" s="810"/>
      <c r="FA33" s="810"/>
      <c r="FB33" s="810"/>
      <c r="FC33" s="810"/>
      <c r="FD33" s="810"/>
      <c r="FE33" s="810"/>
      <c r="FF33" s="810"/>
      <c r="FG33" s="810"/>
      <c r="FH33" s="810"/>
      <c r="FI33" s="810"/>
      <c r="FJ33" s="810"/>
      <c r="FK33" s="810"/>
      <c r="FL33" s="810"/>
      <c r="FM33" s="810"/>
      <c r="FN33" s="810"/>
      <c r="FO33" s="810"/>
      <c r="FP33" s="810"/>
      <c r="FQ33" s="810"/>
      <c r="FR33" s="810"/>
      <c r="FS33" s="810"/>
      <c r="FT33" s="810"/>
      <c r="FU33" s="810"/>
      <c r="FV33" s="810"/>
      <c r="FW33" s="810"/>
      <c r="FX33" s="810"/>
      <c r="FY33" s="810"/>
      <c r="FZ33" s="810"/>
      <c r="GA33" s="810"/>
      <c r="GB33" s="810"/>
    </row>
    <row r="34" spans="1:184" s="821" customFormat="1" ht="12" customHeight="1" x14ac:dyDescent="0.2">
      <c r="A34" s="820"/>
      <c r="B34" s="1117"/>
      <c r="C34" s="1119"/>
      <c r="D34" s="1119"/>
      <c r="E34" s="1089" t="s">
        <v>1521</v>
      </c>
      <c r="F34" s="1089" t="s">
        <v>1500</v>
      </c>
      <c r="G34" s="1089" t="s">
        <v>1501</v>
      </c>
      <c r="H34" s="1091" t="s">
        <v>1502</v>
      </c>
      <c r="I34" s="814"/>
      <c r="J34" s="810"/>
      <c r="K34" s="810"/>
      <c r="L34" s="810"/>
      <c r="M34" s="810"/>
      <c r="N34" s="810"/>
      <c r="O34" s="810"/>
      <c r="P34" s="810"/>
      <c r="Q34" s="810"/>
      <c r="R34" s="810"/>
      <c r="S34" s="810"/>
      <c r="T34" s="810"/>
      <c r="U34" s="810"/>
      <c r="V34" s="810"/>
      <c r="W34" s="810"/>
      <c r="X34" s="810"/>
      <c r="Y34" s="810"/>
      <c r="Z34" s="810"/>
      <c r="AA34" s="810"/>
      <c r="AB34" s="810"/>
      <c r="AC34" s="810"/>
      <c r="AD34" s="810"/>
      <c r="AE34" s="810"/>
      <c r="AF34" s="810"/>
      <c r="AG34" s="810"/>
      <c r="AH34" s="810"/>
      <c r="AI34" s="810"/>
      <c r="AJ34" s="810"/>
      <c r="AK34" s="810"/>
      <c r="AL34" s="810"/>
      <c r="AM34" s="810"/>
      <c r="AN34" s="810"/>
      <c r="AO34" s="810"/>
      <c r="AP34" s="810"/>
      <c r="AQ34" s="810"/>
      <c r="AR34" s="810"/>
      <c r="AS34" s="810"/>
      <c r="AT34" s="810"/>
      <c r="AU34" s="810"/>
      <c r="AV34" s="810"/>
      <c r="AW34" s="810"/>
      <c r="AX34" s="810"/>
      <c r="AY34" s="810"/>
      <c r="AZ34" s="810"/>
      <c r="BA34" s="810"/>
      <c r="BB34" s="810"/>
      <c r="BC34" s="810"/>
      <c r="BD34" s="810"/>
      <c r="BE34" s="810"/>
      <c r="BF34" s="810"/>
      <c r="BG34" s="810"/>
      <c r="BH34" s="810"/>
      <c r="BI34" s="810"/>
      <c r="BJ34" s="810"/>
      <c r="BK34" s="810"/>
      <c r="BL34" s="810"/>
      <c r="BM34" s="810"/>
      <c r="BN34" s="810"/>
      <c r="BO34" s="810"/>
      <c r="BP34" s="810"/>
      <c r="BQ34" s="810"/>
      <c r="BR34" s="810"/>
      <c r="BS34" s="810"/>
      <c r="BT34" s="810"/>
      <c r="BU34" s="810"/>
      <c r="BV34" s="810"/>
      <c r="BW34" s="810"/>
      <c r="BX34" s="810"/>
      <c r="BY34" s="810"/>
      <c r="BZ34" s="810"/>
      <c r="CA34" s="810"/>
      <c r="CB34" s="810"/>
      <c r="CC34" s="810"/>
      <c r="CD34" s="810"/>
      <c r="CE34" s="810"/>
      <c r="CF34" s="810"/>
      <c r="CG34" s="810"/>
      <c r="CH34" s="810"/>
      <c r="CI34" s="810"/>
      <c r="CJ34" s="810"/>
      <c r="CK34" s="810"/>
      <c r="CL34" s="810"/>
      <c r="CM34" s="810"/>
      <c r="CN34" s="810"/>
      <c r="CO34" s="810"/>
      <c r="CP34" s="810"/>
      <c r="CQ34" s="810"/>
      <c r="CR34" s="810"/>
      <c r="CS34" s="810"/>
      <c r="CT34" s="810"/>
      <c r="CU34" s="810"/>
      <c r="CV34" s="810"/>
      <c r="CW34" s="810"/>
      <c r="CX34" s="810"/>
      <c r="CY34" s="810"/>
      <c r="CZ34" s="810"/>
      <c r="DA34" s="810"/>
      <c r="DB34" s="810"/>
      <c r="DC34" s="810"/>
      <c r="DD34" s="810"/>
      <c r="DE34" s="810"/>
      <c r="DF34" s="810"/>
      <c r="DG34" s="810"/>
      <c r="DH34" s="810"/>
      <c r="DI34" s="810"/>
      <c r="DJ34" s="810"/>
      <c r="DK34" s="810"/>
      <c r="DL34" s="810"/>
      <c r="DM34" s="810"/>
      <c r="DN34" s="810"/>
      <c r="DO34" s="810"/>
      <c r="DP34" s="810"/>
      <c r="DQ34" s="810"/>
      <c r="DR34" s="810"/>
      <c r="DS34" s="810"/>
      <c r="DT34" s="810"/>
      <c r="DU34" s="810"/>
      <c r="DV34" s="810"/>
      <c r="DW34" s="810"/>
      <c r="DX34" s="810"/>
      <c r="DY34" s="810"/>
      <c r="DZ34" s="810"/>
      <c r="EA34" s="810"/>
      <c r="EB34" s="810"/>
      <c r="EC34" s="810"/>
      <c r="ED34" s="810"/>
      <c r="EE34" s="810"/>
      <c r="EF34" s="810"/>
      <c r="EG34" s="810"/>
      <c r="EH34" s="810"/>
      <c r="EI34" s="810"/>
      <c r="EJ34" s="810"/>
      <c r="EK34" s="810"/>
      <c r="EL34" s="810"/>
      <c r="EM34" s="810"/>
      <c r="EN34" s="810"/>
      <c r="EO34" s="810"/>
      <c r="EP34" s="810"/>
      <c r="EQ34" s="810"/>
      <c r="ER34" s="810"/>
      <c r="ES34" s="810"/>
      <c r="ET34" s="810"/>
      <c r="EU34" s="810"/>
      <c r="EV34" s="810"/>
      <c r="EW34" s="810"/>
      <c r="EX34" s="810"/>
      <c r="EY34" s="810"/>
      <c r="EZ34" s="810"/>
      <c r="FA34" s="810"/>
      <c r="FB34" s="810"/>
      <c r="FC34" s="810"/>
      <c r="FD34" s="810"/>
      <c r="FE34" s="810"/>
      <c r="FF34" s="810"/>
      <c r="FG34" s="810"/>
      <c r="FH34" s="810"/>
      <c r="FI34" s="810"/>
      <c r="FJ34" s="810"/>
      <c r="FK34" s="810"/>
      <c r="FL34" s="810"/>
      <c r="FM34" s="810"/>
      <c r="FN34" s="810"/>
      <c r="FO34" s="810"/>
      <c r="FP34" s="810"/>
      <c r="FQ34" s="810"/>
      <c r="FR34" s="810"/>
      <c r="FS34" s="810"/>
      <c r="FT34" s="810"/>
      <c r="FU34" s="810"/>
      <c r="FV34" s="810"/>
      <c r="FW34" s="810"/>
      <c r="FX34" s="810"/>
      <c r="FY34" s="810"/>
      <c r="FZ34" s="810"/>
      <c r="GA34" s="810"/>
      <c r="GB34" s="810"/>
    </row>
    <row r="35" spans="1:184" s="821" customFormat="1" ht="17.25" thickBot="1" x14ac:dyDescent="0.25">
      <c r="A35" s="820"/>
      <c r="B35" s="822" t="s">
        <v>1522</v>
      </c>
      <c r="C35" s="1120"/>
      <c r="D35" s="1120"/>
      <c r="E35" s="823" t="s">
        <v>1523</v>
      </c>
      <c r="F35" s="823" t="s">
        <v>1524</v>
      </c>
      <c r="G35" s="823" t="s">
        <v>1525</v>
      </c>
      <c r="H35" s="824" t="s">
        <v>1526</v>
      </c>
      <c r="I35" s="814"/>
      <c r="J35" s="810"/>
      <c r="K35" s="810"/>
      <c r="L35" s="810"/>
      <c r="M35" s="810"/>
      <c r="N35" s="810"/>
      <c r="O35" s="810"/>
      <c r="P35" s="810"/>
      <c r="Q35" s="810"/>
      <c r="R35" s="810"/>
      <c r="S35" s="810"/>
      <c r="T35" s="810"/>
      <c r="U35" s="810"/>
      <c r="V35" s="810"/>
      <c r="W35" s="810"/>
      <c r="X35" s="810"/>
      <c r="Y35" s="810"/>
      <c r="Z35" s="810"/>
      <c r="AA35" s="810"/>
      <c r="AB35" s="810"/>
      <c r="AC35" s="810"/>
      <c r="AD35" s="810"/>
      <c r="AE35" s="810"/>
      <c r="AF35" s="810"/>
      <c r="AG35" s="810"/>
      <c r="AH35" s="810"/>
      <c r="AI35" s="810"/>
      <c r="AJ35" s="810"/>
      <c r="AK35" s="810"/>
      <c r="AL35" s="810"/>
      <c r="AM35" s="810"/>
      <c r="AN35" s="810"/>
      <c r="AO35" s="810"/>
      <c r="AP35" s="810"/>
      <c r="AQ35" s="810"/>
      <c r="AR35" s="810"/>
      <c r="AS35" s="810"/>
      <c r="AT35" s="810"/>
      <c r="AU35" s="810"/>
      <c r="AV35" s="810"/>
      <c r="AW35" s="810"/>
      <c r="AX35" s="810"/>
      <c r="AY35" s="810"/>
      <c r="AZ35" s="810"/>
      <c r="BA35" s="810"/>
      <c r="BB35" s="810"/>
      <c r="BC35" s="810"/>
      <c r="BD35" s="810"/>
      <c r="BE35" s="810"/>
      <c r="BF35" s="810"/>
      <c r="BG35" s="810"/>
      <c r="BH35" s="810"/>
      <c r="BI35" s="810"/>
      <c r="BJ35" s="810"/>
      <c r="BK35" s="810"/>
      <c r="BL35" s="810"/>
      <c r="BM35" s="810"/>
      <c r="BN35" s="810"/>
      <c r="BO35" s="810"/>
      <c r="BP35" s="810"/>
      <c r="BQ35" s="810"/>
      <c r="BR35" s="810"/>
      <c r="BS35" s="810"/>
      <c r="BT35" s="810"/>
      <c r="BU35" s="810"/>
      <c r="BV35" s="810"/>
      <c r="BW35" s="810"/>
      <c r="BX35" s="810"/>
      <c r="BY35" s="810"/>
      <c r="BZ35" s="810"/>
      <c r="CA35" s="810"/>
      <c r="CB35" s="810"/>
      <c r="CC35" s="810"/>
      <c r="CD35" s="810"/>
      <c r="CE35" s="810"/>
      <c r="CF35" s="810"/>
      <c r="CG35" s="810"/>
      <c r="CH35" s="810"/>
      <c r="CI35" s="810"/>
      <c r="CJ35" s="810"/>
      <c r="CK35" s="810"/>
      <c r="CL35" s="810"/>
      <c r="CM35" s="810"/>
      <c r="CN35" s="810"/>
      <c r="CO35" s="810"/>
      <c r="CP35" s="810"/>
      <c r="CQ35" s="810"/>
      <c r="CR35" s="810"/>
      <c r="CS35" s="810"/>
      <c r="CT35" s="810"/>
      <c r="CU35" s="810"/>
      <c r="CV35" s="810"/>
      <c r="CW35" s="810"/>
      <c r="CX35" s="810"/>
      <c r="CY35" s="810"/>
      <c r="CZ35" s="810"/>
      <c r="DA35" s="810"/>
      <c r="DB35" s="810"/>
      <c r="DC35" s="810"/>
      <c r="DD35" s="810"/>
      <c r="DE35" s="810"/>
      <c r="DF35" s="810"/>
      <c r="DG35" s="810"/>
      <c r="DH35" s="810"/>
      <c r="DI35" s="810"/>
      <c r="DJ35" s="810"/>
      <c r="DK35" s="810"/>
      <c r="DL35" s="810"/>
      <c r="DM35" s="810"/>
      <c r="DN35" s="810"/>
      <c r="DO35" s="810"/>
      <c r="DP35" s="810"/>
      <c r="DQ35" s="810"/>
      <c r="DR35" s="810"/>
      <c r="DS35" s="810"/>
      <c r="DT35" s="810"/>
      <c r="DU35" s="810"/>
      <c r="DV35" s="810"/>
      <c r="DW35" s="810"/>
      <c r="DX35" s="810"/>
      <c r="DY35" s="810"/>
      <c r="DZ35" s="810"/>
      <c r="EA35" s="810"/>
      <c r="EB35" s="810"/>
      <c r="EC35" s="810"/>
      <c r="ED35" s="810"/>
      <c r="EE35" s="810"/>
      <c r="EF35" s="810"/>
      <c r="EG35" s="810"/>
      <c r="EH35" s="810"/>
      <c r="EI35" s="810"/>
      <c r="EJ35" s="810"/>
      <c r="EK35" s="810"/>
      <c r="EL35" s="810"/>
      <c r="EM35" s="810"/>
      <c r="EN35" s="810"/>
      <c r="EO35" s="810"/>
      <c r="EP35" s="810"/>
      <c r="EQ35" s="810"/>
      <c r="ER35" s="810"/>
      <c r="ES35" s="810"/>
      <c r="ET35" s="810"/>
      <c r="EU35" s="810"/>
      <c r="EV35" s="810"/>
      <c r="EW35" s="810"/>
      <c r="EX35" s="810"/>
      <c r="EY35" s="810"/>
      <c r="EZ35" s="810"/>
      <c r="FA35" s="810"/>
      <c r="FB35" s="810"/>
      <c r="FC35" s="810"/>
      <c r="FD35" s="810"/>
      <c r="FE35" s="810"/>
      <c r="FF35" s="810"/>
      <c r="FG35" s="810"/>
      <c r="FH35" s="810"/>
      <c r="FI35" s="810"/>
      <c r="FJ35" s="810"/>
      <c r="FK35" s="810"/>
      <c r="FL35" s="810"/>
      <c r="FM35" s="810"/>
      <c r="FN35" s="810"/>
      <c r="FO35" s="810"/>
      <c r="FP35" s="810"/>
      <c r="FQ35" s="810"/>
      <c r="FR35" s="810"/>
      <c r="FS35" s="810"/>
      <c r="FT35" s="810"/>
      <c r="FU35" s="810"/>
      <c r="FV35" s="810"/>
      <c r="FW35" s="810"/>
      <c r="FX35" s="810"/>
      <c r="FY35" s="810"/>
      <c r="FZ35" s="810"/>
      <c r="GA35" s="810"/>
      <c r="GB35" s="810"/>
    </row>
    <row r="36" spans="1:184" s="821" customFormat="1" ht="21.6" customHeight="1" x14ac:dyDescent="0.2">
      <c r="A36" s="820"/>
      <c r="B36" s="1095" t="s">
        <v>1527</v>
      </c>
      <c r="C36" s="1096"/>
      <c r="D36" s="1096"/>
      <c r="E36" s="1096"/>
      <c r="F36" s="1096"/>
      <c r="G36" s="1096"/>
      <c r="H36" s="1097"/>
      <c r="I36" s="814"/>
      <c r="J36" s="810"/>
      <c r="K36" s="810"/>
      <c r="L36" s="810"/>
      <c r="M36" s="810"/>
      <c r="N36" s="810"/>
      <c r="O36" s="810"/>
      <c r="P36" s="810"/>
      <c r="Q36" s="810"/>
      <c r="R36" s="810"/>
      <c r="S36" s="810"/>
      <c r="T36" s="810"/>
      <c r="U36" s="810"/>
      <c r="V36" s="810"/>
      <c r="W36" s="810"/>
      <c r="X36" s="810"/>
      <c r="Y36" s="810"/>
      <c r="Z36" s="810"/>
      <c r="AA36" s="810"/>
      <c r="AB36" s="810"/>
      <c r="AC36" s="810"/>
      <c r="AD36" s="810"/>
      <c r="AE36" s="810"/>
      <c r="AF36" s="810"/>
      <c r="AG36" s="810"/>
      <c r="AH36" s="810"/>
      <c r="AI36" s="810"/>
      <c r="AJ36" s="810"/>
      <c r="AK36" s="810"/>
      <c r="AL36" s="810"/>
      <c r="AM36" s="810"/>
      <c r="AN36" s="810"/>
      <c r="AO36" s="810"/>
      <c r="AP36" s="810"/>
      <c r="AQ36" s="810"/>
      <c r="AR36" s="810"/>
      <c r="AS36" s="810"/>
      <c r="AT36" s="810"/>
      <c r="AU36" s="810"/>
      <c r="AV36" s="810"/>
      <c r="AW36" s="810"/>
      <c r="AX36" s="810"/>
      <c r="AY36" s="810"/>
      <c r="AZ36" s="810"/>
      <c r="BA36" s="810"/>
      <c r="BB36" s="810"/>
      <c r="BC36" s="810"/>
      <c r="BD36" s="810"/>
      <c r="BE36" s="810"/>
      <c r="BF36" s="810"/>
      <c r="BG36" s="810"/>
      <c r="BH36" s="810"/>
      <c r="BI36" s="810"/>
      <c r="BJ36" s="810"/>
      <c r="BK36" s="810"/>
      <c r="BL36" s="810"/>
      <c r="BM36" s="810"/>
      <c r="BN36" s="810"/>
      <c r="BO36" s="810"/>
      <c r="BP36" s="810"/>
      <c r="BQ36" s="810"/>
      <c r="BR36" s="810"/>
      <c r="BS36" s="810"/>
      <c r="BT36" s="810"/>
      <c r="BU36" s="810"/>
      <c r="BV36" s="810"/>
      <c r="BW36" s="810"/>
      <c r="BX36" s="810"/>
      <c r="BY36" s="810"/>
      <c r="BZ36" s="810"/>
      <c r="CA36" s="810"/>
      <c r="CB36" s="810"/>
      <c r="CC36" s="810"/>
      <c r="CD36" s="810"/>
      <c r="CE36" s="810"/>
      <c r="CF36" s="810"/>
      <c r="CG36" s="810"/>
      <c r="CH36" s="810"/>
      <c r="CI36" s="810"/>
      <c r="CJ36" s="810"/>
      <c r="CK36" s="810"/>
      <c r="CL36" s="810"/>
      <c r="CM36" s="810"/>
      <c r="CN36" s="810"/>
      <c r="CO36" s="810"/>
      <c r="CP36" s="810"/>
      <c r="CQ36" s="810"/>
      <c r="CR36" s="810"/>
      <c r="CS36" s="810"/>
      <c r="CT36" s="810"/>
      <c r="CU36" s="810"/>
      <c r="CV36" s="810"/>
      <c r="CW36" s="810"/>
      <c r="CX36" s="810"/>
      <c r="CY36" s="810"/>
      <c r="CZ36" s="810"/>
      <c r="DA36" s="810"/>
      <c r="DB36" s="810"/>
      <c r="DC36" s="810"/>
      <c r="DD36" s="810"/>
      <c r="DE36" s="810"/>
      <c r="DF36" s="810"/>
      <c r="DG36" s="810"/>
      <c r="DH36" s="810"/>
      <c r="DI36" s="810"/>
      <c r="DJ36" s="810"/>
      <c r="DK36" s="810"/>
      <c r="DL36" s="810"/>
      <c r="DM36" s="810"/>
      <c r="DN36" s="810"/>
      <c r="DO36" s="810"/>
      <c r="DP36" s="810"/>
      <c r="DQ36" s="810"/>
      <c r="DR36" s="810"/>
      <c r="DS36" s="810"/>
      <c r="DT36" s="810"/>
      <c r="DU36" s="810"/>
      <c r="DV36" s="810"/>
      <c r="DW36" s="810"/>
      <c r="DX36" s="810"/>
      <c r="DY36" s="810"/>
      <c r="DZ36" s="810"/>
      <c r="EA36" s="810"/>
      <c r="EB36" s="810"/>
      <c r="EC36" s="810"/>
      <c r="ED36" s="810"/>
      <c r="EE36" s="810"/>
      <c r="EF36" s="810"/>
      <c r="EG36" s="810"/>
      <c r="EH36" s="810"/>
      <c r="EI36" s="810"/>
      <c r="EJ36" s="810"/>
      <c r="EK36" s="810"/>
      <c r="EL36" s="810"/>
      <c r="EM36" s="810"/>
      <c r="EN36" s="810"/>
      <c r="EO36" s="810"/>
      <c r="EP36" s="810"/>
      <c r="EQ36" s="810"/>
      <c r="ER36" s="810"/>
      <c r="ES36" s="810"/>
      <c r="ET36" s="810"/>
      <c r="EU36" s="810"/>
      <c r="EV36" s="810"/>
      <c r="EW36" s="810"/>
      <c r="EX36" s="810"/>
      <c r="EY36" s="810"/>
      <c r="EZ36" s="810"/>
      <c r="FA36" s="810"/>
      <c r="FB36" s="810"/>
      <c r="FC36" s="810"/>
      <c r="FD36" s="810"/>
      <c r="FE36" s="810"/>
      <c r="FF36" s="810"/>
      <c r="FG36" s="810"/>
      <c r="FH36" s="810"/>
      <c r="FI36" s="810"/>
      <c r="FJ36" s="810"/>
      <c r="FK36" s="810"/>
      <c r="FL36" s="810"/>
      <c r="FM36" s="810"/>
      <c r="FN36" s="810"/>
      <c r="FO36" s="810"/>
      <c r="FP36" s="810"/>
      <c r="FQ36" s="810"/>
      <c r="FR36" s="810"/>
      <c r="FS36" s="810"/>
      <c r="FT36" s="810"/>
      <c r="FU36" s="810"/>
      <c r="FV36" s="810"/>
      <c r="FW36" s="810"/>
      <c r="FX36" s="810"/>
      <c r="FY36" s="810"/>
      <c r="FZ36" s="810"/>
      <c r="GA36" s="810"/>
      <c r="GB36" s="810"/>
    </row>
    <row r="37" spans="1:184" s="821" customFormat="1" ht="16.5" customHeight="1" x14ac:dyDescent="0.2">
      <c r="A37" s="820"/>
      <c r="B37" s="1124" t="s">
        <v>1528</v>
      </c>
      <c r="C37" s="1125"/>
      <c r="D37" s="1125"/>
      <c r="E37" s="1125"/>
      <c r="F37" s="1125"/>
      <c r="G37" s="1125"/>
      <c r="H37" s="1126"/>
      <c r="I37" s="814"/>
      <c r="J37" s="810"/>
      <c r="K37" s="810"/>
      <c r="L37" s="810"/>
      <c r="M37" s="810"/>
      <c r="N37" s="810"/>
      <c r="O37" s="810"/>
      <c r="P37" s="810"/>
      <c r="Q37" s="810"/>
      <c r="R37" s="810"/>
      <c r="S37" s="810"/>
      <c r="T37" s="810"/>
      <c r="U37" s="810"/>
      <c r="V37" s="810"/>
      <c r="W37" s="810"/>
      <c r="X37" s="810"/>
      <c r="Y37" s="810"/>
      <c r="Z37" s="810"/>
      <c r="AA37" s="810"/>
      <c r="AB37" s="810"/>
      <c r="AC37" s="810"/>
      <c r="AD37" s="810"/>
      <c r="AE37" s="810"/>
      <c r="AF37" s="810"/>
      <c r="AG37" s="810"/>
      <c r="AH37" s="810"/>
      <c r="AI37" s="810"/>
      <c r="AJ37" s="810"/>
      <c r="AK37" s="810"/>
      <c r="AL37" s="810"/>
      <c r="AM37" s="810"/>
      <c r="AN37" s="810"/>
      <c r="AO37" s="810"/>
      <c r="AP37" s="810"/>
      <c r="AQ37" s="810"/>
      <c r="AR37" s="810"/>
      <c r="AS37" s="810"/>
      <c r="AT37" s="810"/>
      <c r="AU37" s="810"/>
      <c r="AV37" s="810"/>
      <c r="AW37" s="810"/>
      <c r="AX37" s="810"/>
      <c r="AY37" s="810"/>
      <c r="AZ37" s="810"/>
      <c r="BA37" s="810"/>
      <c r="BB37" s="810"/>
      <c r="BC37" s="810"/>
      <c r="BD37" s="810"/>
      <c r="BE37" s="810"/>
      <c r="BF37" s="810"/>
      <c r="BG37" s="810"/>
      <c r="BH37" s="810"/>
      <c r="BI37" s="810"/>
      <c r="BJ37" s="810"/>
      <c r="BK37" s="810"/>
      <c r="BL37" s="810"/>
      <c r="BM37" s="810"/>
      <c r="BN37" s="810"/>
      <c r="BO37" s="810"/>
      <c r="BP37" s="810"/>
      <c r="BQ37" s="810"/>
      <c r="BR37" s="810"/>
      <c r="BS37" s="810"/>
      <c r="BT37" s="810"/>
      <c r="BU37" s="810"/>
      <c r="BV37" s="810"/>
      <c r="BW37" s="810"/>
      <c r="BX37" s="810"/>
      <c r="BY37" s="810"/>
      <c r="BZ37" s="810"/>
      <c r="CA37" s="810"/>
      <c r="CB37" s="810"/>
      <c r="CC37" s="810"/>
      <c r="CD37" s="810"/>
      <c r="CE37" s="810"/>
      <c r="CF37" s="810"/>
      <c r="CG37" s="810"/>
      <c r="CH37" s="810"/>
      <c r="CI37" s="810"/>
      <c r="CJ37" s="810"/>
      <c r="CK37" s="810"/>
      <c r="CL37" s="810"/>
      <c r="CM37" s="810"/>
      <c r="CN37" s="810"/>
      <c r="CO37" s="810"/>
      <c r="CP37" s="810"/>
      <c r="CQ37" s="810"/>
      <c r="CR37" s="810"/>
      <c r="CS37" s="810"/>
      <c r="CT37" s="810"/>
      <c r="CU37" s="810"/>
      <c r="CV37" s="810"/>
      <c r="CW37" s="810"/>
      <c r="CX37" s="810"/>
      <c r="CY37" s="810"/>
      <c r="CZ37" s="810"/>
      <c r="DA37" s="810"/>
      <c r="DB37" s="810"/>
      <c r="DC37" s="810"/>
      <c r="DD37" s="810"/>
      <c r="DE37" s="810"/>
      <c r="DF37" s="810"/>
      <c r="DG37" s="810"/>
      <c r="DH37" s="810"/>
      <c r="DI37" s="810"/>
      <c r="DJ37" s="810"/>
      <c r="DK37" s="810"/>
      <c r="DL37" s="810"/>
      <c r="DM37" s="810"/>
      <c r="DN37" s="810"/>
      <c r="DO37" s="810"/>
      <c r="DP37" s="810"/>
      <c r="DQ37" s="810"/>
      <c r="DR37" s="810"/>
      <c r="DS37" s="810"/>
      <c r="DT37" s="810"/>
      <c r="DU37" s="810"/>
      <c r="DV37" s="810"/>
      <c r="DW37" s="810"/>
      <c r="DX37" s="810"/>
      <c r="DY37" s="810"/>
      <c r="DZ37" s="810"/>
      <c r="EA37" s="810"/>
      <c r="EB37" s="810"/>
      <c r="EC37" s="810"/>
      <c r="ED37" s="810"/>
      <c r="EE37" s="810"/>
      <c r="EF37" s="810"/>
      <c r="EG37" s="810"/>
      <c r="EH37" s="810"/>
      <c r="EI37" s="810"/>
      <c r="EJ37" s="810"/>
      <c r="EK37" s="810"/>
      <c r="EL37" s="810"/>
      <c r="EM37" s="810"/>
      <c r="EN37" s="810"/>
      <c r="EO37" s="810"/>
      <c r="EP37" s="810"/>
      <c r="EQ37" s="810"/>
      <c r="ER37" s="810"/>
      <c r="ES37" s="810"/>
      <c r="ET37" s="810"/>
      <c r="EU37" s="810"/>
      <c r="EV37" s="810"/>
      <c r="EW37" s="810"/>
      <c r="EX37" s="810"/>
      <c r="EY37" s="810"/>
      <c r="EZ37" s="810"/>
      <c r="FA37" s="810"/>
      <c r="FB37" s="810"/>
      <c r="FC37" s="810"/>
      <c r="FD37" s="810"/>
      <c r="FE37" s="810"/>
      <c r="FF37" s="810"/>
      <c r="FG37" s="810"/>
      <c r="FH37" s="810"/>
      <c r="FI37" s="810"/>
      <c r="FJ37" s="810"/>
      <c r="FK37" s="810"/>
      <c r="FL37" s="810"/>
      <c r="FM37" s="810"/>
      <c r="FN37" s="810"/>
      <c r="FO37" s="810"/>
      <c r="FP37" s="810"/>
      <c r="FQ37" s="810"/>
      <c r="FR37" s="810"/>
      <c r="FS37" s="810"/>
      <c r="FT37" s="810"/>
      <c r="FU37" s="810"/>
      <c r="FV37" s="810"/>
      <c r="FW37" s="810"/>
      <c r="FX37" s="810"/>
      <c r="FY37" s="810"/>
      <c r="FZ37" s="810"/>
      <c r="GA37" s="810"/>
      <c r="GB37" s="810"/>
    </row>
    <row r="38" spans="1:184" s="821" customFormat="1" ht="25.5" x14ac:dyDescent="0.2">
      <c r="A38" s="820"/>
      <c r="B38" s="178">
        <v>1</v>
      </c>
      <c r="C38" s="853" t="s">
        <v>1769</v>
      </c>
      <c r="D38" s="835" t="s">
        <v>1529</v>
      </c>
      <c r="E38" s="894">
        <v>4044000</v>
      </c>
      <c r="F38" s="220">
        <v>1</v>
      </c>
      <c r="G38" s="838">
        <v>6</v>
      </c>
      <c r="H38" s="836">
        <f>IF(B38="","",ROUND(B38*E38*F38*G38,0))</f>
        <v>24264000</v>
      </c>
      <c r="I38" s="814"/>
      <c r="J38" s="810"/>
      <c r="K38" s="810"/>
      <c r="L38" s="810"/>
      <c r="M38" s="810"/>
      <c r="N38" s="810"/>
      <c r="O38" s="810"/>
      <c r="P38" s="810"/>
      <c r="Q38" s="810"/>
      <c r="R38" s="810"/>
      <c r="S38" s="810"/>
      <c r="T38" s="810"/>
      <c r="U38" s="810"/>
      <c r="V38" s="810"/>
      <c r="W38" s="810"/>
      <c r="X38" s="810"/>
      <c r="Y38" s="810"/>
      <c r="Z38" s="810"/>
      <c r="AA38" s="810"/>
      <c r="AB38" s="810"/>
      <c r="AC38" s="810"/>
      <c r="AD38" s="810"/>
      <c r="AE38" s="810"/>
      <c r="AF38" s="810"/>
      <c r="AG38" s="810"/>
      <c r="AH38" s="810"/>
      <c r="AI38" s="810"/>
      <c r="AJ38" s="810"/>
      <c r="AK38" s="810"/>
      <c r="AL38" s="810"/>
      <c r="AM38" s="810"/>
      <c r="AN38" s="810"/>
      <c r="AO38" s="810"/>
      <c r="AP38" s="810"/>
      <c r="AQ38" s="810"/>
      <c r="AR38" s="810"/>
      <c r="AS38" s="810"/>
      <c r="AT38" s="810"/>
      <c r="AU38" s="810"/>
      <c r="AV38" s="810"/>
      <c r="AW38" s="810"/>
      <c r="AX38" s="810"/>
      <c r="AY38" s="810"/>
      <c r="AZ38" s="810"/>
      <c r="BA38" s="810"/>
      <c r="BB38" s="810"/>
      <c r="BC38" s="810"/>
      <c r="BD38" s="810"/>
      <c r="BE38" s="810"/>
      <c r="BF38" s="810"/>
      <c r="BG38" s="810"/>
      <c r="BH38" s="810"/>
      <c r="BI38" s="810"/>
      <c r="BJ38" s="810"/>
      <c r="BK38" s="810"/>
      <c r="BL38" s="810"/>
      <c r="BM38" s="810"/>
      <c r="BN38" s="810"/>
      <c r="BO38" s="810"/>
      <c r="BP38" s="810"/>
      <c r="BQ38" s="810"/>
      <c r="BR38" s="810"/>
      <c r="BS38" s="810"/>
      <c r="BT38" s="810"/>
      <c r="BU38" s="810"/>
      <c r="BV38" s="810"/>
      <c r="BW38" s="810"/>
      <c r="BX38" s="810"/>
      <c r="BY38" s="810"/>
      <c r="BZ38" s="810"/>
      <c r="CA38" s="810"/>
      <c r="CB38" s="810"/>
      <c r="CC38" s="810"/>
      <c r="CD38" s="810"/>
      <c r="CE38" s="810"/>
      <c r="CF38" s="810"/>
      <c r="CG38" s="810"/>
      <c r="CH38" s="810"/>
      <c r="CI38" s="810"/>
      <c r="CJ38" s="810"/>
      <c r="CK38" s="810"/>
      <c r="CL38" s="810"/>
      <c r="CM38" s="810"/>
      <c r="CN38" s="810"/>
      <c r="CO38" s="810"/>
      <c r="CP38" s="810"/>
      <c r="CQ38" s="810"/>
      <c r="CR38" s="810"/>
      <c r="CS38" s="810"/>
      <c r="CT38" s="810"/>
      <c r="CU38" s="810"/>
      <c r="CV38" s="810"/>
      <c r="CW38" s="810"/>
      <c r="CX38" s="810"/>
      <c r="CY38" s="810"/>
      <c r="CZ38" s="810"/>
      <c r="DA38" s="810"/>
      <c r="DB38" s="810"/>
      <c r="DC38" s="810"/>
      <c r="DD38" s="810"/>
      <c r="DE38" s="810"/>
      <c r="DF38" s="810"/>
      <c r="DG38" s="810"/>
      <c r="DH38" s="810"/>
      <c r="DI38" s="810"/>
      <c r="DJ38" s="810"/>
      <c r="DK38" s="810"/>
      <c r="DL38" s="810"/>
      <c r="DM38" s="810"/>
      <c r="DN38" s="810"/>
      <c r="DO38" s="810"/>
      <c r="DP38" s="810"/>
      <c r="DQ38" s="810"/>
      <c r="DR38" s="810"/>
      <c r="DS38" s="810"/>
      <c r="DT38" s="810"/>
      <c r="DU38" s="810"/>
      <c r="DV38" s="810"/>
      <c r="DW38" s="810"/>
      <c r="DX38" s="810"/>
      <c r="DY38" s="810"/>
      <c r="DZ38" s="810"/>
      <c r="EA38" s="810"/>
      <c r="EB38" s="810"/>
      <c r="EC38" s="810"/>
      <c r="ED38" s="810"/>
      <c r="EE38" s="810"/>
      <c r="EF38" s="810"/>
      <c r="EG38" s="810"/>
      <c r="EH38" s="810"/>
      <c r="EI38" s="810"/>
      <c r="EJ38" s="810"/>
      <c r="EK38" s="810"/>
      <c r="EL38" s="810"/>
      <c r="EM38" s="810"/>
      <c r="EN38" s="810"/>
      <c r="EO38" s="810"/>
      <c r="EP38" s="810"/>
      <c r="EQ38" s="810"/>
      <c r="ER38" s="810"/>
      <c r="ES38" s="810"/>
      <c r="ET38" s="810"/>
      <c r="EU38" s="810"/>
      <c r="EV38" s="810"/>
      <c r="EW38" s="810"/>
      <c r="EX38" s="810"/>
      <c r="EY38" s="810"/>
      <c r="EZ38" s="810"/>
      <c r="FA38" s="810"/>
      <c r="FB38" s="810"/>
      <c r="FC38" s="810"/>
      <c r="FD38" s="810"/>
      <c r="FE38" s="810"/>
      <c r="FF38" s="810"/>
      <c r="FG38" s="810"/>
      <c r="FH38" s="810"/>
      <c r="FI38" s="810"/>
      <c r="FJ38" s="810"/>
      <c r="FK38" s="810"/>
      <c r="FL38" s="810"/>
      <c r="FM38" s="810"/>
      <c r="FN38" s="810"/>
      <c r="FO38" s="810"/>
      <c r="FP38" s="810"/>
      <c r="FQ38" s="810"/>
      <c r="FR38" s="810"/>
      <c r="FS38" s="810"/>
      <c r="FT38" s="810"/>
      <c r="FU38" s="810"/>
      <c r="FV38" s="810"/>
      <c r="FW38" s="810"/>
      <c r="FX38" s="810"/>
      <c r="FY38" s="810"/>
      <c r="FZ38" s="810"/>
      <c r="GA38" s="810"/>
      <c r="GB38" s="810"/>
    </row>
    <row r="39" spans="1:184" s="821" customFormat="1" ht="63.75" x14ac:dyDescent="0.2">
      <c r="A39" s="820"/>
      <c r="B39" s="178">
        <v>7</v>
      </c>
      <c r="C39" s="853" t="s">
        <v>1484</v>
      </c>
      <c r="D39" s="835" t="s">
        <v>1530</v>
      </c>
      <c r="E39" s="894">
        <v>254520</v>
      </c>
      <c r="F39" s="220">
        <v>1</v>
      </c>
      <c r="G39" s="838">
        <v>6</v>
      </c>
      <c r="H39" s="836">
        <f>IF(B39="","",ROUND(B39*E39*F39*G39,0))</f>
        <v>10689840</v>
      </c>
      <c r="I39" s="814"/>
      <c r="J39" s="810"/>
      <c r="K39" s="810"/>
      <c r="L39" s="810"/>
      <c r="M39" s="810"/>
      <c r="N39" s="810"/>
      <c r="O39" s="810"/>
      <c r="P39" s="810"/>
      <c r="Q39" s="810"/>
      <c r="R39" s="810"/>
      <c r="S39" s="810"/>
      <c r="T39" s="810"/>
      <c r="U39" s="810"/>
      <c r="V39" s="810"/>
      <c r="W39" s="810"/>
      <c r="X39" s="810"/>
      <c r="Y39" s="810"/>
      <c r="Z39" s="810"/>
      <c r="AA39" s="810"/>
      <c r="AB39" s="810"/>
      <c r="AC39" s="810"/>
      <c r="AD39" s="810"/>
      <c r="AE39" s="810"/>
      <c r="AF39" s="810"/>
      <c r="AG39" s="810"/>
      <c r="AH39" s="810"/>
      <c r="AI39" s="810"/>
      <c r="AJ39" s="810"/>
      <c r="AK39" s="810"/>
      <c r="AL39" s="810"/>
      <c r="AM39" s="810"/>
      <c r="AN39" s="810"/>
      <c r="AO39" s="810"/>
      <c r="AP39" s="810"/>
      <c r="AQ39" s="810"/>
      <c r="AR39" s="810"/>
      <c r="AS39" s="810"/>
      <c r="AT39" s="810"/>
      <c r="AU39" s="810"/>
      <c r="AV39" s="810"/>
      <c r="AW39" s="810"/>
      <c r="AX39" s="810"/>
      <c r="AY39" s="810"/>
      <c r="AZ39" s="810"/>
      <c r="BA39" s="810"/>
      <c r="BB39" s="810"/>
      <c r="BC39" s="810"/>
      <c r="BD39" s="810"/>
      <c r="BE39" s="810"/>
      <c r="BF39" s="810"/>
      <c r="BG39" s="810"/>
      <c r="BH39" s="810"/>
      <c r="BI39" s="810"/>
      <c r="BJ39" s="810"/>
      <c r="BK39" s="810"/>
      <c r="BL39" s="810"/>
      <c r="BM39" s="810"/>
      <c r="BN39" s="810"/>
      <c r="BO39" s="810"/>
      <c r="BP39" s="810"/>
      <c r="BQ39" s="810"/>
      <c r="BR39" s="810"/>
      <c r="BS39" s="810"/>
      <c r="BT39" s="810"/>
      <c r="BU39" s="810"/>
      <c r="BV39" s="810"/>
      <c r="BW39" s="810"/>
      <c r="BX39" s="810"/>
      <c r="BY39" s="810"/>
      <c r="BZ39" s="810"/>
      <c r="CA39" s="810"/>
      <c r="CB39" s="810"/>
      <c r="CC39" s="810"/>
      <c r="CD39" s="810"/>
      <c r="CE39" s="810"/>
      <c r="CF39" s="810"/>
      <c r="CG39" s="810"/>
      <c r="CH39" s="810"/>
      <c r="CI39" s="810"/>
      <c r="CJ39" s="810"/>
      <c r="CK39" s="810"/>
      <c r="CL39" s="810"/>
      <c r="CM39" s="810"/>
      <c r="CN39" s="810"/>
      <c r="CO39" s="810"/>
      <c r="CP39" s="810"/>
      <c r="CQ39" s="810"/>
      <c r="CR39" s="810"/>
      <c r="CS39" s="810"/>
      <c r="CT39" s="810"/>
      <c r="CU39" s="810"/>
      <c r="CV39" s="810"/>
      <c r="CW39" s="810"/>
      <c r="CX39" s="810"/>
      <c r="CY39" s="810"/>
      <c r="CZ39" s="810"/>
      <c r="DA39" s="810"/>
      <c r="DB39" s="810"/>
      <c r="DC39" s="810"/>
      <c r="DD39" s="810"/>
      <c r="DE39" s="810"/>
      <c r="DF39" s="810"/>
      <c r="DG39" s="810"/>
      <c r="DH39" s="810"/>
      <c r="DI39" s="810"/>
      <c r="DJ39" s="810"/>
      <c r="DK39" s="810"/>
      <c r="DL39" s="810"/>
      <c r="DM39" s="810"/>
      <c r="DN39" s="810"/>
      <c r="DO39" s="810"/>
      <c r="DP39" s="810"/>
      <c r="DQ39" s="810"/>
      <c r="DR39" s="810"/>
      <c r="DS39" s="810"/>
      <c r="DT39" s="810"/>
      <c r="DU39" s="810"/>
      <c r="DV39" s="810"/>
      <c r="DW39" s="810"/>
      <c r="DX39" s="810"/>
      <c r="DY39" s="810"/>
      <c r="DZ39" s="810"/>
      <c r="EA39" s="810"/>
      <c r="EB39" s="810"/>
      <c r="EC39" s="810"/>
      <c r="ED39" s="810"/>
      <c r="EE39" s="810"/>
      <c r="EF39" s="810"/>
      <c r="EG39" s="810"/>
      <c r="EH39" s="810"/>
      <c r="EI39" s="810"/>
      <c r="EJ39" s="810"/>
      <c r="EK39" s="810"/>
      <c r="EL39" s="810"/>
      <c r="EM39" s="810"/>
      <c r="EN39" s="810"/>
      <c r="EO39" s="810"/>
      <c r="EP39" s="810"/>
      <c r="EQ39" s="810"/>
      <c r="ER39" s="810"/>
      <c r="ES39" s="810"/>
      <c r="ET39" s="810"/>
      <c r="EU39" s="810"/>
      <c r="EV39" s="810"/>
      <c r="EW39" s="810"/>
      <c r="EX39" s="810"/>
      <c r="EY39" s="810"/>
      <c r="EZ39" s="810"/>
      <c r="FA39" s="810"/>
      <c r="FB39" s="810"/>
      <c r="FC39" s="810"/>
      <c r="FD39" s="810"/>
      <c r="FE39" s="810"/>
      <c r="FF39" s="810"/>
      <c r="FG39" s="810"/>
      <c r="FH39" s="810"/>
      <c r="FI39" s="810"/>
      <c r="FJ39" s="810"/>
      <c r="FK39" s="810"/>
      <c r="FL39" s="810"/>
      <c r="FM39" s="810"/>
      <c r="FN39" s="810"/>
      <c r="FO39" s="810"/>
      <c r="FP39" s="810"/>
      <c r="FQ39" s="810"/>
      <c r="FR39" s="810"/>
      <c r="FS39" s="810"/>
      <c r="FT39" s="810"/>
      <c r="FU39" s="810"/>
      <c r="FV39" s="810"/>
      <c r="FW39" s="810"/>
      <c r="FX39" s="810"/>
      <c r="FY39" s="810"/>
      <c r="FZ39" s="810"/>
      <c r="GA39" s="810"/>
      <c r="GB39" s="810"/>
    </row>
    <row r="40" spans="1:184" s="821" customFormat="1" ht="63.75" x14ac:dyDescent="0.2">
      <c r="A40" s="820"/>
      <c r="B40" s="178">
        <v>2</v>
      </c>
      <c r="C40" s="853" t="s">
        <v>1484</v>
      </c>
      <c r="D40" s="835" t="s">
        <v>1530</v>
      </c>
      <c r="E40" s="894">
        <v>254520</v>
      </c>
      <c r="F40" s="220">
        <v>1</v>
      </c>
      <c r="G40" s="838">
        <v>5</v>
      </c>
      <c r="H40" s="836">
        <f>IF(B40="","",ROUND(B40*E40*F40*G40,0))</f>
        <v>2545200</v>
      </c>
      <c r="I40" s="814"/>
      <c r="J40" s="810"/>
      <c r="K40" s="810"/>
      <c r="L40" s="810"/>
      <c r="M40" s="810"/>
      <c r="N40" s="810"/>
      <c r="O40" s="810"/>
      <c r="P40" s="810"/>
      <c r="Q40" s="810"/>
      <c r="R40" s="810"/>
      <c r="S40" s="810"/>
      <c r="T40" s="810"/>
      <c r="U40" s="810"/>
      <c r="V40" s="810"/>
      <c r="W40" s="810"/>
      <c r="X40" s="810"/>
      <c r="Y40" s="810"/>
      <c r="Z40" s="810"/>
      <c r="AA40" s="810"/>
      <c r="AB40" s="810"/>
      <c r="AC40" s="810"/>
      <c r="AD40" s="810"/>
      <c r="AE40" s="810"/>
      <c r="AF40" s="810"/>
      <c r="AG40" s="810"/>
      <c r="AH40" s="810"/>
      <c r="AI40" s="810"/>
      <c r="AJ40" s="810"/>
      <c r="AK40" s="810"/>
      <c r="AL40" s="810"/>
      <c r="AM40" s="810"/>
      <c r="AN40" s="810"/>
      <c r="AO40" s="810"/>
      <c r="AP40" s="810"/>
      <c r="AQ40" s="810"/>
      <c r="AR40" s="810"/>
      <c r="AS40" s="810"/>
      <c r="AT40" s="810"/>
      <c r="AU40" s="810"/>
      <c r="AV40" s="810"/>
      <c r="AW40" s="810"/>
      <c r="AX40" s="810"/>
      <c r="AY40" s="810"/>
      <c r="AZ40" s="810"/>
      <c r="BA40" s="810"/>
      <c r="BB40" s="810"/>
      <c r="BC40" s="810"/>
      <c r="BD40" s="810"/>
      <c r="BE40" s="810"/>
      <c r="BF40" s="810"/>
      <c r="BG40" s="810"/>
      <c r="BH40" s="810"/>
      <c r="BI40" s="810"/>
      <c r="BJ40" s="810"/>
      <c r="BK40" s="810"/>
      <c r="BL40" s="810"/>
      <c r="BM40" s="810"/>
      <c r="BN40" s="810"/>
      <c r="BO40" s="810"/>
      <c r="BP40" s="810"/>
      <c r="BQ40" s="810"/>
      <c r="BR40" s="810"/>
      <c r="BS40" s="810"/>
      <c r="BT40" s="810"/>
      <c r="BU40" s="810"/>
      <c r="BV40" s="810"/>
      <c r="BW40" s="810"/>
      <c r="BX40" s="810"/>
      <c r="BY40" s="810"/>
      <c r="BZ40" s="810"/>
      <c r="CA40" s="810"/>
      <c r="CB40" s="810"/>
      <c r="CC40" s="810"/>
      <c r="CD40" s="810"/>
      <c r="CE40" s="810"/>
      <c r="CF40" s="810"/>
      <c r="CG40" s="810"/>
      <c r="CH40" s="810"/>
      <c r="CI40" s="810"/>
      <c r="CJ40" s="810"/>
      <c r="CK40" s="810"/>
      <c r="CL40" s="810"/>
      <c r="CM40" s="810"/>
      <c r="CN40" s="810"/>
      <c r="CO40" s="810"/>
      <c r="CP40" s="810"/>
      <c r="CQ40" s="810"/>
      <c r="CR40" s="810"/>
      <c r="CS40" s="810"/>
      <c r="CT40" s="810"/>
      <c r="CU40" s="810"/>
      <c r="CV40" s="810"/>
      <c r="CW40" s="810"/>
      <c r="CX40" s="810"/>
      <c r="CY40" s="810"/>
      <c r="CZ40" s="810"/>
      <c r="DA40" s="810"/>
      <c r="DB40" s="810"/>
      <c r="DC40" s="810"/>
      <c r="DD40" s="810"/>
      <c r="DE40" s="810"/>
      <c r="DF40" s="810"/>
      <c r="DG40" s="810"/>
      <c r="DH40" s="810"/>
      <c r="DI40" s="810"/>
      <c r="DJ40" s="810"/>
      <c r="DK40" s="810"/>
      <c r="DL40" s="810"/>
      <c r="DM40" s="810"/>
      <c r="DN40" s="810"/>
      <c r="DO40" s="810"/>
      <c r="DP40" s="810"/>
      <c r="DQ40" s="810"/>
      <c r="DR40" s="810"/>
      <c r="DS40" s="810"/>
      <c r="DT40" s="810"/>
      <c r="DU40" s="810"/>
      <c r="DV40" s="810"/>
      <c r="DW40" s="810"/>
      <c r="DX40" s="810"/>
      <c r="DY40" s="810"/>
      <c r="DZ40" s="810"/>
      <c r="EA40" s="810"/>
      <c r="EB40" s="810"/>
      <c r="EC40" s="810"/>
      <c r="ED40" s="810"/>
      <c r="EE40" s="810"/>
      <c r="EF40" s="810"/>
      <c r="EG40" s="810"/>
      <c r="EH40" s="810"/>
      <c r="EI40" s="810"/>
      <c r="EJ40" s="810"/>
      <c r="EK40" s="810"/>
      <c r="EL40" s="810"/>
      <c r="EM40" s="810"/>
      <c r="EN40" s="810"/>
      <c r="EO40" s="810"/>
      <c r="EP40" s="810"/>
      <c r="EQ40" s="810"/>
      <c r="ER40" s="810"/>
      <c r="ES40" s="810"/>
      <c r="ET40" s="810"/>
      <c r="EU40" s="810"/>
      <c r="EV40" s="810"/>
      <c r="EW40" s="810"/>
      <c r="EX40" s="810"/>
      <c r="EY40" s="810"/>
      <c r="EZ40" s="810"/>
      <c r="FA40" s="810"/>
      <c r="FB40" s="810"/>
      <c r="FC40" s="810"/>
      <c r="FD40" s="810"/>
      <c r="FE40" s="810"/>
      <c r="FF40" s="810"/>
      <c r="FG40" s="810"/>
      <c r="FH40" s="810"/>
      <c r="FI40" s="810"/>
      <c r="FJ40" s="810"/>
      <c r="FK40" s="810"/>
      <c r="FL40" s="810"/>
      <c r="FM40" s="810"/>
      <c r="FN40" s="810"/>
      <c r="FO40" s="810"/>
      <c r="FP40" s="810"/>
      <c r="FQ40" s="810"/>
      <c r="FR40" s="810"/>
      <c r="FS40" s="810"/>
      <c r="FT40" s="810"/>
      <c r="FU40" s="810"/>
      <c r="FV40" s="810"/>
      <c r="FW40" s="810"/>
      <c r="FX40" s="810"/>
      <c r="FY40" s="810"/>
      <c r="FZ40" s="810"/>
      <c r="GA40" s="810"/>
      <c r="GB40" s="810"/>
    </row>
    <row r="41" spans="1:184" s="821" customFormat="1" ht="16.5" customHeight="1" x14ac:dyDescent="0.2">
      <c r="A41" s="820"/>
      <c r="B41" s="1085" t="s">
        <v>1778</v>
      </c>
      <c r="C41" s="1086"/>
      <c r="D41" s="1086"/>
      <c r="E41" s="1086"/>
      <c r="F41" s="1086"/>
      <c r="G41" s="1086"/>
      <c r="H41" s="1087"/>
      <c r="I41" s="814"/>
      <c r="J41" s="810"/>
      <c r="K41" s="810"/>
      <c r="L41" s="810"/>
      <c r="M41" s="810"/>
      <c r="N41" s="810"/>
      <c r="O41" s="810"/>
      <c r="P41" s="810"/>
      <c r="Q41" s="810"/>
      <c r="R41" s="810"/>
      <c r="S41" s="810"/>
      <c r="T41" s="810"/>
      <c r="U41" s="810"/>
      <c r="V41" s="810"/>
      <c r="W41" s="810"/>
      <c r="X41" s="810"/>
      <c r="Y41" s="810"/>
      <c r="Z41" s="810"/>
      <c r="AA41" s="810"/>
      <c r="AB41" s="810"/>
      <c r="AC41" s="810"/>
      <c r="AD41" s="810"/>
      <c r="AE41" s="810"/>
      <c r="AF41" s="810"/>
      <c r="AG41" s="810"/>
      <c r="AH41" s="810"/>
      <c r="AI41" s="810"/>
      <c r="AJ41" s="810"/>
      <c r="AK41" s="810"/>
      <c r="AL41" s="810"/>
      <c r="AM41" s="810"/>
      <c r="AN41" s="810"/>
      <c r="AO41" s="810"/>
      <c r="AP41" s="810"/>
      <c r="AQ41" s="810"/>
      <c r="AR41" s="810"/>
      <c r="AS41" s="810"/>
      <c r="AT41" s="810"/>
      <c r="AU41" s="810"/>
      <c r="AV41" s="810"/>
      <c r="AW41" s="810"/>
      <c r="AX41" s="810"/>
      <c r="AY41" s="810"/>
      <c r="AZ41" s="810"/>
      <c r="BA41" s="810"/>
      <c r="BB41" s="810"/>
      <c r="BC41" s="810"/>
      <c r="BD41" s="810"/>
      <c r="BE41" s="810"/>
      <c r="BF41" s="810"/>
      <c r="BG41" s="810"/>
      <c r="BH41" s="810"/>
      <c r="BI41" s="810"/>
      <c r="BJ41" s="810"/>
      <c r="BK41" s="810"/>
      <c r="BL41" s="810"/>
      <c r="BM41" s="810"/>
      <c r="BN41" s="810"/>
      <c r="BO41" s="810"/>
      <c r="BP41" s="810"/>
      <c r="BQ41" s="810"/>
      <c r="BR41" s="810"/>
      <c r="BS41" s="810"/>
      <c r="BT41" s="810"/>
      <c r="BU41" s="810"/>
      <c r="BV41" s="810"/>
      <c r="BW41" s="810"/>
      <c r="BX41" s="810"/>
      <c r="BY41" s="810"/>
      <c r="BZ41" s="810"/>
      <c r="CA41" s="810"/>
      <c r="CB41" s="810"/>
      <c r="CC41" s="810"/>
      <c r="CD41" s="810"/>
      <c r="CE41" s="810"/>
      <c r="CF41" s="810"/>
      <c r="CG41" s="810"/>
      <c r="CH41" s="810"/>
      <c r="CI41" s="810"/>
      <c r="CJ41" s="810"/>
      <c r="CK41" s="810"/>
      <c r="CL41" s="810"/>
      <c r="CM41" s="810"/>
      <c r="CN41" s="810"/>
      <c r="CO41" s="810"/>
      <c r="CP41" s="810"/>
      <c r="CQ41" s="810"/>
      <c r="CR41" s="810"/>
      <c r="CS41" s="810"/>
      <c r="CT41" s="810"/>
      <c r="CU41" s="810"/>
      <c r="CV41" s="810"/>
      <c r="CW41" s="810"/>
      <c r="CX41" s="810"/>
      <c r="CY41" s="810"/>
      <c r="CZ41" s="810"/>
      <c r="DA41" s="810"/>
      <c r="DB41" s="810"/>
      <c r="DC41" s="810"/>
      <c r="DD41" s="810"/>
      <c r="DE41" s="810"/>
      <c r="DF41" s="810"/>
      <c r="DG41" s="810"/>
      <c r="DH41" s="810"/>
      <c r="DI41" s="810"/>
      <c r="DJ41" s="810"/>
      <c r="DK41" s="810"/>
      <c r="DL41" s="810"/>
      <c r="DM41" s="810"/>
      <c r="DN41" s="810"/>
      <c r="DO41" s="810"/>
      <c r="DP41" s="810"/>
      <c r="DQ41" s="810"/>
      <c r="DR41" s="810"/>
      <c r="DS41" s="810"/>
      <c r="DT41" s="810"/>
      <c r="DU41" s="810"/>
      <c r="DV41" s="810"/>
      <c r="DW41" s="810"/>
      <c r="DX41" s="810"/>
      <c r="DY41" s="810"/>
      <c r="DZ41" s="810"/>
      <c r="EA41" s="810"/>
      <c r="EB41" s="810"/>
      <c r="EC41" s="810"/>
      <c r="ED41" s="810"/>
      <c r="EE41" s="810"/>
      <c r="EF41" s="810"/>
      <c r="EG41" s="810"/>
      <c r="EH41" s="810"/>
      <c r="EI41" s="810"/>
      <c r="EJ41" s="810"/>
      <c r="EK41" s="810"/>
      <c r="EL41" s="810"/>
      <c r="EM41" s="810"/>
      <c r="EN41" s="810"/>
      <c r="EO41" s="810"/>
      <c r="EP41" s="810"/>
      <c r="EQ41" s="810"/>
      <c r="ER41" s="810"/>
      <c r="ES41" s="810"/>
      <c r="ET41" s="810"/>
      <c r="EU41" s="810"/>
      <c r="EV41" s="810"/>
      <c r="EW41" s="810"/>
      <c r="EX41" s="810"/>
      <c r="EY41" s="810"/>
      <c r="EZ41" s="810"/>
      <c r="FA41" s="810"/>
      <c r="FB41" s="810"/>
      <c r="FC41" s="810"/>
      <c r="FD41" s="810"/>
      <c r="FE41" s="810"/>
      <c r="FF41" s="810"/>
      <c r="FG41" s="810"/>
      <c r="FH41" s="810"/>
      <c r="FI41" s="810"/>
      <c r="FJ41" s="810"/>
      <c r="FK41" s="810"/>
      <c r="FL41" s="810"/>
      <c r="FM41" s="810"/>
      <c r="FN41" s="810"/>
      <c r="FO41" s="810"/>
      <c r="FP41" s="810"/>
      <c r="FQ41" s="810"/>
      <c r="FR41" s="810"/>
      <c r="FS41" s="810"/>
      <c r="FT41" s="810"/>
      <c r="FU41" s="810"/>
      <c r="FV41" s="810"/>
      <c r="FW41" s="810"/>
      <c r="FX41" s="810"/>
      <c r="FY41" s="810"/>
      <c r="FZ41" s="810"/>
      <c r="GA41" s="810"/>
      <c r="GB41" s="810"/>
    </row>
    <row r="42" spans="1:184" s="821" customFormat="1" ht="76.5" x14ac:dyDescent="0.2">
      <c r="A42" s="820"/>
      <c r="B42" s="178">
        <v>1</v>
      </c>
      <c r="C42" s="853" t="s">
        <v>1486</v>
      </c>
      <c r="D42" s="835" t="s">
        <v>1531</v>
      </c>
      <c r="E42" s="894">
        <v>6586978</v>
      </c>
      <c r="F42" s="220">
        <v>1</v>
      </c>
      <c r="G42" s="838">
        <v>6</v>
      </c>
      <c r="H42" s="836">
        <f t="shared" ref="H42:H48" si="2">IF(B42="","",ROUND(B42*E42*F42*G42,0))</f>
        <v>39521868</v>
      </c>
      <c r="I42" s="814"/>
      <c r="J42" s="810"/>
      <c r="K42" s="810"/>
      <c r="L42" s="810"/>
      <c r="M42" s="810"/>
      <c r="N42" s="810"/>
      <c r="O42" s="810"/>
      <c r="P42" s="810"/>
      <c r="Q42" s="810"/>
      <c r="R42" s="810"/>
      <c r="S42" s="810"/>
      <c r="T42" s="810"/>
      <c r="U42" s="810"/>
      <c r="V42" s="810"/>
      <c r="W42" s="810"/>
      <c r="X42" s="810"/>
      <c r="Y42" s="810"/>
      <c r="Z42" s="810"/>
      <c r="AA42" s="810"/>
      <c r="AB42" s="810"/>
      <c r="AC42" s="810"/>
      <c r="AD42" s="810"/>
      <c r="AE42" s="810"/>
      <c r="AF42" s="810"/>
      <c r="AG42" s="810"/>
      <c r="AH42" s="810"/>
      <c r="AI42" s="810"/>
      <c r="AJ42" s="810"/>
      <c r="AK42" s="810"/>
      <c r="AL42" s="810"/>
      <c r="AM42" s="810"/>
      <c r="AN42" s="810"/>
      <c r="AO42" s="810"/>
      <c r="AP42" s="810"/>
      <c r="AQ42" s="810"/>
      <c r="AR42" s="810"/>
      <c r="AS42" s="810"/>
      <c r="AT42" s="810"/>
      <c r="AU42" s="810"/>
      <c r="AV42" s="810"/>
      <c r="AW42" s="810"/>
      <c r="AX42" s="810"/>
      <c r="AY42" s="810"/>
      <c r="AZ42" s="810"/>
      <c r="BA42" s="810"/>
      <c r="BB42" s="810"/>
      <c r="BC42" s="810"/>
      <c r="BD42" s="810"/>
      <c r="BE42" s="810"/>
      <c r="BF42" s="810"/>
      <c r="BG42" s="810"/>
      <c r="BH42" s="810"/>
      <c r="BI42" s="810"/>
      <c r="BJ42" s="810"/>
      <c r="BK42" s="810"/>
      <c r="BL42" s="810"/>
      <c r="BM42" s="810"/>
      <c r="BN42" s="810"/>
      <c r="BO42" s="810"/>
      <c r="BP42" s="810"/>
      <c r="BQ42" s="810"/>
      <c r="BR42" s="810"/>
      <c r="BS42" s="810"/>
      <c r="BT42" s="810"/>
      <c r="BU42" s="810"/>
      <c r="BV42" s="810"/>
      <c r="BW42" s="810"/>
      <c r="BX42" s="810"/>
      <c r="BY42" s="810"/>
      <c r="BZ42" s="810"/>
      <c r="CA42" s="810"/>
      <c r="CB42" s="810"/>
      <c r="CC42" s="810"/>
      <c r="CD42" s="810"/>
      <c r="CE42" s="810"/>
      <c r="CF42" s="810"/>
      <c r="CG42" s="810"/>
      <c r="CH42" s="810"/>
      <c r="CI42" s="810"/>
      <c r="CJ42" s="810"/>
      <c r="CK42" s="810"/>
      <c r="CL42" s="810"/>
      <c r="CM42" s="810"/>
      <c r="CN42" s="810"/>
      <c r="CO42" s="810"/>
      <c r="CP42" s="810"/>
      <c r="CQ42" s="810"/>
      <c r="CR42" s="810"/>
      <c r="CS42" s="810"/>
      <c r="CT42" s="810"/>
      <c r="CU42" s="810"/>
      <c r="CV42" s="810"/>
      <c r="CW42" s="810"/>
      <c r="CX42" s="810"/>
      <c r="CY42" s="810"/>
      <c r="CZ42" s="810"/>
      <c r="DA42" s="810"/>
      <c r="DB42" s="810"/>
      <c r="DC42" s="810"/>
      <c r="DD42" s="810"/>
      <c r="DE42" s="810"/>
      <c r="DF42" s="810"/>
      <c r="DG42" s="810"/>
      <c r="DH42" s="810"/>
      <c r="DI42" s="810"/>
      <c r="DJ42" s="810"/>
      <c r="DK42" s="810"/>
      <c r="DL42" s="810"/>
      <c r="DM42" s="810"/>
      <c r="DN42" s="810"/>
      <c r="DO42" s="810"/>
      <c r="DP42" s="810"/>
      <c r="DQ42" s="810"/>
      <c r="DR42" s="810"/>
      <c r="DS42" s="810"/>
      <c r="DT42" s="810"/>
      <c r="DU42" s="810"/>
      <c r="DV42" s="810"/>
      <c r="DW42" s="810"/>
      <c r="DX42" s="810"/>
      <c r="DY42" s="810"/>
      <c r="DZ42" s="810"/>
      <c r="EA42" s="810"/>
      <c r="EB42" s="810"/>
      <c r="EC42" s="810"/>
      <c r="ED42" s="810"/>
      <c r="EE42" s="810"/>
      <c r="EF42" s="810"/>
      <c r="EG42" s="810"/>
      <c r="EH42" s="810"/>
      <c r="EI42" s="810"/>
      <c r="EJ42" s="810"/>
      <c r="EK42" s="810"/>
      <c r="EL42" s="810"/>
      <c r="EM42" s="810"/>
      <c r="EN42" s="810"/>
      <c r="EO42" s="810"/>
      <c r="EP42" s="810"/>
      <c r="EQ42" s="810"/>
      <c r="ER42" s="810"/>
      <c r="ES42" s="810"/>
      <c r="ET42" s="810"/>
      <c r="EU42" s="810"/>
      <c r="EV42" s="810"/>
      <c r="EW42" s="810"/>
      <c r="EX42" s="810"/>
      <c r="EY42" s="810"/>
      <c r="EZ42" s="810"/>
      <c r="FA42" s="810"/>
      <c r="FB42" s="810"/>
      <c r="FC42" s="810"/>
      <c r="FD42" s="810"/>
      <c r="FE42" s="810"/>
      <c r="FF42" s="810"/>
      <c r="FG42" s="810"/>
      <c r="FH42" s="810"/>
      <c r="FI42" s="810"/>
      <c r="FJ42" s="810"/>
      <c r="FK42" s="810"/>
      <c r="FL42" s="810"/>
      <c r="FM42" s="810"/>
      <c r="FN42" s="810"/>
      <c r="FO42" s="810"/>
      <c r="FP42" s="810"/>
      <c r="FQ42" s="810"/>
      <c r="FR42" s="810"/>
      <c r="FS42" s="810"/>
      <c r="FT42" s="810"/>
      <c r="FU42" s="810"/>
      <c r="FV42" s="810"/>
      <c r="FW42" s="810"/>
      <c r="FX42" s="810"/>
      <c r="FY42" s="810"/>
      <c r="FZ42" s="810"/>
      <c r="GA42" s="810"/>
      <c r="GB42" s="810"/>
    </row>
    <row r="43" spans="1:184" s="821" customFormat="1" ht="25.5" x14ac:dyDescent="0.2">
      <c r="A43" s="820"/>
      <c r="B43" s="178">
        <v>2</v>
      </c>
      <c r="C43" s="853" t="s">
        <v>1485</v>
      </c>
      <c r="D43" s="835" t="s">
        <v>1529</v>
      </c>
      <c r="E43" s="894">
        <v>71831</v>
      </c>
      <c r="F43" s="220">
        <v>1</v>
      </c>
      <c r="G43" s="838">
        <v>6.5</v>
      </c>
      <c r="H43" s="836">
        <f t="shared" si="2"/>
        <v>933803</v>
      </c>
      <c r="I43" s="814"/>
      <c r="J43" s="810"/>
      <c r="K43" s="810"/>
      <c r="L43" s="810"/>
      <c r="M43" s="810"/>
      <c r="N43" s="810"/>
      <c r="O43" s="810"/>
      <c r="P43" s="810"/>
      <c r="Q43" s="810"/>
      <c r="R43" s="810"/>
      <c r="S43" s="810"/>
      <c r="T43" s="810"/>
      <c r="U43" s="810"/>
      <c r="V43" s="810"/>
      <c r="W43" s="810"/>
      <c r="X43" s="810"/>
      <c r="Y43" s="810"/>
      <c r="Z43" s="810"/>
      <c r="AA43" s="810"/>
      <c r="AB43" s="810"/>
      <c r="AC43" s="810"/>
      <c r="AD43" s="810"/>
      <c r="AE43" s="810"/>
      <c r="AF43" s="810"/>
      <c r="AG43" s="810"/>
      <c r="AH43" s="810"/>
      <c r="AI43" s="810"/>
      <c r="AJ43" s="810"/>
      <c r="AK43" s="810"/>
      <c r="AL43" s="810"/>
      <c r="AM43" s="810"/>
      <c r="AN43" s="810"/>
      <c r="AO43" s="810"/>
      <c r="AP43" s="810"/>
      <c r="AQ43" s="810"/>
      <c r="AR43" s="810"/>
      <c r="AS43" s="810"/>
      <c r="AT43" s="810"/>
      <c r="AU43" s="810"/>
      <c r="AV43" s="810"/>
      <c r="AW43" s="810"/>
      <c r="AX43" s="810"/>
      <c r="AY43" s="810"/>
      <c r="AZ43" s="810"/>
      <c r="BA43" s="810"/>
      <c r="BB43" s="810"/>
      <c r="BC43" s="810"/>
      <c r="BD43" s="810"/>
      <c r="BE43" s="810"/>
      <c r="BF43" s="810"/>
      <c r="BG43" s="810"/>
      <c r="BH43" s="810"/>
      <c r="BI43" s="810"/>
      <c r="BJ43" s="810"/>
      <c r="BK43" s="810"/>
      <c r="BL43" s="810"/>
      <c r="BM43" s="810"/>
      <c r="BN43" s="810"/>
      <c r="BO43" s="810"/>
      <c r="BP43" s="810"/>
      <c r="BQ43" s="810"/>
      <c r="BR43" s="810"/>
      <c r="BS43" s="810"/>
      <c r="BT43" s="810"/>
      <c r="BU43" s="810"/>
      <c r="BV43" s="810"/>
      <c r="BW43" s="810"/>
      <c r="BX43" s="810"/>
      <c r="BY43" s="810"/>
      <c r="BZ43" s="810"/>
      <c r="CA43" s="810"/>
      <c r="CB43" s="810"/>
      <c r="CC43" s="810"/>
      <c r="CD43" s="810"/>
      <c r="CE43" s="810"/>
      <c r="CF43" s="810"/>
      <c r="CG43" s="810"/>
      <c r="CH43" s="810"/>
      <c r="CI43" s="810"/>
      <c r="CJ43" s="810"/>
      <c r="CK43" s="810"/>
      <c r="CL43" s="810"/>
      <c r="CM43" s="810"/>
      <c r="CN43" s="810"/>
      <c r="CO43" s="810"/>
      <c r="CP43" s="810"/>
      <c r="CQ43" s="810"/>
      <c r="CR43" s="810"/>
      <c r="CS43" s="810"/>
      <c r="CT43" s="810"/>
      <c r="CU43" s="810"/>
      <c r="CV43" s="810"/>
      <c r="CW43" s="810"/>
      <c r="CX43" s="810"/>
      <c r="CY43" s="810"/>
      <c r="CZ43" s="810"/>
      <c r="DA43" s="810"/>
      <c r="DB43" s="810"/>
      <c r="DC43" s="810"/>
      <c r="DD43" s="810"/>
      <c r="DE43" s="810"/>
      <c r="DF43" s="810"/>
      <c r="DG43" s="810"/>
      <c r="DH43" s="810"/>
      <c r="DI43" s="810"/>
      <c r="DJ43" s="810"/>
      <c r="DK43" s="810"/>
      <c r="DL43" s="810"/>
      <c r="DM43" s="810"/>
      <c r="DN43" s="810"/>
      <c r="DO43" s="810"/>
      <c r="DP43" s="810"/>
      <c r="DQ43" s="810"/>
      <c r="DR43" s="810"/>
      <c r="DS43" s="810"/>
      <c r="DT43" s="810"/>
      <c r="DU43" s="810"/>
      <c r="DV43" s="810"/>
      <c r="DW43" s="810"/>
      <c r="DX43" s="810"/>
      <c r="DY43" s="810"/>
      <c r="DZ43" s="810"/>
      <c r="EA43" s="810"/>
      <c r="EB43" s="810"/>
      <c r="EC43" s="810"/>
      <c r="ED43" s="810"/>
      <c r="EE43" s="810"/>
      <c r="EF43" s="810"/>
      <c r="EG43" s="810"/>
      <c r="EH43" s="810"/>
      <c r="EI43" s="810"/>
      <c r="EJ43" s="810"/>
      <c r="EK43" s="810"/>
      <c r="EL43" s="810"/>
      <c r="EM43" s="810"/>
      <c r="EN43" s="810"/>
      <c r="EO43" s="810"/>
      <c r="EP43" s="810"/>
      <c r="EQ43" s="810"/>
      <c r="ER43" s="810"/>
      <c r="ES43" s="810"/>
      <c r="ET43" s="810"/>
      <c r="EU43" s="810"/>
      <c r="EV43" s="810"/>
      <c r="EW43" s="810"/>
      <c r="EX43" s="810"/>
      <c r="EY43" s="810"/>
      <c r="EZ43" s="810"/>
      <c r="FA43" s="810"/>
      <c r="FB43" s="810"/>
      <c r="FC43" s="810"/>
      <c r="FD43" s="810"/>
      <c r="FE43" s="810"/>
      <c r="FF43" s="810"/>
      <c r="FG43" s="810"/>
      <c r="FH43" s="810"/>
      <c r="FI43" s="810"/>
      <c r="FJ43" s="810"/>
      <c r="FK43" s="810"/>
      <c r="FL43" s="810"/>
      <c r="FM43" s="810"/>
      <c r="FN43" s="810"/>
      <c r="FO43" s="810"/>
      <c r="FP43" s="810"/>
      <c r="FQ43" s="810"/>
      <c r="FR43" s="810"/>
      <c r="FS43" s="810"/>
      <c r="FT43" s="810"/>
      <c r="FU43" s="810"/>
      <c r="FV43" s="810"/>
      <c r="FW43" s="810"/>
      <c r="FX43" s="810"/>
      <c r="FY43" s="810"/>
      <c r="FZ43" s="810"/>
      <c r="GA43" s="810"/>
      <c r="GB43" s="810"/>
    </row>
    <row r="44" spans="1:184" s="821" customFormat="1" ht="25.5" x14ac:dyDescent="0.2">
      <c r="A44" s="820"/>
      <c r="B44" s="178">
        <v>5</v>
      </c>
      <c r="C44" s="853" t="s">
        <v>1485</v>
      </c>
      <c r="D44" s="835" t="s">
        <v>1529</v>
      </c>
      <c r="E44" s="894">
        <v>71831</v>
      </c>
      <c r="F44" s="220">
        <v>1</v>
      </c>
      <c r="G44" s="838">
        <v>6</v>
      </c>
      <c r="H44" s="836">
        <f t="shared" si="2"/>
        <v>2154930</v>
      </c>
      <c r="I44" s="814"/>
      <c r="J44" s="810"/>
      <c r="K44" s="810"/>
      <c r="L44" s="810"/>
      <c r="M44" s="810"/>
      <c r="N44" s="810"/>
      <c r="O44" s="810"/>
      <c r="P44" s="810"/>
      <c r="Q44" s="810"/>
      <c r="R44" s="810"/>
      <c r="S44" s="810"/>
      <c r="T44" s="810"/>
      <c r="U44" s="810"/>
      <c r="V44" s="810"/>
      <c r="W44" s="810"/>
      <c r="X44" s="810"/>
      <c r="Y44" s="810"/>
      <c r="Z44" s="810"/>
      <c r="AA44" s="810"/>
      <c r="AB44" s="810"/>
      <c r="AC44" s="810"/>
      <c r="AD44" s="810"/>
      <c r="AE44" s="810"/>
      <c r="AF44" s="810"/>
      <c r="AG44" s="810"/>
      <c r="AH44" s="810"/>
      <c r="AI44" s="810"/>
      <c r="AJ44" s="810"/>
      <c r="AK44" s="810"/>
      <c r="AL44" s="810"/>
      <c r="AM44" s="810"/>
      <c r="AN44" s="810"/>
      <c r="AO44" s="810"/>
      <c r="AP44" s="810"/>
      <c r="AQ44" s="810"/>
      <c r="AR44" s="810"/>
      <c r="AS44" s="810"/>
      <c r="AT44" s="810"/>
      <c r="AU44" s="810"/>
      <c r="AV44" s="810"/>
      <c r="AW44" s="810"/>
      <c r="AX44" s="810"/>
      <c r="AY44" s="810"/>
      <c r="AZ44" s="810"/>
      <c r="BA44" s="810"/>
      <c r="BB44" s="810"/>
      <c r="BC44" s="810"/>
      <c r="BD44" s="810"/>
      <c r="BE44" s="810"/>
      <c r="BF44" s="810"/>
      <c r="BG44" s="810"/>
      <c r="BH44" s="810"/>
      <c r="BI44" s="810"/>
      <c r="BJ44" s="810"/>
      <c r="BK44" s="810"/>
      <c r="BL44" s="810"/>
      <c r="BM44" s="810"/>
      <c r="BN44" s="810"/>
      <c r="BO44" s="810"/>
      <c r="BP44" s="810"/>
      <c r="BQ44" s="810"/>
      <c r="BR44" s="810"/>
      <c r="BS44" s="810"/>
      <c r="BT44" s="810"/>
      <c r="BU44" s="810"/>
      <c r="BV44" s="810"/>
      <c r="BW44" s="810"/>
      <c r="BX44" s="810"/>
      <c r="BY44" s="810"/>
      <c r="BZ44" s="810"/>
      <c r="CA44" s="810"/>
      <c r="CB44" s="810"/>
      <c r="CC44" s="810"/>
      <c r="CD44" s="810"/>
      <c r="CE44" s="810"/>
      <c r="CF44" s="810"/>
      <c r="CG44" s="810"/>
      <c r="CH44" s="810"/>
      <c r="CI44" s="810"/>
      <c r="CJ44" s="810"/>
      <c r="CK44" s="810"/>
      <c r="CL44" s="810"/>
      <c r="CM44" s="810"/>
      <c r="CN44" s="810"/>
      <c r="CO44" s="810"/>
      <c r="CP44" s="810"/>
      <c r="CQ44" s="810"/>
      <c r="CR44" s="810"/>
      <c r="CS44" s="810"/>
      <c r="CT44" s="810"/>
      <c r="CU44" s="810"/>
      <c r="CV44" s="810"/>
      <c r="CW44" s="810"/>
      <c r="CX44" s="810"/>
      <c r="CY44" s="810"/>
      <c r="CZ44" s="810"/>
      <c r="DA44" s="810"/>
      <c r="DB44" s="810"/>
      <c r="DC44" s="810"/>
      <c r="DD44" s="810"/>
      <c r="DE44" s="810"/>
      <c r="DF44" s="810"/>
      <c r="DG44" s="810"/>
      <c r="DH44" s="810"/>
      <c r="DI44" s="810"/>
      <c r="DJ44" s="810"/>
      <c r="DK44" s="810"/>
      <c r="DL44" s="810"/>
      <c r="DM44" s="810"/>
      <c r="DN44" s="810"/>
      <c r="DO44" s="810"/>
      <c r="DP44" s="810"/>
      <c r="DQ44" s="810"/>
      <c r="DR44" s="810"/>
      <c r="DS44" s="810"/>
      <c r="DT44" s="810"/>
      <c r="DU44" s="810"/>
      <c r="DV44" s="810"/>
      <c r="DW44" s="810"/>
      <c r="DX44" s="810"/>
      <c r="DY44" s="810"/>
      <c r="DZ44" s="810"/>
      <c r="EA44" s="810"/>
      <c r="EB44" s="810"/>
      <c r="EC44" s="810"/>
      <c r="ED44" s="810"/>
      <c r="EE44" s="810"/>
      <c r="EF44" s="810"/>
      <c r="EG44" s="810"/>
      <c r="EH44" s="810"/>
      <c r="EI44" s="810"/>
      <c r="EJ44" s="810"/>
      <c r="EK44" s="810"/>
      <c r="EL44" s="810"/>
      <c r="EM44" s="810"/>
      <c r="EN44" s="810"/>
      <c r="EO44" s="810"/>
      <c r="EP44" s="810"/>
      <c r="EQ44" s="810"/>
      <c r="ER44" s="810"/>
      <c r="ES44" s="810"/>
      <c r="ET44" s="810"/>
      <c r="EU44" s="810"/>
      <c r="EV44" s="810"/>
      <c r="EW44" s="810"/>
      <c r="EX44" s="810"/>
      <c r="EY44" s="810"/>
      <c r="EZ44" s="810"/>
      <c r="FA44" s="810"/>
      <c r="FB44" s="810"/>
      <c r="FC44" s="810"/>
      <c r="FD44" s="810"/>
      <c r="FE44" s="810"/>
      <c r="FF44" s="810"/>
      <c r="FG44" s="810"/>
      <c r="FH44" s="810"/>
      <c r="FI44" s="810"/>
      <c r="FJ44" s="810"/>
      <c r="FK44" s="810"/>
      <c r="FL44" s="810"/>
      <c r="FM44" s="810"/>
      <c r="FN44" s="810"/>
      <c r="FO44" s="810"/>
      <c r="FP44" s="810"/>
      <c r="FQ44" s="810"/>
      <c r="FR44" s="810"/>
      <c r="FS44" s="810"/>
      <c r="FT44" s="810"/>
      <c r="FU44" s="810"/>
      <c r="FV44" s="810"/>
      <c r="FW44" s="810"/>
      <c r="FX44" s="810"/>
      <c r="FY44" s="810"/>
      <c r="FZ44" s="810"/>
      <c r="GA44" s="810"/>
      <c r="GB44" s="810"/>
    </row>
    <row r="45" spans="1:184" s="821" customFormat="1" ht="25.5" x14ac:dyDescent="0.2">
      <c r="A45" s="820"/>
      <c r="B45" s="178">
        <v>2</v>
      </c>
      <c r="C45" s="853" t="s">
        <v>1485</v>
      </c>
      <c r="D45" s="835" t="s">
        <v>1529</v>
      </c>
      <c r="E45" s="894">
        <v>71831</v>
      </c>
      <c r="F45" s="220">
        <v>1</v>
      </c>
      <c r="G45" s="838">
        <v>5</v>
      </c>
      <c r="H45" s="836">
        <f t="shared" si="2"/>
        <v>718310</v>
      </c>
      <c r="I45" s="814"/>
      <c r="J45" s="810"/>
      <c r="K45" s="810"/>
      <c r="L45" s="810"/>
      <c r="M45" s="810"/>
      <c r="N45" s="810"/>
      <c r="O45" s="810"/>
      <c r="P45" s="810"/>
      <c r="Q45" s="810"/>
      <c r="R45" s="810"/>
      <c r="S45" s="810"/>
      <c r="T45" s="810"/>
      <c r="U45" s="810"/>
      <c r="V45" s="810"/>
      <c r="W45" s="810"/>
      <c r="X45" s="810"/>
      <c r="Y45" s="810"/>
      <c r="Z45" s="810"/>
      <c r="AA45" s="810"/>
      <c r="AB45" s="810"/>
      <c r="AC45" s="810"/>
      <c r="AD45" s="810"/>
      <c r="AE45" s="810"/>
      <c r="AF45" s="810"/>
      <c r="AG45" s="810"/>
      <c r="AH45" s="810"/>
      <c r="AI45" s="810"/>
      <c r="AJ45" s="810"/>
      <c r="AK45" s="810"/>
      <c r="AL45" s="810"/>
      <c r="AM45" s="810"/>
      <c r="AN45" s="810"/>
      <c r="AO45" s="810"/>
      <c r="AP45" s="810"/>
      <c r="AQ45" s="810"/>
      <c r="AR45" s="810"/>
      <c r="AS45" s="810"/>
      <c r="AT45" s="810"/>
      <c r="AU45" s="810"/>
      <c r="AV45" s="810"/>
      <c r="AW45" s="810"/>
      <c r="AX45" s="810"/>
      <c r="AY45" s="810"/>
      <c r="AZ45" s="810"/>
      <c r="BA45" s="810"/>
      <c r="BB45" s="810"/>
      <c r="BC45" s="810"/>
      <c r="BD45" s="810"/>
      <c r="BE45" s="810"/>
      <c r="BF45" s="810"/>
      <c r="BG45" s="810"/>
      <c r="BH45" s="810"/>
      <c r="BI45" s="810"/>
      <c r="BJ45" s="810"/>
      <c r="BK45" s="810"/>
      <c r="BL45" s="810"/>
      <c r="BM45" s="810"/>
      <c r="BN45" s="810"/>
      <c r="BO45" s="810"/>
      <c r="BP45" s="810"/>
      <c r="BQ45" s="810"/>
      <c r="BR45" s="810"/>
      <c r="BS45" s="810"/>
      <c r="BT45" s="810"/>
      <c r="BU45" s="810"/>
      <c r="BV45" s="810"/>
      <c r="BW45" s="810"/>
      <c r="BX45" s="810"/>
      <c r="BY45" s="810"/>
      <c r="BZ45" s="810"/>
      <c r="CA45" s="810"/>
      <c r="CB45" s="810"/>
      <c r="CC45" s="810"/>
      <c r="CD45" s="810"/>
      <c r="CE45" s="810"/>
      <c r="CF45" s="810"/>
      <c r="CG45" s="810"/>
      <c r="CH45" s="810"/>
      <c r="CI45" s="810"/>
      <c r="CJ45" s="810"/>
      <c r="CK45" s="810"/>
      <c r="CL45" s="810"/>
      <c r="CM45" s="810"/>
      <c r="CN45" s="810"/>
      <c r="CO45" s="810"/>
      <c r="CP45" s="810"/>
      <c r="CQ45" s="810"/>
      <c r="CR45" s="810"/>
      <c r="CS45" s="810"/>
      <c r="CT45" s="810"/>
      <c r="CU45" s="810"/>
      <c r="CV45" s="810"/>
      <c r="CW45" s="810"/>
      <c r="CX45" s="810"/>
      <c r="CY45" s="810"/>
      <c r="CZ45" s="810"/>
      <c r="DA45" s="810"/>
      <c r="DB45" s="810"/>
      <c r="DC45" s="810"/>
      <c r="DD45" s="810"/>
      <c r="DE45" s="810"/>
      <c r="DF45" s="810"/>
      <c r="DG45" s="810"/>
      <c r="DH45" s="810"/>
      <c r="DI45" s="810"/>
      <c r="DJ45" s="810"/>
      <c r="DK45" s="810"/>
      <c r="DL45" s="810"/>
      <c r="DM45" s="810"/>
      <c r="DN45" s="810"/>
      <c r="DO45" s="810"/>
      <c r="DP45" s="810"/>
      <c r="DQ45" s="810"/>
      <c r="DR45" s="810"/>
      <c r="DS45" s="810"/>
      <c r="DT45" s="810"/>
      <c r="DU45" s="810"/>
      <c r="DV45" s="810"/>
      <c r="DW45" s="810"/>
      <c r="DX45" s="810"/>
      <c r="DY45" s="810"/>
      <c r="DZ45" s="810"/>
      <c r="EA45" s="810"/>
      <c r="EB45" s="810"/>
      <c r="EC45" s="810"/>
      <c r="ED45" s="810"/>
      <c r="EE45" s="810"/>
      <c r="EF45" s="810"/>
      <c r="EG45" s="810"/>
      <c r="EH45" s="810"/>
      <c r="EI45" s="810"/>
      <c r="EJ45" s="810"/>
      <c r="EK45" s="810"/>
      <c r="EL45" s="810"/>
      <c r="EM45" s="810"/>
      <c r="EN45" s="810"/>
      <c r="EO45" s="810"/>
      <c r="EP45" s="810"/>
      <c r="EQ45" s="810"/>
      <c r="ER45" s="810"/>
      <c r="ES45" s="810"/>
      <c r="ET45" s="810"/>
      <c r="EU45" s="810"/>
      <c r="EV45" s="810"/>
      <c r="EW45" s="810"/>
      <c r="EX45" s="810"/>
      <c r="EY45" s="810"/>
      <c r="EZ45" s="810"/>
      <c r="FA45" s="810"/>
      <c r="FB45" s="810"/>
      <c r="FC45" s="810"/>
      <c r="FD45" s="810"/>
      <c r="FE45" s="810"/>
      <c r="FF45" s="810"/>
      <c r="FG45" s="810"/>
      <c r="FH45" s="810"/>
      <c r="FI45" s="810"/>
      <c r="FJ45" s="810"/>
      <c r="FK45" s="810"/>
      <c r="FL45" s="810"/>
      <c r="FM45" s="810"/>
      <c r="FN45" s="810"/>
      <c r="FO45" s="810"/>
      <c r="FP45" s="810"/>
      <c r="FQ45" s="810"/>
      <c r="FR45" s="810"/>
      <c r="FS45" s="810"/>
      <c r="FT45" s="810"/>
      <c r="FU45" s="810"/>
      <c r="FV45" s="810"/>
      <c r="FW45" s="810"/>
      <c r="FX45" s="810"/>
      <c r="FY45" s="810"/>
      <c r="FZ45" s="810"/>
      <c r="GA45" s="810"/>
      <c r="GB45" s="810"/>
    </row>
    <row r="46" spans="1:184" s="821" customFormat="1" ht="25.5" x14ac:dyDescent="0.2">
      <c r="A46" s="820"/>
      <c r="B46" s="178">
        <v>1</v>
      </c>
      <c r="C46" s="853" t="s">
        <v>1488</v>
      </c>
      <c r="D46" s="835" t="s">
        <v>1532</v>
      </c>
      <c r="E46" s="894">
        <v>238683</v>
      </c>
      <c r="F46" s="220">
        <v>1</v>
      </c>
      <c r="G46" s="838">
        <v>6.5</v>
      </c>
      <c r="H46" s="836">
        <f t="shared" si="2"/>
        <v>1551440</v>
      </c>
      <c r="I46" s="814"/>
      <c r="J46" s="810"/>
      <c r="K46" s="810"/>
      <c r="L46" s="810"/>
      <c r="M46" s="810"/>
      <c r="N46" s="810"/>
      <c r="O46" s="810"/>
      <c r="P46" s="810"/>
      <c r="Q46" s="810"/>
      <c r="R46" s="810"/>
      <c r="S46" s="810"/>
      <c r="T46" s="810"/>
      <c r="U46" s="810"/>
      <c r="V46" s="810"/>
      <c r="W46" s="810"/>
      <c r="X46" s="810"/>
      <c r="Y46" s="810"/>
      <c r="Z46" s="810"/>
      <c r="AA46" s="810"/>
      <c r="AB46" s="810"/>
      <c r="AC46" s="810"/>
      <c r="AD46" s="810"/>
      <c r="AE46" s="810"/>
      <c r="AF46" s="810"/>
      <c r="AG46" s="810"/>
      <c r="AH46" s="810"/>
      <c r="AI46" s="810"/>
      <c r="AJ46" s="810"/>
      <c r="AK46" s="810"/>
      <c r="AL46" s="810"/>
      <c r="AM46" s="810"/>
      <c r="AN46" s="810"/>
      <c r="AO46" s="810"/>
      <c r="AP46" s="810"/>
      <c r="AQ46" s="810"/>
      <c r="AR46" s="810"/>
      <c r="AS46" s="810"/>
      <c r="AT46" s="810"/>
      <c r="AU46" s="810"/>
      <c r="AV46" s="810"/>
      <c r="AW46" s="810"/>
      <c r="AX46" s="810"/>
      <c r="AY46" s="810"/>
      <c r="AZ46" s="810"/>
      <c r="BA46" s="810"/>
      <c r="BB46" s="810"/>
      <c r="BC46" s="810"/>
      <c r="BD46" s="810"/>
      <c r="BE46" s="810"/>
      <c r="BF46" s="810"/>
      <c r="BG46" s="810"/>
      <c r="BH46" s="810"/>
      <c r="BI46" s="810"/>
      <c r="BJ46" s="810"/>
      <c r="BK46" s="810"/>
      <c r="BL46" s="810"/>
      <c r="BM46" s="810"/>
      <c r="BN46" s="810"/>
      <c r="BO46" s="810"/>
      <c r="BP46" s="810"/>
      <c r="BQ46" s="810"/>
      <c r="BR46" s="810"/>
      <c r="BS46" s="810"/>
      <c r="BT46" s="810"/>
      <c r="BU46" s="810"/>
      <c r="BV46" s="810"/>
      <c r="BW46" s="810"/>
      <c r="BX46" s="810"/>
      <c r="BY46" s="810"/>
      <c r="BZ46" s="810"/>
      <c r="CA46" s="810"/>
      <c r="CB46" s="810"/>
      <c r="CC46" s="810"/>
      <c r="CD46" s="810"/>
      <c r="CE46" s="810"/>
      <c r="CF46" s="810"/>
      <c r="CG46" s="810"/>
      <c r="CH46" s="810"/>
      <c r="CI46" s="810"/>
      <c r="CJ46" s="810"/>
      <c r="CK46" s="810"/>
      <c r="CL46" s="810"/>
      <c r="CM46" s="810"/>
      <c r="CN46" s="810"/>
      <c r="CO46" s="810"/>
      <c r="CP46" s="810"/>
      <c r="CQ46" s="810"/>
      <c r="CR46" s="810"/>
      <c r="CS46" s="810"/>
      <c r="CT46" s="810"/>
      <c r="CU46" s="810"/>
      <c r="CV46" s="810"/>
      <c r="CW46" s="810"/>
      <c r="CX46" s="810"/>
      <c r="CY46" s="810"/>
      <c r="CZ46" s="810"/>
      <c r="DA46" s="810"/>
      <c r="DB46" s="810"/>
      <c r="DC46" s="810"/>
      <c r="DD46" s="810"/>
      <c r="DE46" s="810"/>
      <c r="DF46" s="810"/>
      <c r="DG46" s="810"/>
      <c r="DH46" s="810"/>
      <c r="DI46" s="810"/>
      <c r="DJ46" s="810"/>
      <c r="DK46" s="810"/>
      <c r="DL46" s="810"/>
      <c r="DM46" s="810"/>
      <c r="DN46" s="810"/>
      <c r="DO46" s="810"/>
      <c r="DP46" s="810"/>
      <c r="DQ46" s="810"/>
      <c r="DR46" s="810"/>
      <c r="DS46" s="810"/>
      <c r="DT46" s="810"/>
      <c r="DU46" s="810"/>
      <c r="DV46" s="810"/>
      <c r="DW46" s="810"/>
      <c r="DX46" s="810"/>
      <c r="DY46" s="810"/>
      <c r="DZ46" s="810"/>
      <c r="EA46" s="810"/>
      <c r="EB46" s="810"/>
      <c r="EC46" s="810"/>
      <c r="ED46" s="810"/>
      <c r="EE46" s="810"/>
      <c r="EF46" s="810"/>
      <c r="EG46" s="810"/>
      <c r="EH46" s="810"/>
      <c r="EI46" s="810"/>
      <c r="EJ46" s="810"/>
      <c r="EK46" s="810"/>
      <c r="EL46" s="810"/>
      <c r="EM46" s="810"/>
      <c r="EN46" s="810"/>
      <c r="EO46" s="810"/>
      <c r="EP46" s="810"/>
      <c r="EQ46" s="810"/>
      <c r="ER46" s="810"/>
      <c r="ES46" s="810"/>
      <c r="ET46" s="810"/>
      <c r="EU46" s="810"/>
      <c r="EV46" s="810"/>
      <c r="EW46" s="810"/>
      <c r="EX46" s="810"/>
      <c r="EY46" s="810"/>
      <c r="EZ46" s="810"/>
      <c r="FA46" s="810"/>
      <c r="FB46" s="810"/>
      <c r="FC46" s="810"/>
      <c r="FD46" s="810"/>
      <c r="FE46" s="810"/>
      <c r="FF46" s="810"/>
      <c r="FG46" s="810"/>
      <c r="FH46" s="810"/>
      <c r="FI46" s="810"/>
      <c r="FJ46" s="810"/>
      <c r="FK46" s="810"/>
      <c r="FL46" s="810"/>
      <c r="FM46" s="810"/>
      <c r="FN46" s="810"/>
      <c r="FO46" s="810"/>
      <c r="FP46" s="810"/>
      <c r="FQ46" s="810"/>
      <c r="FR46" s="810"/>
      <c r="FS46" s="810"/>
      <c r="FT46" s="810"/>
      <c r="FU46" s="810"/>
      <c r="FV46" s="810"/>
      <c r="FW46" s="810"/>
      <c r="FX46" s="810"/>
      <c r="FY46" s="810"/>
      <c r="FZ46" s="810"/>
      <c r="GA46" s="810"/>
      <c r="GB46" s="810"/>
    </row>
    <row r="47" spans="1:184" s="821" customFormat="1" x14ac:dyDescent="0.2">
      <c r="A47" s="820"/>
      <c r="B47" s="178">
        <v>1</v>
      </c>
      <c r="C47" s="853" t="s">
        <v>1791</v>
      </c>
      <c r="D47" s="835" t="s">
        <v>1531</v>
      </c>
      <c r="E47" s="894">
        <v>471145</v>
      </c>
      <c r="F47" s="220">
        <v>0.4</v>
      </c>
      <c r="G47" s="838">
        <v>6</v>
      </c>
      <c r="H47" s="836">
        <f t="shared" si="2"/>
        <v>1130748</v>
      </c>
      <c r="I47" s="814"/>
      <c r="J47" s="810"/>
      <c r="K47" s="810"/>
      <c r="L47" s="810"/>
      <c r="M47" s="810"/>
      <c r="N47" s="810"/>
      <c r="O47" s="810"/>
      <c r="P47" s="810"/>
      <c r="Q47" s="810"/>
      <c r="R47" s="810"/>
      <c r="S47" s="810"/>
      <c r="T47" s="810"/>
      <c r="U47" s="810"/>
      <c r="V47" s="810"/>
      <c r="W47" s="810"/>
      <c r="X47" s="810"/>
      <c r="Y47" s="810"/>
      <c r="Z47" s="810"/>
      <c r="AA47" s="810"/>
      <c r="AB47" s="810"/>
      <c r="AC47" s="810"/>
      <c r="AD47" s="810"/>
      <c r="AE47" s="810"/>
      <c r="AF47" s="810"/>
      <c r="AG47" s="810"/>
      <c r="AH47" s="810"/>
      <c r="AI47" s="810"/>
      <c r="AJ47" s="810"/>
      <c r="AK47" s="810"/>
      <c r="AL47" s="810"/>
      <c r="AM47" s="810"/>
      <c r="AN47" s="810"/>
      <c r="AO47" s="810"/>
      <c r="AP47" s="810"/>
      <c r="AQ47" s="810"/>
      <c r="AR47" s="810"/>
      <c r="AS47" s="810"/>
      <c r="AT47" s="810"/>
      <c r="AU47" s="810"/>
      <c r="AV47" s="810"/>
      <c r="AW47" s="810"/>
      <c r="AX47" s="810"/>
      <c r="AY47" s="810"/>
      <c r="AZ47" s="810"/>
      <c r="BA47" s="810"/>
      <c r="BB47" s="810"/>
      <c r="BC47" s="810"/>
      <c r="BD47" s="810"/>
      <c r="BE47" s="810"/>
      <c r="BF47" s="810"/>
      <c r="BG47" s="810"/>
      <c r="BH47" s="810"/>
      <c r="BI47" s="810"/>
      <c r="BJ47" s="810"/>
      <c r="BK47" s="810"/>
      <c r="BL47" s="810"/>
      <c r="BM47" s="810"/>
      <c r="BN47" s="810"/>
      <c r="BO47" s="810"/>
      <c r="BP47" s="810"/>
      <c r="BQ47" s="810"/>
      <c r="BR47" s="810"/>
      <c r="BS47" s="810"/>
      <c r="BT47" s="810"/>
      <c r="BU47" s="810"/>
      <c r="BV47" s="810"/>
      <c r="BW47" s="810"/>
      <c r="BX47" s="810"/>
      <c r="BY47" s="810"/>
      <c r="BZ47" s="810"/>
      <c r="CA47" s="810"/>
      <c r="CB47" s="810"/>
      <c r="CC47" s="810"/>
      <c r="CD47" s="810"/>
      <c r="CE47" s="810"/>
      <c r="CF47" s="810"/>
      <c r="CG47" s="810"/>
      <c r="CH47" s="810"/>
      <c r="CI47" s="810"/>
      <c r="CJ47" s="810"/>
      <c r="CK47" s="810"/>
      <c r="CL47" s="810"/>
      <c r="CM47" s="810"/>
      <c r="CN47" s="810"/>
      <c r="CO47" s="810"/>
      <c r="CP47" s="810"/>
      <c r="CQ47" s="810"/>
      <c r="CR47" s="810"/>
      <c r="CS47" s="810"/>
      <c r="CT47" s="810"/>
      <c r="CU47" s="810"/>
      <c r="CV47" s="810"/>
      <c r="CW47" s="810"/>
      <c r="CX47" s="810"/>
      <c r="CY47" s="810"/>
      <c r="CZ47" s="810"/>
      <c r="DA47" s="810"/>
      <c r="DB47" s="810"/>
      <c r="DC47" s="810"/>
      <c r="DD47" s="810"/>
      <c r="DE47" s="810"/>
      <c r="DF47" s="810"/>
      <c r="DG47" s="810"/>
      <c r="DH47" s="810"/>
      <c r="DI47" s="810"/>
      <c r="DJ47" s="810"/>
      <c r="DK47" s="810"/>
      <c r="DL47" s="810"/>
      <c r="DM47" s="810"/>
      <c r="DN47" s="810"/>
      <c r="DO47" s="810"/>
      <c r="DP47" s="810"/>
      <c r="DQ47" s="810"/>
      <c r="DR47" s="810"/>
      <c r="DS47" s="810"/>
      <c r="DT47" s="810"/>
      <c r="DU47" s="810"/>
      <c r="DV47" s="810"/>
      <c r="DW47" s="810"/>
      <c r="DX47" s="810"/>
      <c r="DY47" s="810"/>
      <c r="DZ47" s="810"/>
      <c r="EA47" s="810"/>
      <c r="EB47" s="810"/>
      <c r="EC47" s="810"/>
      <c r="ED47" s="810"/>
      <c r="EE47" s="810"/>
      <c r="EF47" s="810"/>
      <c r="EG47" s="810"/>
      <c r="EH47" s="810"/>
      <c r="EI47" s="810"/>
      <c r="EJ47" s="810"/>
      <c r="EK47" s="810"/>
      <c r="EL47" s="810"/>
      <c r="EM47" s="810"/>
      <c r="EN47" s="810"/>
      <c r="EO47" s="810"/>
      <c r="EP47" s="810"/>
      <c r="EQ47" s="810"/>
      <c r="ER47" s="810"/>
      <c r="ES47" s="810"/>
      <c r="ET47" s="810"/>
      <c r="EU47" s="810"/>
      <c r="EV47" s="810"/>
      <c r="EW47" s="810"/>
      <c r="EX47" s="810"/>
      <c r="EY47" s="810"/>
      <c r="EZ47" s="810"/>
      <c r="FA47" s="810"/>
      <c r="FB47" s="810"/>
      <c r="FC47" s="810"/>
      <c r="FD47" s="810"/>
      <c r="FE47" s="810"/>
      <c r="FF47" s="810"/>
      <c r="FG47" s="810"/>
      <c r="FH47" s="810"/>
      <c r="FI47" s="810"/>
      <c r="FJ47" s="810"/>
      <c r="FK47" s="810"/>
      <c r="FL47" s="810"/>
      <c r="FM47" s="810"/>
      <c r="FN47" s="810"/>
      <c r="FO47" s="810"/>
      <c r="FP47" s="810"/>
      <c r="FQ47" s="810"/>
      <c r="FR47" s="810"/>
      <c r="FS47" s="810"/>
      <c r="FT47" s="810"/>
      <c r="FU47" s="810"/>
      <c r="FV47" s="810"/>
      <c r="FW47" s="810"/>
      <c r="FX47" s="810"/>
      <c r="FY47" s="810"/>
      <c r="FZ47" s="810"/>
      <c r="GA47" s="810"/>
      <c r="GB47" s="810"/>
    </row>
    <row r="48" spans="1:184" s="821" customFormat="1" ht="17.25" thickBot="1" x14ac:dyDescent="0.25">
      <c r="A48" s="820"/>
      <c r="B48" s="899">
        <v>1</v>
      </c>
      <c r="C48" s="900" t="s">
        <v>1792</v>
      </c>
      <c r="D48" s="901" t="s">
        <v>1531</v>
      </c>
      <c r="E48" s="902">
        <v>2019192</v>
      </c>
      <c r="F48" s="903">
        <v>0.4</v>
      </c>
      <c r="G48" s="907">
        <v>6</v>
      </c>
      <c r="H48" s="836">
        <f t="shared" si="2"/>
        <v>4846061</v>
      </c>
      <c r="I48" s="814"/>
      <c r="J48" s="810"/>
      <c r="K48" s="810"/>
      <c r="L48" s="810"/>
      <c r="M48" s="810"/>
      <c r="N48" s="810"/>
      <c r="O48" s="810"/>
      <c r="P48" s="810"/>
      <c r="Q48" s="810"/>
      <c r="R48" s="810"/>
      <c r="S48" s="810"/>
      <c r="T48" s="810"/>
      <c r="U48" s="810"/>
      <c r="V48" s="810"/>
      <c r="W48" s="810"/>
      <c r="X48" s="810"/>
      <c r="Y48" s="810"/>
      <c r="Z48" s="810"/>
      <c r="AA48" s="810"/>
      <c r="AB48" s="810"/>
      <c r="AC48" s="810"/>
      <c r="AD48" s="810"/>
      <c r="AE48" s="810"/>
      <c r="AF48" s="810"/>
      <c r="AG48" s="810"/>
      <c r="AH48" s="810"/>
      <c r="AI48" s="810"/>
      <c r="AJ48" s="810"/>
      <c r="AK48" s="810"/>
      <c r="AL48" s="810"/>
      <c r="AM48" s="810"/>
      <c r="AN48" s="810"/>
      <c r="AO48" s="810"/>
      <c r="AP48" s="810"/>
      <c r="AQ48" s="810"/>
      <c r="AR48" s="810"/>
      <c r="AS48" s="810"/>
      <c r="AT48" s="810"/>
      <c r="AU48" s="810"/>
      <c r="AV48" s="810"/>
      <c r="AW48" s="810"/>
      <c r="AX48" s="810"/>
      <c r="AY48" s="810"/>
      <c r="AZ48" s="810"/>
      <c r="BA48" s="810"/>
      <c r="BB48" s="810"/>
      <c r="BC48" s="810"/>
      <c r="BD48" s="810"/>
      <c r="BE48" s="810"/>
      <c r="BF48" s="810"/>
      <c r="BG48" s="810"/>
      <c r="BH48" s="810"/>
      <c r="BI48" s="810"/>
      <c r="BJ48" s="810"/>
      <c r="BK48" s="810"/>
      <c r="BL48" s="810"/>
      <c r="BM48" s="810"/>
      <c r="BN48" s="810"/>
      <c r="BO48" s="810"/>
      <c r="BP48" s="810"/>
      <c r="BQ48" s="810"/>
      <c r="BR48" s="810"/>
      <c r="BS48" s="810"/>
      <c r="BT48" s="810"/>
      <c r="BU48" s="810"/>
      <c r="BV48" s="810"/>
      <c r="BW48" s="810"/>
      <c r="BX48" s="810"/>
      <c r="BY48" s="810"/>
      <c r="BZ48" s="810"/>
      <c r="CA48" s="810"/>
      <c r="CB48" s="810"/>
      <c r="CC48" s="810"/>
      <c r="CD48" s="810"/>
      <c r="CE48" s="810"/>
      <c r="CF48" s="810"/>
      <c r="CG48" s="810"/>
      <c r="CH48" s="810"/>
      <c r="CI48" s="810"/>
      <c r="CJ48" s="810"/>
      <c r="CK48" s="810"/>
      <c r="CL48" s="810"/>
      <c r="CM48" s="810"/>
      <c r="CN48" s="810"/>
      <c r="CO48" s="810"/>
      <c r="CP48" s="810"/>
      <c r="CQ48" s="810"/>
      <c r="CR48" s="810"/>
      <c r="CS48" s="810"/>
      <c r="CT48" s="810"/>
      <c r="CU48" s="810"/>
      <c r="CV48" s="810"/>
      <c r="CW48" s="810"/>
      <c r="CX48" s="810"/>
      <c r="CY48" s="810"/>
      <c r="CZ48" s="810"/>
      <c r="DA48" s="810"/>
      <c r="DB48" s="810"/>
      <c r="DC48" s="810"/>
      <c r="DD48" s="810"/>
      <c r="DE48" s="810"/>
      <c r="DF48" s="810"/>
      <c r="DG48" s="810"/>
      <c r="DH48" s="810"/>
      <c r="DI48" s="810"/>
      <c r="DJ48" s="810"/>
      <c r="DK48" s="810"/>
      <c r="DL48" s="810"/>
      <c r="DM48" s="810"/>
      <c r="DN48" s="810"/>
      <c r="DO48" s="810"/>
      <c r="DP48" s="810"/>
      <c r="DQ48" s="810"/>
      <c r="DR48" s="810"/>
      <c r="DS48" s="810"/>
      <c r="DT48" s="810"/>
      <c r="DU48" s="810"/>
      <c r="DV48" s="810"/>
      <c r="DW48" s="810"/>
      <c r="DX48" s="810"/>
      <c r="DY48" s="810"/>
      <c r="DZ48" s="810"/>
      <c r="EA48" s="810"/>
      <c r="EB48" s="810"/>
      <c r="EC48" s="810"/>
      <c r="ED48" s="810"/>
      <c r="EE48" s="810"/>
      <c r="EF48" s="810"/>
      <c r="EG48" s="810"/>
      <c r="EH48" s="810"/>
      <c r="EI48" s="810"/>
      <c r="EJ48" s="810"/>
      <c r="EK48" s="810"/>
      <c r="EL48" s="810"/>
      <c r="EM48" s="810"/>
      <c r="EN48" s="810"/>
      <c r="EO48" s="810"/>
      <c r="EP48" s="810"/>
      <c r="EQ48" s="810"/>
      <c r="ER48" s="810"/>
      <c r="ES48" s="810"/>
      <c r="ET48" s="810"/>
      <c r="EU48" s="810"/>
      <c r="EV48" s="810"/>
      <c r="EW48" s="810"/>
      <c r="EX48" s="810"/>
      <c r="EY48" s="810"/>
      <c r="EZ48" s="810"/>
      <c r="FA48" s="810"/>
      <c r="FB48" s="810"/>
      <c r="FC48" s="810"/>
      <c r="FD48" s="810"/>
      <c r="FE48" s="810"/>
      <c r="FF48" s="810"/>
      <c r="FG48" s="810"/>
      <c r="FH48" s="810"/>
      <c r="FI48" s="810"/>
      <c r="FJ48" s="810"/>
      <c r="FK48" s="810"/>
      <c r="FL48" s="810"/>
      <c r="FM48" s="810"/>
      <c r="FN48" s="810"/>
      <c r="FO48" s="810"/>
      <c r="FP48" s="810"/>
      <c r="FQ48" s="810"/>
      <c r="FR48" s="810"/>
      <c r="FS48" s="810"/>
      <c r="FT48" s="810"/>
      <c r="FU48" s="810"/>
      <c r="FV48" s="810"/>
      <c r="FW48" s="810"/>
      <c r="FX48" s="810"/>
      <c r="FY48" s="810"/>
      <c r="FZ48" s="810"/>
      <c r="GA48" s="810"/>
      <c r="GB48" s="810"/>
    </row>
    <row r="49" spans="1:184" s="821" customFormat="1" x14ac:dyDescent="0.2">
      <c r="A49" s="820"/>
      <c r="B49" s="1116" t="s">
        <v>46</v>
      </c>
      <c r="C49" s="1118" t="s">
        <v>1516</v>
      </c>
      <c r="D49" s="1118" t="s">
        <v>1517</v>
      </c>
      <c r="E49" s="1088" t="s">
        <v>1533</v>
      </c>
      <c r="F49" s="1088" t="s">
        <v>1534</v>
      </c>
      <c r="G49" s="1088" t="s">
        <v>1519</v>
      </c>
      <c r="H49" s="1090" t="s">
        <v>1520</v>
      </c>
      <c r="I49" s="814"/>
      <c r="J49" s="810"/>
      <c r="K49" s="810"/>
      <c r="L49" s="810"/>
      <c r="M49" s="810"/>
      <c r="N49" s="810"/>
      <c r="O49" s="810"/>
      <c r="P49" s="810"/>
      <c r="Q49" s="810"/>
      <c r="R49" s="810"/>
      <c r="S49" s="810"/>
      <c r="T49" s="810"/>
      <c r="U49" s="810"/>
      <c r="V49" s="810"/>
      <c r="W49" s="810"/>
      <c r="X49" s="810"/>
      <c r="Y49" s="810"/>
      <c r="Z49" s="810"/>
      <c r="AA49" s="810"/>
      <c r="AB49" s="810"/>
      <c r="AC49" s="810"/>
      <c r="AD49" s="810"/>
      <c r="AE49" s="810"/>
      <c r="AF49" s="810"/>
      <c r="AG49" s="810"/>
      <c r="AH49" s="810"/>
      <c r="AI49" s="810"/>
      <c r="AJ49" s="810"/>
      <c r="AK49" s="810"/>
      <c r="AL49" s="810"/>
      <c r="AM49" s="810"/>
      <c r="AN49" s="810"/>
      <c r="AO49" s="810"/>
      <c r="AP49" s="810"/>
      <c r="AQ49" s="810"/>
      <c r="AR49" s="810"/>
      <c r="AS49" s="810"/>
      <c r="AT49" s="810"/>
      <c r="AU49" s="810"/>
      <c r="AV49" s="810"/>
      <c r="AW49" s="810"/>
      <c r="AX49" s="810"/>
      <c r="AY49" s="810"/>
      <c r="AZ49" s="810"/>
      <c r="BA49" s="810"/>
      <c r="BB49" s="810"/>
      <c r="BC49" s="810"/>
      <c r="BD49" s="810"/>
      <c r="BE49" s="810"/>
      <c r="BF49" s="810"/>
      <c r="BG49" s="810"/>
      <c r="BH49" s="810"/>
      <c r="BI49" s="810"/>
      <c r="BJ49" s="810"/>
      <c r="BK49" s="810"/>
      <c r="BL49" s="810"/>
      <c r="BM49" s="810"/>
      <c r="BN49" s="810"/>
      <c r="BO49" s="810"/>
      <c r="BP49" s="810"/>
      <c r="BQ49" s="810"/>
      <c r="BR49" s="810"/>
      <c r="BS49" s="810"/>
      <c r="BT49" s="810"/>
      <c r="BU49" s="810"/>
      <c r="BV49" s="810"/>
      <c r="BW49" s="810"/>
      <c r="BX49" s="810"/>
      <c r="BY49" s="810"/>
      <c r="BZ49" s="810"/>
      <c r="CA49" s="810"/>
      <c r="CB49" s="810"/>
      <c r="CC49" s="810"/>
      <c r="CD49" s="810"/>
      <c r="CE49" s="810"/>
      <c r="CF49" s="810"/>
      <c r="CG49" s="810"/>
      <c r="CH49" s="810"/>
      <c r="CI49" s="810"/>
      <c r="CJ49" s="810"/>
      <c r="CK49" s="810"/>
      <c r="CL49" s="810"/>
      <c r="CM49" s="810"/>
      <c r="CN49" s="810"/>
      <c r="CO49" s="810"/>
      <c r="CP49" s="810"/>
      <c r="CQ49" s="810"/>
      <c r="CR49" s="810"/>
      <c r="CS49" s="810"/>
      <c r="CT49" s="810"/>
      <c r="CU49" s="810"/>
      <c r="CV49" s="810"/>
      <c r="CW49" s="810"/>
      <c r="CX49" s="810"/>
      <c r="CY49" s="810"/>
      <c r="CZ49" s="810"/>
      <c r="DA49" s="810"/>
      <c r="DB49" s="810"/>
      <c r="DC49" s="810"/>
      <c r="DD49" s="810"/>
      <c r="DE49" s="810"/>
      <c r="DF49" s="810"/>
      <c r="DG49" s="810"/>
      <c r="DH49" s="810"/>
      <c r="DI49" s="810"/>
      <c r="DJ49" s="810"/>
      <c r="DK49" s="810"/>
      <c r="DL49" s="810"/>
      <c r="DM49" s="810"/>
      <c r="DN49" s="810"/>
      <c r="DO49" s="810"/>
      <c r="DP49" s="810"/>
      <c r="DQ49" s="810"/>
      <c r="DR49" s="810"/>
      <c r="DS49" s="810"/>
      <c r="DT49" s="810"/>
      <c r="DU49" s="810"/>
      <c r="DV49" s="810"/>
      <c r="DW49" s="810"/>
      <c r="DX49" s="810"/>
      <c r="DY49" s="810"/>
      <c r="DZ49" s="810"/>
      <c r="EA49" s="810"/>
      <c r="EB49" s="810"/>
      <c r="EC49" s="810"/>
      <c r="ED49" s="810"/>
      <c r="EE49" s="810"/>
      <c r="EF49" s="810"/>
      <c r="EG49" s="810"/>
      <c r="EH49" s="810"/>
      <c r="EI49" s="810"/>
      <c r="EJ49" s="810"/>
      <c r="EK49" s="810"/>
      <c r="EL49" s="810"/>
      <c r="EM49" s="810"/>
      <c r="EN49" s="810"/>
      <c r="EO49" s="810"/>
      <c r="EP49" s="810"/>
      <c r="EQ49" s="810"/>
      <c r="ER49" s="810"/>
      <c r="ES49" s="810"/>
      <c r="ET49" s="810"/>
      <c r="EU49" s="810"/>
      <c r="EV49" s="810"/>
      <c r="EW49" s="810"/>
      <c r="EX49" s="810"/>
      <c r="EY49" s="810"/>
      <c r="EZ49" s="810"/>
      <c r="FA49" s="810"/>
      <c r="FB49" s="810"/>
      <c r="FC49" s="810"/>
      <c r="FD49" s="810"/>
      <c r="FE49" s="810"/>
      <c r="FF49" s="810"/>
      <c r="FG49" s="810"/>
      <c r="FH49" s="810"/>
      <c r="FI49" s="810"/>
      <c r="FJ49" s="810"/>
      <c r="FK49" s="810"/>
      <c r="FL49" s="810"/>
      <c r="FM49" s="810"/>
      <c r="FN49" s="810"/>
      <c r="FO49" s="810"/>
      <c r="FP49" s="810"/>
      <c r="FQ49" s="810"/>
      <c r="FR49" s="810"/>
      <c r="FS49" s="810"/>
      <c r="FT49" s="810"/>
      <c r="FU49" s="810"/>
      <c r="FV49" s="810"/>
      <c r="FW49" s="810"/>
      <c r="FX49" s="810"/>
      <c r="FY49" s="810"/>
      <c r="FZ49" s="810"/>
      <c r="GA49" s="810"/>
      <c r="GB49" s="810"/>
    </row>
    <row r="50" spans="1:184" s="821" customFormat="1" x14ac:dyDescent="0.2">
      <c r="A50" s="820"/>
      <c r="B50" s="1117"/>
      <c r="C50" s="1119"/>
      <c r="D50" s="1119"/>
      <c r="E50" s="1089" t="s">
        <v>1521</v>
      </c>
      <c r="F50" s="1089" t="s">
        <v>1500</v>
      </c>
      <c r="G50" s="1089" t="s">
        <v>1501</v>
      </c>
      <c r="H50" s="1091" t="s">
        <v>1502</v>
      </c>
      <c r="I50" s="814"/>
      <c r="J50" s="810"/>
      <c r="K50" s="810"/>
      <c r="L50" s="810"/>
      <c r="M50" s="810"/>
      <c r="N50" s="810"/>
      <c r="O50" s="810"/>
      <c r="P50" s="810"/>
      <c r="Q50" s="810"/>
      <c r="R50" s="810"/>
      <c r="S50" s="810"/>
      <c r="T50" s="810"/>
      <c r="U50" s="810"/>
      <c r="V50" s="810"/>
      <c r="W50" s="810"/>
      <c r="X50" s="810"/>
      <c r="Y50" s="810"/>
      <c r="Z50" s="810"/>
      <c r="AA50" s="810"/>
      <c r="AB50" s="810"/>
      <c r="AC50" s="810"/>
      <c r="AD50" s="810"/>
      <c r="AE50" s="810"/>
      <c r="AF50" s="810"/>
      <c r="AG50" s="810"/>
      <c r="AH50" s="810"/>
      <c r="AI50" s="810"/>
      <c r="AJ50" s="810"/>
      <c r="AK50" s="810"/>
      <c r="AL50" s="810"/>
      <c r="AM50" s="810"/>
      <c r="AN50" s="810"/>
      <c r="AO50" s="810"/>
      <c r="AP50" s="810"/>
      <c r="AQ50" s="810"/>
      <c r="AR50" s="810"/>
      <c r="AS50" s="810"/>
      <c r="AT50" s="810"/>
      <c r="AU50" s="810"/>
      <c r="AV50" s="810"/>
      <c r="AW50" s="810"/>
      <c r="AX50" s="810"/>
      <c r="AY50" s="810"/>
      <c r="AZ50" s="810"/>
      <c r="BA50" s="810"/>
      <c r="BB50" s="810"/>
      <c r="BC50" s="810"/>
      <c r="BD50" s="810"/>
      <c r="BE50" s="810"/>
      <c r="BF50" s="810"/>
      <c r="BG50" s="810"/>
      <c r="BH50" s="810"/>
      <c r="BI50" s="810"/>
      <c r="BJ50" s="810"/>
      <c r="BK50" s="810"/>
      <c r="BL50" s="810"/>
      <c r="BM50" s="810"/>
      <c r="BN50" s="810"/>
      <c r="BO50" s="810"/>
      <c r="BP50" s="810"/>
      <c r="BQ50" s="810"/>
      <c r="BR50" s="810"/>
      <c r="BS50" s="810"/>
      <c r="BT50" s="810"/>
      <c r="BU50" s="810"/>
      <c r="BV50" s="810"/>
      <c r="BW50" s="810"/>
      <c r="BX50" s="810"/>
      <c r="BY50" s="810"/>
      <c r="BZ50" s="810"/>
      <c r="CA50" s="810"/>
      <c r="CB50" s="810"/>
      <c r="CC50" s="810"/>
      <c r="CD50" s="810"/>
      <c r="CE50" s="810"/>
      <c r="CF50" s="810"/>
      <c r="CG50" s="810"/>
      <c r="CH50" s="810"/>
      <c r="CI50" s="810"/>
      <c r="CJ50" s="810"/>
      <c r="CK50" s="810"/>
      <c r="CL50" s="810"/>
      <c r="CM50" s="810"/>
      <c r="CN50" s="810"/>
      <c r="CO50" s="810"/>
      <c r="CP50" s="810"/>
      <c r="CQ50" s="810"/>
      <c r="CR50" s="810"/>
      <c r="CS50" s="810"/>
      <c r="CT50" s="810"/>
      <c r="CU50" s="810"/>
      <c r="CV50" s="810"/>
      <c r="CW50" s="810"/>
      <c r="CX50" s="810"/>
      <c r="CY50" s="810"/>
      <c r="CZ50" s="810"/>
      <c r="DA50" s="810"/>
      <c r="DB50" s="810"/>
      <c r="DC50" s="810"/>
      <c r="DD50" s="810"/>
      <c r="DE50" s="810"/>
      <c r="DF50" s="810"/>
      <c r="DG50" s="810"/>
      <c r="DH50" s="810"/>
      <c r="DI50" s="810"/>
      <c r="DJ50" s="810"/>
      <c r="DK50" s="810"/>
      <c r="DL50" s="810"/>
      <c r="DM50" s="810"/>
      <c r="DN50" s="810"/>
      <c r="DO50" s="810"/>
      <c r="DP50" s="810"/>
      <c r="DQ50" s="810"/>
      <c r="DR50" s="810"/>
      <c r="DS50" s="810"/>
      <c r="DT50" s="810"/>
      <c r="DU50" s="810"/>
      <c r="DV50" s="810"/>
      <c r="DW50" s="810"/>
      <c r="DX50" s="810"/>
      <c r="DY50" s="810"/>
      <c r="DZ50" s="810"/>
      <c r="EA50" s="810"/>
      <c r="EB50" s="810"/>
      <c r="EC50" s="810"/>
      <c r="ED50" s="810"/>
      <c r="EE50" s="810"/>
      <c r="EF50" s="810"/>
      <c r="EG50" s="810"/>
      <c r="EH50" s="810"/>
      <c r="EI50" s="810"/>
      <c r="EJ50" s="810"/>
      <c r="EK50" s="810"/>
      <c r="EL50" s="810"/>
      <c r="EM50" s="810"/>
      <c r="EN50" s="810"/>
      <c r="EO50" s="810"/>
      <c r="EP50" s="810"/>
      <c r="EQ50" s="810"/>
      <c r="ER50" s="810"/>
      <c r="ES50" s="810"/>
      <c r="ET50" s="810"/>
      <c r="EU50" s="810"/>
      <c r="EV50" s="810"/>
      <c r="EW50" s="810"/>
      <c r="EX50" s="810"/>
      <c r="EY50" s="810"/>
      <c r="EZ50" s="810"/>
      <c r="FA50" s="810"/>
      <c r="FB50" s="810"/>
      <c r="FC50" s="810"/>
      <c r="FD50" s="810"/>
      <c r="FE50" s="810"/>
      <c r="FF50" s="810"/>
      <c r="FG50" s="810"/>
      <c r="FH50" s="810"/>
      <c r="FI50" s="810"/>
      <c r="FJ50" s="810"/>
      <c r="FK50" s="810"/>
      <c r="FL50" s="810"/>
      <c r="FM50" s="810"/>
      <c r="FN50" s="810"/>
      <c r="FO50" s="810"/>
      <c r="FP50" s="810"/>
      <c r="FQ50" s="810"/>
      <c r="FR50" s="810"/>
      <c r="FS50" s="810"/>
      <c r="FT50" s="810"/>
      <c r="FU50" s="810"/>
      <c r="FV50" s="810"/>
      <c r="FW50" s="810"/>
      <c r="FX50" s="810"/>
      <c r="FY50" s="810"/>
      <c r="FZ50" s="810"/>
      <c r="GA50" s="810"/>
      <c r="GB50" s="810"/>
    </row>
    <row r="51" spans="1:184" s="821" customFormat="1" ht="30" thickBot="1" x14ac:dyDescent="0.25">
      <c r="A51" s="820"/>
      <c r="B51" s="822" t="s">
        <v>1535</v>
      </c>
      <c r="C51" s="1120"/>
      <c r="D51" s="1120"/>
      <c r="E51" s="823" t="s">
        <v>1536</v>
      </c>
      <c r="F51" s="823" t="s">
        <v>1537</v>
      </c>
      <c r="G51" s="823" t="s">
        <v>1538</v>
      </c>
      <c r="H51" s="824" t="s">
        <v>1539</v>
      </c>
      <c r="I51" s="814"/>
      <c r="J51" s="810"/>
      <c r="K51" s="810"/>
      <c r="L51" s="810"/>
      <c r="M51" s="810"/>
      <c r="N51" s="810"/>
      <c r="O51" s="810"/>
      <c r="P51" s="810"/>
      <c r="Q51" s="810"/>
      <c r="R51" s="810"/>
      <c r="S51" s="810"/>
      <c r="T51" s="810"/>
      <c r="U51" s="810"/>
      <c r="V51" s="810"/>
      <c r="W51" s="810"/>
      <c r="X51" s="810"/>
      <c r="Y51" s="810"/>
      <c r="Z51" s="810"/>
      <c r="AA51" s="810"/>
      <c r="AB51" s="810"/>
      <c r="AC51" s="810"/>
      <c r="AD51" s="810"/>
      <c r="AE51" s="810"/>
      <c r="AF51" s="810"/>
      <c r="AG51" s="810"/>
      <c r="AH51" s="810"/>
      <c r="AI51" s="810"/>
      <c r="AJ51" s="810"/>
      <c r="AK51" s="810"/>
      <c r="AL51" s="810"/>
      <c r="AM51" s="810"/>
      <c r="AN51" s="810"/>
      <c r="AO51" s="810"/>
      <c r="AP51" s="810"/>
      <c r="AQ51" s="810"/>
      <c r="AR51" s="810"/>
      <c r="AS51" s="810"/>
      <c r="AT51" s="810"/>
      <c r="AU51" s="810"/>
      <c r="AV51" s="810"/>
      <c r="AW51" s="810"/>
      <c r="AX51" s="810"/>
      <c r="AY51" s="810"/>
      <c r="AZ51" s="810"/>
      <c r="BA51" s="810"/>
      <c r="BB51" s="810"/>
      <c r="BC51" s="810"/>
      <c r="BD51" s="810"/>
      <c r="BE51" s="810"/>
      <c r="BF51" s="810"/>
      <c r="BG51" s="810"/>
      <c r="BH51" s="810"/>
      <c r="BI51" s="810"/>
      <c r="BJ51" s="810"/>
      <c r="BK51" s="810"/>
      <c r="BL51" s="810"/>
      <c r="BM51" s="810"/>
      <c r="BN51" s="810"/>
      <c r="BO51" s="810"/>
      <c r="BP51" s="810"/>
      <c r="BQ51" s="810"/>
      <c r="BR51" s="810"/>
      <c r="BS51" s="810"/>
      <c r="BT51" s="810"/>
      <c r="BU51" s="810"/>
      <c r="BV51" s="810"/>
      <c r="BW51" s="810"/>
      <c r="BX51" s="810"/>
      <c r="BY51" s="810"/>
      <c r="BZ51" s="810"/>
      <c r="CA51" s="810"/>
      <c r="CB51" s="810"/>
      <c r="CC51" s="810"/>
      <c r="CD51" s="810"/>
      <c r="CE51" s="810"/>
      <c r="CF51" s="810"/>
      <c r="CG51" s="810"/>
      <c r="CH51" s="810"/>
      <c r="CI51" s="810"/>
      <c r="CJ51" s="810"/>
      <c r="CK51" s="810"/>
      <c r="CL51" s="810"/>
      <c r="CM51" s="810"/>
      <c r="CN51" s="810"/>
      <c r="CO51" s="810"/>
      <c r="CP51" s="810"/>
      <c r="CQ51" s="810"/>
      <c r="CR51" s="810"/>
      <c r="CS51" s="810"/>
      <c r="CT51" s="810"/>
      <c r="CU51" s="810"/>
      <c r="CV51" s="810"/>
      <c r="CW51" s="810"/>
      <c r="CX51" s="810"/>
      <c r="CY51" s="810"/>
      <c r="CZ51" s="810"/>
      <c r="DA51" s="810"/>
      <c r="DB51" s="810"/>
      <c r="DC51" s="810"/>
      <c r="DD51" s="810"/>
      <c r="DE51" s="810"/>
      <c r="DF51" s="810"/>
      <c r="DG51" s="810"/>
      <c r="DH51" s="810"/>
      <c r="DI51" s="810"/>
      <c r="DJ51" s="810"/>
      <c r="DK51" s="810"/>
      <c r="DL51" s="810"/>
      <c r="DM51" s="810"/>
      <c r="DN51" s="810"/>
      <c r="DO51" s="810"/>
      <c r="DP51" s="810"/>
      <c r="DQ51" s="810"/>
      <c r="DR51" s="810"/>
      <c r="DS51" s="810"/>
      <c r="DT51" s="810"/>
      <c r="DU51" s="810"/>
      <c r="DV51" s="810"/>
      <c r="DW51" s="810"/>
      <c r="DX51" s="810"/>
      <c r="DY51" s="810"/>
      <c r="DZ51" s="810"/>
      <c r="EA51" s="810"/>
      <c r="EB51" s="810"/>
      <c r="EC51" s="810"/>
      <c r="ED51" s="810"/>
      <c r="EE51" s="810"/>
      <c r="EF51" s="810"/>
      <c r="EG51" s="810"/>
      <c r="EH51" s="810"/>
      <c r="EI51" s="810"/>
      <c r="EJ51" s="810"/>
      <c r="EK51" s="810"/>
      <c r="EL51" s="810"/>
      <c r="EM51" s="810"/>
      <c r="EN51" s="810"/>
      <c r="EO51" s="810"/>
      <c r="EP51" s="810"/>
      <c r="EQ51" s="810"/>
      <c r="ER51" s="810"/>
      <c r="ES51" s="810"/>
      <c r="ET51" s="810"/>
      <c r="EU51" s="810"/>
      <c r="EV51" s="810"/>
      <c r="EW51" s="810"/>
      <c r="EX51" s="810"/>
      <c r="EY51" s="810"/>
      <c r="EZ51" s="810"/>
      <c r="FA51" s="810"/>
      <c r="FB51" s="810"/>
      <c r="FC51" s="810"/>
      <c r="FD51" s="810"/>
      <c r="FE51" s="810"/>
      <c r="FF51" s="810"/>
      <c r="FG51" s="810"/>
      <c r="FH51" s="810"/>
      <c r="FI51" s="810"/>
      <c r="FJ51" s="810"/>
      <c r="FK51" s="810"/>
      <c r="FL51" s="810"/>
      <c r="FM51" s="810"/>
      <c r="FN51" s="810"/>
      <c r="FO51" s="810"/>
      <c r="FP51" s="810"/>
      <c r="FQ51" s="810"/>
      <c r="FR51" s="810"/>
      <c r="FS51" s="810"/>
      <c r="FT51" s="810"/>
      <c r="FU51" s="810"/>
      <c r="FV51" s="810"/>
      <c r="FW51" s="810"/>
      <c r="FX51" s="810"/>
      <c r="FY51" s="810"/>
      <c r="FZ51" s="810"/>
      <c r="GA51" s="810"/>
      <c r="GB51" s="810"/>
    </row>
    <row r="52" spans="1:184" s="821" customFormat="1" ht="16.5" customHeight="1" x14ac:dyDescent="0.2">
      <c r="A52" s="820"/>
      <c r="B52" s="1085" t="s">
        <v>1541</v>
      </c>
      <c r="C52" s="1086"/>
      <c r="D52" s="1086"/>
      <c r="E52" s="1086"/>
      <c r="F52" s="1086"/>
      <c r="G52" s="1086"/>
      <c r="H52" s="1087"/>
      <c r="I52" s="814"/>
      <c r="J52" s="810"/>
      <c r="K52" s="810"/>
      <c r="L52" s="810"/>
      <c r="M52" s="810"/>
      <c r="N52" s="810"/>
      <c r="O52" s="810"/>
      <c r="P52" s="810"/>
      <c r="Q52" s="810"/>
      <c r="R52" s="810"/>
      <c r="S52" s="810"/>
      <c r="T52" s="810"/>
      <c r="U52" s="810"/>
      <c r="V52" s="810"/>
      <c r="W52" s="810"/>
      <c r="X52" s="810"/>
      <c r="Y52" s="810"/>
      <c r="Z52" s="810"/>
      <c r="AA52" s="810"/>
      <c r="AB52" s="810"/>
      <c r="AC52" s="810"/>
      <c r="AD52" s="810"/>
      <c r="AE52" s="810"/>
      <c r="AF52" s="810"/>
      <c r="AG52" s="810"/>
      <c r="AH52" s="810"/>
      <c r="AI52" s="810"/>
      <c r="AJ52" s="810"/>
      <c r="AK52" s="810"/>
      <c r="AL52" s="810"/>
      <c r="AM52" s="810"/>
      <c r="AN52" s="810"/>
      <c r="AO52" s="810"/>
      <c r="AP52" s="810"/>
      <c r="AQ52" s="810"/>
      <c r="AR52" s="810"/>
      <c r="AS52" s="810"/>
      <c r="AT52" s="810"/>
      <c r="AU52" s="810"/>
      <c r="AV52" s="810"/>
      <c r="AW52" s="810"/>
      <c r="AX52" s="810"/>
      <c r="AY52" s="810"/>
      <c r="AZ52" s="810"/>
      <c r="BA52" s="810"/>
      <c r="BB52" s="810"/>
      <c r="BC52" s="810"/>
      <c r="BD52" s="810"/>
      <c r="BE52" s="810"/>
      <c r="BF52" s="810"/>
      <c r="BG52" s="810"/>
      <c r="BH52" s="810"/>
      <c r="BI52" s="810"/>
      <c r="BJ52" s="810"/>
      <c r="BK52" s="810"/>
      <c r="BL52" s="810"/>
      <c r="BM52" s="810"/>
      <c r="BN52" s="810"/>
      <c r="BO52" s="810"/>
      <c r="BP52" s="810"/>
      <c r="BQ52" s="810"/>
      <c r="BR52" s="810"/>
      <c r="BS52" s="810"/>
      <c r="BT52" s="810"/>
      <c r="BU52" s="810"/>
      <c r="BV52" s="810"/>
      <c r="BW52" s="810"/>
      <c r="BX52" s="810"/>
      <c r="BY52" s="810"/>
      <c r="BZ52" s="810"/>
      <c r="CA52" s="810"/>
      <c r="CB52" s="810"/>
      <c r="CC52" s="810"/>
      <c r="CD52" s="810"/>
      <c r="CE52" s="810"/>
      <c r="CF52" s="810"/>
      <c r="CG52" s="810"/>
      <c r="CH52" s="810"/>
      <c r="CI52" s="810"/>
      <c r="CJ52" s="810"/>
      <c r="CK52" s="810"/>
      <c r="CL52" s="810"/>
      <c r="CM52" s="810"/>
      <c r="CN52" s="810"/>
      <c r="CO52" s="810"/>
      <c r="CP52" s="810"/>
      <c r="CQ52" s="810"/>
      <c r="CR52" s="810"/>
      <c r="CS52" s="810"/>
      <c r="CT52" s="810"/>
      <c r="CU52" s="810"/>
      <c r="CV52" s="810"/>
      <c r="CW52" s="810"/>
      <c r="CX52" s="810"/>
      <c r="CY52" s="810"/>
      <c r="CZ52" s="810"/>
      <c r="DA52" s="810"/>
      <c r="DB52" s="810"/>
      <c r="DC52" s="810"/>
      <c r="DD52" s="810"/>
      <c r="DE52" s="810"/>
      <c r="DF52" s="810"/>
      <c r="DG52" s="810"/>
      <c r="DH52" s="810"/>
      <c r="DI52" s="810"/>
      <c r="DJ52" s="810"/>
      <c r="DK52" s="810"/>
      <c r="DL52" s="810"/>
      <c r="DM52" s="810"/>
      <c r="DN52" s="810"/>
      <c r="DO52" s="810"/>
      <c r="DP52" s="810"/>
      <c r="DQ52" s="810"/>
      <c r="DR52" s="810"/>
      <c r="DS52" s="810"/>
      <c r="DT52" s="810"/>
      <c r="DU52" s="810"/>
      <c r="DV52" s="810"/>
      <c r="DW52" s="810"/>
      <c r="DX52" s="810"/>
      <c r="DY52" s="810"/>
      <c r="DZ52" s="810"/>
      <c r="EA52" s="810"/>
      <c r="EB52" s="810"/>
      <c r="EC52" s="810"/>
      <c r="ED52" s="810"/>
      <c r="EE52" s="810"/>
      <c r="EF52" s="810"/>
      <c r="EG52" s="810"/>
      <c r="EH52" s="810"/>
      <c r="EI52" s="810"/>
      <c r="EJ52" s="810"/>
      <c r="EK52" s="810"/>
      <c r="EL52" s="810"/>
      <c r="EM52" s="810"/>
      <c r="EN52" s="810"/>
      <c r="EO52" s="810"/>
      <c r="EP52" s="810"/>
      <c r="EQ52" s="810"/>
      <c r="ER52" s="810"/>
      <c r="ES52" s="810"/>
      <c r="ET52" s="810"/>
      <c r="EU52" s="810"/>
      <c r="EV52" s="810"/>
      <c r="EW52" s="810"/>
      <c r="EX52" s="810"/>
      <c r="EY52" s="810"/>
      <c r="EZ52" s="810"/>
      <c r="FA52" s="810"/>
      <c r="FB52" s="810"/>
      <c r="FC52" s="810"/>
      <c r="FD52" s="810"/>
      <c r="FE52" s="810"/>
      <c r="FF52" s="810"/>
      <c r="FG52" s="810"/>
      <c r="FH52" s="810"/>
      <c r="FI52" s="810"/>
      <c r="FJ52" s="810"/>
      <c r="FK52" s="810"/>
      <c r="FL52" s="810"/>
      <c r="FM52" s="810"/>
      <c r="FN52" s="810"/>
      <c r="FO52" s="810"/>
      <c r="FP52" s="810"/>
      <c r="FQ52" s="810"/>
      <c r="FR52" s="810"/>
      <c r="FS52" s="810"/>
      <c r="FT52" s="810"/>
      <c r="FU52" s="810"/>
      <c r="FV52" s="810"/>
      <c r="FW52" s="810"/>
      <c r="FX52" s="810"/>
      <c r="FY52" s="810"/>
      <c r="FZ52" s="810"/>
      <c r="GA52" s="810"/>
      <c r="GB52" s="810"/>
    </row>
    <row r="53" spans="1:184" s="821" customFormat="1" ht="38.25" x14ac:dyDescent="0.2">
      <c r="A53" s="820"/>
      <c r="B53" s="178">
        <v>1</v>
      </c>
      <c r="C53" s="853" t="s">
        <v>1793</v>
      </c>
      <c r="D53" s="835" t="s">
        <v>1529</v>
      </c>
      <c r="E53" s="876">
        <v>97283</v>
      </c>
      <c r="F53" s="925"/>
      <c r="G53" s="908">
        <v>6.5</v>
      </c>
      <c r="H53" s="836">
        <f>IF(B53="","",ROUND(B53*G53*E53,0))</f>
        <v>632340</v>
      </c>
      <c r="I53" s="814"/>
      <c r="J53" s="810"/>
      <c r="K53" s="810"/>
      <c r="L53" s="810"/>
      <c r="M53" s="810"/>
      <c r="N53" s="810"/>
      <c r="O53" s="810"/>
      <c r="P53" s="810"/>
      <c r="Q53" s="810"/>
      <c r="R53" s="810"/>
      <c r="S53" s="810"/>
      <c r="T53" s="810"/>
      <c r="U53" s="810"/>
      <c r="V53" s="810"/>
      <c r="W53" s="810"/>
      <c r="X53" s="810"/>
      <c r="Y53" s="810"/>
      <c r="Z53" s="810"/>
      <c r="AA53" s="810"/>
      <c r="AB53" s="810"/>
      <c r="AC53" s="810"/>
      <c r="AD53" s="810"/>
      <c r="AE53" s="810"/>
      <c r="AF53" s="810"/>
      <c r="AG53" s="810"/>
      <c r="AH53" s="810"/>
      <c r="AI53" s="810"/>
      <c r="AJ53" s="810"/>
      <c r="AK53" s="810"/>
      <c r="AL53" s="810"/>
      <c r="AM53" s="810"/>
      <c r="AN53" s="810"/>
      <c r="AO53" s="810"/>
      <c r="AP53" s="810"/>
      <c r="AQ53" s="810"/>
      <c r="AR53" s="810"/>
      <c r="AS53" s="810"/>
      <c r="AT53" s="810"/>
      <c r="AU53" s="810"/>
      <c r="AV53" s="810"/>
      <c r="AW53" s="810"/>
      <c r="AX53" s="810"/>
      <c r="AY53" s="810"/>
      <c r="AZ53" s="810"/>
      <c r="BA53" s="810"/>
      <c r="BB53" s="810"/>
      <c r="BC53" s="810"/>
      <c r="BD53" s="810"/>
      <c r="BE53" s="810"/>
      <c r="BF53" s="810"/>
      <c r="BG53" s="810"/>
      <c r="BH53" s="810"/>
      <c r="BI53" s="810"/>
      <c r="BJ53" s="810"/>
      <c r="BK53" s="810"/>
      <c r="BL53" s="810"/>
      <c r="BM53" s="810"/>
      <c r="BN53" s="810"/>
      <c r="BO53" s="810"/>
      <c r="BP53" s="810"/>
      <c r="BQ53" s="810"/>
      <c r="BR53" s="810"/>
      <c r="BS53" s="810"/>
      <c r="BT53" s="810"/>
      <c r="BU53" s="810"/>
      <c r="BV53" s="810"/>
      <c r="BW53" s="810"/>
      <c r="BX53" s="810"/>
      <c r="BY53" s="810"/>
      <c r="BZ53" s="810"/>
      <c r="CA53" s="810"/>
      <c r="CB53" s="810"/>
      <c r="CC53" s="810"/>
      <c r="CD53" s="810"/>
      <c r="CE53" s="810"/>
      <c r="CF53" s="810"/>
      <c r="CG53" s="810"/>
      <c r="CH53" s="810"/>
      <c r="CI53" s="810"/>
      <c r="CJ53" s="810"/>
      <c r="CK53" s="810"/>
      <c r="CL53" s="810"/>
      <c r="CM53" s="810"/>
      <c r="CN53" s="810"/>
      <c r="CO53" s="810"/>
      <c r="CP53" s="810"/>
      <c r="CQ53" s="810"/>
      <c r="CR53" s="810"/>
      <c r="CS53" s="810"/>
      <c r="CT53" s="810"/>
      <c r="CU53" s="810"/>
      <c r="CV53" s="810"/>
      <c r="CW53" s="810"/>
      <c r="CX53" s="810"/>
      <c r="CY53" s="810"/>
      <c r="CZ53" s="810"/>
      <c r="DA53" s="810"/>
      <c r="DB53" s="810"/>
      <c r="DC53" s="810"/>
      <c r="DD53" s="810"/>
      <c r="DE53" s="810"/>
      <c r="DF53" s="810"/>
      <c r="DG53" s="810"/>
      <c r="DH53" s="810"/>
      <c r="DI53" s="810"/>
      <c r="DJ53" s="810"/>
      <c r="DK53" s="810"/>
      <c r="DL53" s="810"/>
      <c r="DM53" s="810"/>
      <c r="DN53" s="810"/>
      <c r="DO53" s="810"/>
      <c r="DP53" s="810"/>
      <c r="DQ53" s="810"/>
      <c r="DR53" s="810"/>
      <c r="DS53" s="810"/>
      <c r="DT53" s="810"/>
      <c r="DU53" s="810"/>
      <c r="DV53" s="810"/>
      <c r="DW53" s="810"/>
      <c r="DX53" s="810"/>
      <c r="DY53" s="810"/>
      <c r="DZ53" s="810"/>
      <c r="EA53" s="810"/>
      <c r="EB53" s="810"/>
      <c r="EC53" s="810"/>
      <c r="ED53" s="810"/>
      <c r="EE53" s="810"/>
      <c r="EF53" s="810"/>
      <c r="EG53" s="810"/>
      <c r="EH53" s="810"/>
      <c r="EI53" s="810"/>
      <c r="EJ53" s="810"/>
      <c r="EK53" s="810"/>
      <c r="EL53" s="810"/>
      <c r="EM53" s="810"/>
      <c r="EN53" s="810"/>
      <c r="EO53" s="810"/>
      <c r="EP53" s="810"/>
      <c r="EQ53" s="810"/>
      <c r="ER53" s="810"/>
      <c r="ES53" s="810"/>
      <c r="ET53" s="810"/>
      <c r="EU53" s="810"/>
      <c r="EV53" s="810"/>
      <c r="EW53" s="810"/>
      <c r="EX53" s="810"/>
      <c r="EY53" s="810"/>
      <c r="EZ53" s="810"/>
      <c r="FA53" s="810"/>
      <c r="FB53" s="810"/>
      <c r="FC53" s="810"/>
      <c r="FD53" s="810"/>
      <c r="FE53" s="810"/>
      <c r="FF53" s="810"/>
      <c r="FG53" s="810"/>
      <c r="FH53" s="810"/>
      <c r="FI53" s="810"/>
      <c r="FJ53" s="810"/>
      <c r="FK53" s="810"/>
      <c r="FL53" s="810"/>
      <c r="FM53" s="810"/>
      <c r="FN53" s="810"/>
      <c r="FO53" s="810"/>
      <c r="FP53" s="810"/>
      <c r="FQ53" s="810"/>
      <c r="FR53" s="810"/>
      <c r="FS53" s="810"/>
      <c r="FT53" s="810"/>
      <c r="FU53" s="810"/>
      <c r="FV53" s="810"/>
      <c r="FW53" s="810"/>
      <c r="FX53" s="810"/>
      <c r="FY53" s="810"/>
      <c r="FZ53" s="810"/>
      <c r="GA53" s="810"/>
      <c r="GB53" s="810"/>
    </row>
    <row r="54" spans="1:184" s="821" customFormat="1" x14ac:dyDescent="0.2">
      <c r="A54" s="820"/>
      <c r="B54" s="1085" t="s">
        <v>1542</v>
      </c>
      <c r="C54" s="1086"/>
      <c r="D54" s="1086"/>
      <c r="E54" s="1086"/>
      <c r="F54" s="1086"/>
      <c r="G54" s="1086"/>
      <c r="H54" s="1087"/>
      <c r="I54" s="814"/>
      <c r="J54" s="810"/>
      <c r="K54" s="810"/>
      <c r="L54" s="810"/>
      <c r="M54" s="810"/>
      <c r="N54" s="810"/>
      <c r="O54" s="810"/>
      <c r="P54" s="810"/>
      <c r="Q54" s="810"/>
      <c r="R54" s="810"/>
      <c r="S54" s="810"/>
      <c r="T54" s="810"/>
      <c r="U54" s="810"/>
      <c r="V54" s="810"/>
      <c r="W54" s="810"/>
      <c r="X54" s="810"/>
      <c r="Y54" s="810"/>
      <c r="Z54" s="810"/>
      <c r="AA54" s="810"/>
      <c r="AB54" s="810"/>
      <c r="AC54" s="810"/>
      <c r="AD54" s="810"/>
      <c r="AE54" s="810"/>
      <c r="AF54" s="810"/>
      <c r="AG54" s="810"/>
      <c r="AH54" s="810"/>
      <c r="AI54" s="810"/>
      <c r="AJ54" s="810"/>
      <c r="AK54" s="810"/>
      <c r="AL54" s="810"/>
      <c r="AM54" s="810"/>
      <c r="AN54" s="810"/>
      <c r="AO54" s="810"/>
      <c r="AP54" s="810"/>
      <c r="AQ54" s="810"/>
      <c r="AR54" s="810"/>
      <c r="AS54" s="810"/>
      <c r="AT54" s="810"/>
      <c r="AU54" s="810"/>
      <c r="AV54" s="810"/>
      <c r="AW54" s="810"/>
      <c r="AX54" s="810"/>
      <c r="AY54" s="810"/>
      <c r="AZ54" s="810"/>
      <c r="BA54" s="810"/>
      <c r="BB54" s="810"/>
      <c r="BC54" s="810"/>
      <c r="BD54" s="810"/>
      <c r="BE54" s="810"/>
      <c r="BF54" s="810"/>
      <c r="BG54" s="810"/>
      <c r="BH54" s="810"/>
      <c r="BI54" s="810"/>
      <c r="BJ54" s="810"/>
      <c r="BK54" s="810"/>
      <c r="BL54" s="810"/>
      <c r="BM54" s="810"/>
      <c r="BN54" s="810"/>
      <c r="BO54" s="810"/>
      <c r="BP54" s="810"/>
      <c r="BQ54" s="810"/>
      <c r="BR54" s="810"/>
      <c r="BS54" s="810"/>
      <c r="BT54" s="810"/>
      <c r="BU54" s="810"/>
      <c r="BV54" s="810"/>
      <c r="BW54" s="810"/>
      <c r="BX54" s="810"/>
      <c r="BY54" s="810"/>
      <c r="BZ54" s="810"/>
      <c r="CA54" s="810"/>
      <c r="CB54" s="810"/>
      <c r="CC54" s="810"/>
      <c r="CD54" s="810"/>
      <c r="CE54" s="810"/>
      <c r="CF54" s="810"/>
      <c r="CG54" s="810"/>
      <c r="CH54" s="810"/>
      <c r="CI54" s="810"/>
      <c r="CJ54" s="810"/>
      <c r="CK54" s="810"/>
      <c r="CL54" s="810"/>
      <c r="CM54" s="810"/>
      <c r="CN54" s="810"/>
      <c r="CO54" s="810"/>
      <c r="CP54" s="810"/>
      <c r="CQ54" s="810"/>
      <c r="CR54" s="810"/>
      <c r="CS54" s="810"/>
      <c r="CT54" s="810"/>
      <c r="CU54" s="810"/>
      <c r="CV54" s="810"/>
      <c r="CW54" s="810"/>
      <c r="CX54" s="810"/>
      <c r="CY54" s="810"/>
      <c r="CZ54" s="810"/>
      <c r="DA54" s="810"/>
      <c r="DB54" s="810"/>
      <c r="DC54" s="810"/>
      <c r="DD54" s="810"/>
      <c r="DE54" s="810"/>
      <c r="DF54" s="810"/>
      <c r="DG54" s="810"/>
      <c r="DH54" s="810"/>
      <c r="DI54" s="810"/>
      <c r="DJ54" s="810"/>
      <c r="DK54" s="810"/>
      <c r="DL54" s="810"/>
      <c r="DM54" s="810"/>
      <c r="DN54" s="810"/>
      <c r="DO54" s="810"/>
      <c r="DP54" s="810"/>
      <c r="DQ54" s="810"/>
      <c r="DR54" s="810"/>
      <c r="DS54" s="810"/>
      <c r="DT54" s="810"/>
      <c r="DU54" s="810"/>
      <c r="DV54" s="810"/>
      <c r="DW54" s="810"/>
      <c r="DX54" s="810"/>
      <c r="DY54" s="810"/>
      <c r="DZ54" s="810"/>
      <c r="EA54" s="810"/>
      <c r="EB54" s="810"/>
      <c r="EC54" s="810"/>
      <c r="ED54" s="810"/>
      <c r="EE54" s="810"/>
      <c r="EF54" s="810"/>
      <c r="EG54" s="810"/>
      <c r="EH54" s="810"/>
      <c r="EI54" s="810"/>
      <c r="EJ54" s="810"/>
      <c r="EK54" s="810"/>
      <c r="EL54" s="810"/>
      <c r="EM54" s="810"/>
      <c r="EN54" s="810"/>
      <c r="EO54" s="810"/>
      <c r="EP54" s="810"/>
      <c r="EQ54" s="810"/>
      <c r="ER54" s="810"/>
      <c r="ES54" s="810"/>
      <c r="ET54" s="810"/>
      <c r="EU54" s="810"/>
      <c r="EV54" s="810"/>
      <c r="EW54" s="810"/>
      <c r="EX54" s="810"/>
      <c r="EY54" s="810"/>
      <c r="EZ54" s="810"/>
      <c r="FA54" s="810"/>
      <c r="FB54" s="810"/>
      <c r="FC54" s="810"/>
      <c r="FD54" s="810"/>
      <c r="FE54" s="810"/>
      <c r="FF54" s="810"/>
      <c r="FG54" s="810"/>
      <c r="FH54" s="810"/>
      <c r="FI54" s="810"/>
      <c r="FJ54" s="810"/>
      <c r="FK54" s="810"/>
      <c r="FL54" s="810"/>
      <c r="FM54" s="810"/>
      <c r="FN54" s="810"/>
      <c r="FO54" s="810"/>
      <c r="FP54" s="810"/>
      <c r="FQ54" s="810"/>
      <c r="FR54" s="810"/>
      <c r="FS54" s="810"/>
      <c r="FT54" s="810"/>
      <c r="FU54" s="810"/>
      <c r="FV54" s="810"/>
      <c r="FW54" s="810"/>
      <c r="FX54" s="810"/>
      <c r="FY54" s="810"/>
      <c r="FZ54" s="810"/>
      <c r="GA54" s="810"/>
      <c r="GB54" s="810"/>
    </row>
    <row r="55" spans="1:184" s="821" customFormat="1" ht="45.75" customHeight="1" x14ac:dyDescent="0.2">
      <c r="A55" s="820"/>
      <c r="B55" s="178">
        <v>1</v>
      </c>
      <c r="C55" s="904" t="s">
        <v>1544</v>
      </c>
      <c r="D55" s="225" t="s">
        <v>1543</v>
      </c>
      <c r="E55" s="835">
        <v>74922068</v>
      </c>
      <c r="F55" s="1127" t="s">
        <v>1540</v>
      </c>
      <c r="G55" s="1128"/>
      <c r="H55" s="877">
        <f>IF(B55="","",ROUND(B55*E55,0))</f>
        <v>74922068</v>
      </c>
      <c r="I55" s="814"/>
      <c r="J55" s="810"/>
      <c r="K55" s="810"/>
      <c r="L55" s="810"/>
      <c r="M55" s="810"/>
      <c r="N55" s="810"/>
      <c r="O55" s="810"/>
      <c r="P55" s="810"/>
      <c r="Q55" s="810"/>
      <c r="R55" s="810"/>
      <c r="S55" s="810"/>
      <c r="T55" s="810"/>
      <c r="U55" s="810"/>
      <c r="V55" s="810"/>
      <c r="W55" s="810"/>
      <c r="X55" s="810"/>
      <c r="Y55" s="810"/>
      <c r="Z55" s="810"/>
      <c r="AA55" s="810"/>
      <c r="AB55" s="810"/>
      <c r="AC55" s="810"/>
      <c r="AD55" s="810"/>
      <c r="AE55" s="810"/>
      <c r="AF55" s="810"/>
      <c r="AG55" s="810"/>
      <c r="AH55" s="810"/>
      <c r="AI55" s="810"/>
      <c r="AJ55" s="810"/>
      <c r="AK55" s="810"/>
      <c r="AL55" s="810"/>
      <c r="AM55" s="810"/>
      <c r="AN55" s="810"/>
      <c r="AO55" s="810"/>
      <c r="AP55" s="810"/>
      <c r="AQ55" s="810"/>
      <c r="AR55" s="810"/>
      <c r="AS55" s="810"/>
      <c r="AT55" s="810"/>
      <c r="AU55" s="810"/>
      <c r="AV55" s="810"/>
      <c r="AW55" s="810"/>
      <c r="AX55" s="810"/>
      <c r="AY55" s="810"/>
      <c r="AZ55" s="810"/>
      <c r="BA55" s="810"/>
      <c r="BB55" s="810"/>
      <c r="BC55" s="810"/>
      <c r="BD55" s="810"/>
      <c r="BE55" s="810"/>
      <c r="BF55" s="810"/>
      <c r="BG55" s="810"/>
      <c r="BH55" s="810"/>
      <c r="BI55" s="810"/>
      <c r="BJ55" s="810"/>
      <c r="BK55" s="810"/>
      <c r="BL55" s="810"/>
      <c r="BM55" s="810"/>
      <c r="BN55" s="810"/>
      <c r="BO55" s="810"/>
      <c r="BP55" s="810"/>
      <c r="BQ55" s="810"/>
      <c r="BR55" s="810"/>
      <c r="BS55" s="810"/>
      <c r="BT55" s="810"/>
      <c r="BU55" s="810"/>
      <c r="BV55" s="810"/>
      <c r="BW55" s="810"/>
      <c r="BX55" s="810"/>
      <c r="BY55" s="810"/>
      <c r="BZ55" s="810"/>
      <c r="CA55" s="810"/>
      <c r="CB55" s="810"/>
      <c r="CC55" s="810"/>
      <c r="CD55" s="810"/>
      <c r="CE55" s="810"/>
      <c r="CF55" s="810"/>
      <c r="CG55" s="810"/>
      <c r="CH55" s="810"/>
      <c r="CI55" s="810"/>
      <c r="CJ55" s="810"/>
      <c r="CK55" s="810"/>
      <c r="CL55" s="810"/>
      <c r="CM55" s="810"/>
      <c r="CN55" s="810"/>
      <c r="CO55" s="810"/>
      <c r="CP55" s="810"/>
      <c r="CQ55" s="810"/>
      <c r="CR55" s="810"/>
      <c r="CS55" s="810"/>
      <c r="CT55" s="810"/>
      <c r="CU55" s="810"/>
      <c r="CV55" s="810"/>
      <c r="CW55" s="810"/>
      <c r="CX55" s="810"/>
      <c r="CY55" s="810"/>
      <c r="CZ55" s="810"/>
      <c r="DA55" s="810"/>
      <c r="DB55" s="810"/>
      <c r="DC55" s="810"/>
      <c r="DD55" s="810"/>
      <c r="DE55" s="810"/>
      <c r="DF55" s="810"/>
      <c r="DG55" s="810"/>
      <c r="DH55" s="810"/>
      <c r="DI55" s="810"/>
      <c r="DJ55" s="810"/>
      <c r="DK55" s="810"/>
      <c r="DL55" s="810"/>
      <c r="DM55" s="810"/>
      <c r="DN55" s="810"/>
      <c r="DO55" s="810"/>
      <c r="DP55" s="810"/>
      <c r="DQ55" s="810"/>
      <c r="DR55" s="810"/>
      <c r="DS55" s="810"/>
      <c r="DT55" s="810"/>
      <c r="DU55" s="810"/>
      <c r="DV55" s="810"/>
      <c r="DW55" s="810"/>
      <c r="DX55" s="810"/>
      <c r="DY55" s="810"/>
      <c r="DZ55" s="810"/>
      <c r="EA55" s="810"/>
      <c r="EB55" s="810"/>
      <c r="EC55" s="810"/>
      <c r="ED55" s="810"/>
      <c r="EE55" s="810"/>
      <c r="EF55" s="810"/>
      <c r="EG55" s="810"/>
      <c r="EH55" s="810"/>
      <c r="EI55" s="810"/>
      <c r="EJ55" s="810"/>
      <c r="EK55" s="810"/>
      <c r="EL55" s="810"/>
      <c r="EM55" s="810"/>
      <c r="EN55" s="810"/>
      <c r="EO55" s="810"/>
      <c r="EP55" s="810"/>
      <c r="EQ55" s="810"/>
      <c r="ER55" s="810"/>
      <c r="ES55" s="810"/>
      <c r="ET55" s="810"/>
      <c r="EU55" s="810"/>
      <c r="EV55" s="810"/>
      <c r="EW55" s="810"/>
      <c r="EX55" s="810"/>
      <c r="EY55" s="810"/>
      <c r="EZ55" s="810"/>
      <c r="FA55" s="810"/>
      <c r="FB55" s="810"/>
      <c r="FC55" s="810"/>
      <c r="FD55" s="810"/>
      <c r="FE55" s="810"/>
      <c r="FF55" s="810"/>
      <c r="FG55" s="810"/>
      <c r="FH55" s="810"/>
      <c r="FI55" s="810"/>
      <c r="FJ55" s="810"/>
      <c r="FK55" s="810"/>
      <c r="FL55" s="810"/>
      <c r="FM55" s="810"/>
      <c r="FN55" s="810"/>
      <c r="FO55" s="810"/>
      <c r="FP55" s="810"/>
      <c r="FQ55" s="810"/>
      <c r="FR55" s="810"/>
      <c r="FS55" s="810"/>
      <c r="FT55" s="810"/>
      <c r="FU55" s="810"/>
      <c r="FV55" s="810"/>
      <c r="FW55" s="810"/>
      <c r="FX55" s="810"/>
      <c r="FY55" s="810"/>
      <c r="FZ55" s="810"/>
      <c r="GA55" s="810"/>
      <c r="GB55" s="810"/>
    </row>
    <row r="56" spans="1:184" s="821" customFormat="1" ht="51" x14ac:dyDescent="0.2">
      <c r="A56" s="820"/>
      <c r="B56" s="178">
        <v>1</v>
      </c>
      <c r="C56" s="904" t="s">
        <v>1545</v>
      </c>
      <c r="D56" s="225" t="s">
        <v>1543</v>
      </c>
      <c r="E56" s="835">
        <v>16784680</v>
      </c>
      <c r="F56" s="1129"/>
      <c r="G56" s="1130"/>
      <c r="H56" s="877">
        <f t="shared" ref="H56:H58" si="3">IF(B56="","",ROUND(B56*E56,0))</f>
        <v>16784680</v>
      </c>
      <c r="I56" s="814"/>
      <c r="J56" s="810"/>
      <c r="K56" s="810"/>
      <c r="L56" s="810"/>
      <c r="M56" s="810"/>
      <c r="N56" s="810"/>
      <c r="O56" s="810"/>
      <c r="P56" s="810"/>
      <c r="Q56" s="810"/>
      <c r="R56" s="810"/>
      <c r="S56" s="810"/>
      <c r="T56" s="810"/>
      <c r="U56" s="810"/>
      <c r="V56" s="810"/>
      <c r="W56" s="810"/>
      <c r="X56" s="810"/>
      <c r="Y56" s="810"/>
      <c r="Z56" s="810"/>
      <c r="AA56" s="810"/>
      <c r="AB56" s="810"/>
      <c r="AC56" s="810"/>
      <c r="AD56" s="810"/>
      <c r="AE56" s="810"/>
      <c r="AF56" s="810"/>
      <c r="AG56" s="810"/>
      <c r="AH56" s="810"/>
      <c r="AI56" s="810"/>
      <c r="AJ56" s="810"/>
      <c r="AK56" s="810"/>
      <c r="AL56" s="810"/>
      <c r="AM56" s="810"/>
      <c r="AN56" s="810"/>
      <c r="AO56" s="810"/>
      <c r="AP56" s="810"/>
      <c r="AQ56" s="810"/>
      <c r="AR56" s="810"/>
      <c r="AS56" s="810"/>
      <c r="AT56" s="810"/>
      <c r="AU56" s="810"/>
      <c r="AV56" s="810"/>
      <c r="AW56" s="810"/>
      <c r="AX56" s="810"/>
      <c r="AY56" s="810"/>
      <c r="AZ56" s="810"/>
      <c r="BA56" s="810"/>
      <c r="BB56" s="810"/>
      <c r="BC56" s="810"/>
      <c r="BD56" s="810"/>
      <c r="BE56" s="810"/>
      <c r="BF56" s="810"/>
      <c r="BG56" s="810"/>
      <c r="BH56" s="810"/>
      <c r="BI56" s="810"/>
      <c r="BJ56" s="810"/>
      <c r="BK56" s="810"/>
      <c r="BL56" s="810"/>
      <c r="BM56" s="810"/>
      <c r="BN56" s="810"/>
      <c r="BO56" s="810"/>
      <c r="BP56" s="810"/>
      <c r="BQ56" s="810"/>
      <c r="BR56" s="810"/>
      <c r="BS56" s="810"/>
      <c r="BT56" s="810"/>
      <c r="BU56" s="810"/>
      <c r="BV56" s="810"/>
      <c r="BW56" s="810"/>
      <c r="BX56" s="810"/>
      <c r="BY56" s="810"/>
      <c r="BZ56" s="810"/>
      <c r="CA56" s="810"/>
      <c r="CB56" s="810"/>
      <c r="CC56" s="810"/>
      <c r="CD56" s="810"/>
      <c r="CE56" s="810"/>
      <c r="CF56" s="810"/>
      <c r="CG56" s="810"/>
      <c r="CH56" s="810"/>
      <c r="CI56" s="810"/>
      <c r="CJ56" s="810"/>
      <c r="CK56" s="810"/>
      <c r="CL56" s="810"/>
      <c r="CM56" s="810"/>
      <c r="CN56" s="810"/>
      <c r="CO56" s="810"/>
      <c r="CP56" s="810"/>
      <c r="CQ56" s="810"/>
      <c r="CR56" s="810"/>
      <c r="CS56" s="810"/>
      <c r="CT56" s="810"/>
      <c r="CU56" s="810"/>
      <c r="CV56" s="810"/>
      <c r="CW56" s="810"/>
      <c r="CX56" s="810"/>
      <c r="CY56" s="810"/>
      <c r="CZ56" s="810"/>
      <c r="DA56" s="810"/>
      <c r="DB56" s="810"/>
      <c r="DC56" s="810"/>
      <c r="DD56" s="810"/>
      <c r="DE56" s="810"/>
      <c r="DF56" s="810"/>
      <c r="DG56" s="810"/>
      <c r="DH56" s="810"/>
      <c r="DI56" s="810"/>
      <c r="DJ56" s="810"/>
      <c r="DK56" s="810"/>
      <c r="DL56" s="810"/>
      <c r="DM56" s="810"/>
      <c r="DN56" s="810"/>
      <c r="DO56" s="810"/>
      <c r="DP56" s="810"/>
      <c r="DQ56" s="810"/>
      <c r="DR56" s="810"/>
      <c r="DS56" s="810"/>
      <c r="DT56" s="810"/>
      <c r="DU56" s="810"/>
      <c r="DV56" s="810"/>
      <c r="DW56" s="810"/>
      <c r="DX56" s="810"/>
      <c r="DY56" s="810"/>
      <c r="DZ56" s="810"/>
      <c r="EA56" s="810"/>
      <c r="EB56" s="810"/>
      <c r="EC56" s="810"/>
      <c r="ED56" s="810"/>
      <c r="EE56" s="810"/>
      <c r="EF56" s="810"/>
      <c r="EG56" s="810"/>
      <c r="EH56" s="810"/>
      <c r="EI56" s="810"/>
      <c r="EJ56" s="810"/>
      <c r="EK56" s="810"/>
      <c r="EL56" s="810"/>
      <c r="EM56" s="810"/>
      <c r="EN56" s="810"/>
      <c r="EO56" s="810"/>
      <c r="EP56" s="810"/>
      <c r="EQ56" s="810"/>
      <c r="ER56" s="810"/>
      <c r="ES56" s="810"/>
      <c r="ET56" s="810"/>
      <c r="EU56" s="810"/>
      <c r="EV56" s="810"/>
      <c r="EW56" s="810"/>
      <c r="EX56" s="810"/>
      <c r="EY56" s="810"/>
      <c r="EZ56" s="810"/>
      <c r="FA56" s="810"/>
      <c r="FB56" s="810"/>
      <c r="FC56" s="810"/>
      <c r="FD56" s="810"/>
      <c r="FE56" s="810"/>
      <c r="FF56" s="810"/>
      <c r="FG56" s="810"/>
      <c r="FH56" s="810"/>
      <c r="FI56" s="810"/>
      <c r="FJ56" s="810"/>
      <c r="FK56" s="810"/>
      <c r="FL56" s="810"/>
      <c r="FM56" s="810"/>
      <c r="FN56" s="810"/>
      <c r="FO56" s="810"/>
      <c r="FP56" s="810"/>
      <c r="FQ56" s="810"/>
      <c r="FR56" s="810"/>
      <c r="FS56" s="810"/>
      <c r="FT56" s="810"/>
      <c r="FU56" s="810"/>
      <c r="FV56" s="810"/>
      <c r="FW56" s="810"/>
      <c r="FX56" s="810"/>
      <c r="FY56" s="810"/>
      <c r="FZ56" s="810"/>
      <c r="GA56" s="810"/>
      <c r="GB56" s="810"/>
    </row>
    <row r="57" spans="1:184" s="821" customFormat="1" ht="71.45" customHeight="1" x14ac:dyDescent="0.2">
      <c r="A57" s="820"/>
      <c r="B57" s="178">
        <v>1</v>
      </c>
      <c r="C57" s="905" t="s">
        <v>1779</v>
      </c>
      <c r="D57" s="225" t="s">
        <v>1543</v>
      </c>
      <c r="E57" s="835">
        <v>41857200</v>
      </c>
      <c r="F57" s="1129"/>
      <c r="G57" s="1130"/>
      <c r="H57" s="877">
        <f t="shared" si="3"/>
        <v>41857200</v>
      </c>
      <c r="I57" s="814"/>
      <c r="J57" s="810"/>
      <c r="K57" s="810"/>
      <c r="L57" s="810"/>
      <c r="M57" s="810"/>
      <c r="N57" s="810"/>
      <c r="O57" s="810"/>
      <c r="P57" s="810"/>
      <c r="Q57" s="810"/>
      <c r="R57" s="810"/>
      <c r="S57" s="810"/>
      <c r="T57" s="810"/>
      <c r="U57" s="810"/>
      <c r="V57" s="810"/>
      <c r="W57" s="810"/>
      <c r="X57" s="810"/>
      <c r="Y57" s="810"/>
      <c r="Z57" s="810"/>
      <c r="AA57" s="810"/>
      <c r="AB57" s="810"/>
      <c r="AC57" s="810"/>
      <c r="AD57" s="810"/>
      <c r="AE57" s="810"/>
      <c r="AF57" s="810"/>
      <c r="AG57" s="810"/>
      <c r="AH57" s="810"/>
      <c r="AI57" s="810"/>
      <c r="AJ57" s="810"/>
      <c r="AK57" s="810"/>
      <c r="AL57" s="810"/>
      <c r="AM57" s="810"/>
      <c r="AN57" s="810"/>
      <c r="AO57" s="810"/>
      <c r="AP57" s="810"/>
      <c r="AQ57" s="810"/>
      <c r="AR57" s="810"/>
      <c r="AS57" s="810"/>
      <c r="AT57" s="810"/>
      <c r="AU57" s="810"/>
      <c r="AV57" s="810"/>
      <c r="AW57" s="810"/>
      <c r="AX57" s="810"/>
      <c r="AY57" s="810"/>
      <c r="AZ57" s="810"/>
      <c r="BA57" s="810"/>
      <c r="BB57" s="810"/>
      <c r="BC57" s="810"/>
      <c r="BD57" s="810"/>
      <c r="BE57" s="810"/>
      <c r="BF57" s="810"/>
      <c r="BG57" s="810"/>
      <c r="BH57" s="810"/>
      <c r="BI57" s="810"/>
      <c r="BJ57" s="810"/>
      <c r="BK57" s="810"/>
      <c r="BL57" s="810"/>
      <c r="BM57" s="810"/>
      <c r="BN57" s="810"/>
      <c r="BO57" s="810"/>
      <c r="BP57" s="810"/>
      <c r="BQ57" s="810"/>
      <c r="BR57" s="810"/>
      <c r="BS57" s="810"/>
      <c r="BT57" s="810"/>
      <c r="BU57" s="810"/>
      <c r="BV57" s="810"/>
      <c r="BW57" s="810"/>
      <c r="BX57" s="810"/>
      <c r="BY57" s="810"/>
      <c r="BZ57" s="810"/>
      <c r="CA57" s="810"/>
      <c r="CB57" s="810"/>
      <c r="CC57" s="810"/>
      <c r="CD57" s="810"/>
      <c r="CE57" s="810"/>
      <c r="CF57" s="810"/>
      <c r="CG57" s="810"/>
      <c r="CH57" s="810"/>
      <c r="CI57" s="810"/>
      <c r="CJ57" s="810"/>
      <c r="CK57" s="810"/>
      <c r="CL57" s="810"/>
      <c r="CM57" s="810"/>
      <c r="CN57" s="810"/>
      <c r="CO57" s="810"/>
      <c r="CP57" s="810"/>
      <c r="CQ57" s="810"/>
      <c r="CR57" s="810"/>
      <c r="CS57" s="810"/>
      <c r="CT57" s="810"/>
      <c r="CU57" s="810"/>
      <c r="CV57" s="810"/>
      <c r="CW57" s="810"/>
      <c r="CX57" s="810"/>
      <c r="CY57" s="810"/>
      <c r="CZ57" s="810"/>
      <c r="DA57" s="810"/>
      <c r="DB57" s="810"/>
      <c r="DC57" s="810"/>
      <c r="DD57" s="810"/>
      <c r="DE57" s="810"/>
      <c r="DF57" s="810"/>
      <c r="DG57" s="810"/>
      <c r="DH57" s="810"/>
      <c r="DI57" s="810"/>
      <c r="DJ57" s="810"/>
      <c r="DK57" s="810"/>
      <c r="DL57" s="810"/>
      <c r="DM57" s="810"/>
      <c r="DN57" s="810"/>
      <c r="DO57" s="810"/>
      <c r="DP57" s="810"/>
      <c r="DQ57" s="810"/>
      <c r="DR57" s="810"/>
      <c r="DS57" s="810"/>
      <c r="DT57" s="810"/>
      <c r="DU57" s="810"/>
      <c r="DV57" s="810"/>
      <c r="DW57" s="810"/>
      <c r="DX57" s="810"/>
      <c r="DY57" s="810"/>
      <c r="DZ57" s="810"/>
      <c r="EA57" s="810"/>
      <c r="EB57" s="810"/>
      <c r="EC57" s="810"/>
      <c r="ED57" s="810"/>
      <c r="EE57" s="810"/>
      <c r="EF57" s="810"/>
      <c r="EG57" s="810"/>
      <c r="EH57" s="810"/>
      <c r="EI57" s="810"/>
      <c r="EJ57" s="810"/>
      <c r="EK57" s="810"/>
      <c r="EL57" s="810"/>
      <c r="EM57" s="810"/>
      <c r="EN57" s="810"/>
      <c r="EO57" s="810"/>
      <c r="EP57" s="810"/>
      <c r="EQ57" s="810"/>
      <c r="ER57" s="810"/>
      <c r="ES57" s="810"/>
      <c r="ET57" s="810"/>
      <c r="EU57" s="810"/>
      <c r="EV57" s="810"/>
      <c r="EW57" s="810"/>
      <c r="EX57" s="810"/>
      <c r="EY57" s="810"/>
      <c r="EZ57" s="810"/>
      <c r="FA57" s="810"/>
      <c r="FB57" s="810"/>
      <c r="FC57" s="810"/>
      <c r="FD57" s="810"/>
      <c r="FE57" s="810"/>
      <c r="FF57" s="810"/>
      <c r="FG57" s="810"/>
      <c r="FH57" s="810"/>
      <c r="FI57" s="810"/>
      <c r="FJ57" s="810"/>
      <c r="FK57" s="810"/>
      <c r="FL57" s="810"/>
      <c r="FM57" s="810"/>
      <c r="FN57" s="810"/>
      <c r="FO57" s="810"/>
      <c r="FP57" s="810"/>
      <c r="FQ57" s="810"/>
      <c r="FR57" s="810"/>
      <c r="FS57" s="810"/>
      <c r="FT57" s="810"/>
      <c r="FU57" s="810"/>
      <c r="FV57" s="810"/>
      <c r="FW57" s="810"/>
      <c r="FX57" s="810"/>
      <c r="FY57" s="810"/>
      <c r="FZ57" s="810"/>
      <c r="GA57" s="810"/>
      <c r="GB57" s="810"/>
    </row>
    <row r="58" spans="1:184" s="821" customFormat="1" ht="57" customHeight="1" thickBot="1" x14ac:dyDescent="0.25">
      <c r="A58" s="820"/>
      <c r="B58" s="858">
        <v>1</v>
      </c>
      <c r="C58" s="860" t="s">
        <v>1780</v>
      </c>
      <c r="D58" s="225" t="s">
        <v>1543</v>
      </c>
      <c r="E58" s="859">
        <v>4163532</v>
      </c>
      <c r="F58" s="1129"/>
      <c r="G58" s="1130"/>
      <c r="H58" s="877">
        <f t="shared" si="3"/>
        <v>4163532</v>
      </c>
      <c r="I58" s="814"/>
      <c r="J58" s="810"/>
      <c r="K58" s="810"/>
      <c r="L58" s="810"/>
      <c r="M58" s="810"/>
      <c r="N58" s="810"/>
      <c r="O58" s="810"/>
      <c r="P58" s="810"/>
      <c r="Q58" s="810"/>
      <c r="R58" s="810"/>
      <c r="S58" s="810"/>
      <c r="T58" s="810"/>
      <c r="U58" s="810"/>
      <c r="V58" s="810"/>
      <c r="W58" s="810"/>
      <c r="X58" s="810"/>
      <c r="Y58" s="810"/>
      <c r="Z58" s="810"/>
      <c r="AA58" s="810"/>
      <c r="AB58" s="810"/>
      <c r="AC58" s="810"/>
      <c r="AD58" s="810"/>
      <c r="AE58" s="810"/>
      <c r="AF58" s="810"/>
      <c r="AG58" s="810"/>
      <c r="AH58" s="810"/>
      <c r="AI58" s="810"/>
      <c r="AJ58" s="810"/>
      <c r="AK58" s="810"/>
      <c r="AL58" s="810"/>
      <c r="AM58" s="810"/>
      <c r="AN58" s="810"/>
      <c r="AO58" s="810"/>
      <c r="AP58" s="810"/>
      <c r="AQ58" s="810"/>
      <c r="AR58" s="810"/>
      <c r="AS58" s="810"/>
      <c r="AT58" s="810"/>
      <c r="AU58" s="810"/>
      <c r="AV58" s="810"/>
      <c r="AW58" s="810"/>
      <c r="AX58" s="810"/>
      <c r="AY58" s="810"/>
      <c r="AZ58" s="810"/>
      <c r="BA58" s="810"/>
      <c r="BB58" s="810"/>
      <c r="BC58" s="810"/>
      <c r="BD58" s="810"/>
      <c r="BE58" s="810"/>
      <c r="BF58" s="810"/>
      <c r="BG58" s="810"/>
      <c r="BH58" s="810"/>
      <c r="BI58" s="810"/>
      <c r="BJ58" s="810"/>
      <c r="BK58" s="810"/>
      <c r="BL58" s="810"/>
      <c r="BM58" s="810"/>
      <c r="BN58" s="810"/>
      <c r="BO58" s="810"/>
      <c r="BP58" s="810"/>
      <c r="BQ58" s="810"/>
      <c r="BR58" s="810"/>
      <c r="BS58" s="810"/>
      <c r="BT58" s="810"/>
      <c r="BU58" s="810"/>
      <c r="BV58" s="810"/>
      <c r="BW58" s="810"/>
      <c r="BX58" s="810"/>
      <c r="BY58" s="810"/>
      <c r="BZ58" s="810"/>
      <c r="CA58" s="810"/>
      <c r="CB58" s="810"/>
      <c r="CC58" s="810"/>
      <c r="CD58" s="810"/>
      <c r="CE58" s="810"/>
      <c r="CF58" s="810"/>
      <c r="CG58" s="810"/>
      <c r="CH58" s="810"/>
      <c r="CI58" s="810"/>
      <c r="CJ58" s="810"/>
      <c r="CK58" s="810"/>
      <c r="CL58" s="810"/>
      <c r="CM58" s="810"/>
      <c r="CN58" s="810"/>
      <c r="CO58" s="810"/>
      <c r="CP58" s="810"/>
      <c r="CQ58" s="810"/>
      <c r="CR58" s="810"/>
      <c r="CS58" s="810"/>
      <c r="CT58" s="810"/>
      <c r="CU58" s="810"/>
      <c r="CV58" s="810"/>
      <c r="CW58" s="810"/>
      <c r="CX58" s="810"/>
      <c r="CY58" s="810"/>
      <c r="CZ58" s="810"/>
      <c r="DA58" s="810"/>
      <c r="DB58" s="810"/>
      <c r="DC58" s="810"/>
      <c r="DD58" s="810"/>
      <c r="DE58" s="810"/>
      <c r="DF58" s="810"/>
      <c r="DG58" s="810"/>
      <c r="DH58" s="810"/>
      <c r="DI58" s="810"/>
      <c r="DJ58" s="810"/>
      <c r="DK58" s="810"/>
      <c r="DL58" s="810"/>
      <c r="DM58" s="810"/>
      <c r="DN58" s="810"/>
      <c r="DO58" s="810"/>
      <c r="DP58" s="810"/>
      <c r="DQ58" s="810"/>
      <c r="DR58" s="810"/>
      <c r="DS58" s="810"/>
      <c r="DT58" s="810"/>
      <c r="DU58" s="810"/>
      <c r="DV58" s="810"/>
      <c r="DW58" s="810"/>
      <c r="DX58" s="810"/>
      <c r="DY58" s="810"/>
      <c r="DZ58" s="810"/>
      <c r="EA58" s="810"/>
      <c r="EB58" s="810"/>
      <c r="EC58" s="810"/>
      <c r="ED58" s="810"/>
      <c r="EE58" s="810"/>
      <c r="EF58" s="810"/>
      <c r="EG58" s="810"/>
      <c r="EH58" s="810"/>
      <c r="EI58" s="810"/>
      <c r="EJ58" s="810"/>
      <c r="EK58" s="810"/>
      <c r="EL58" s="810"/>
      <c r="EM58" s="810"/>
      <c r="EN58" s="810"/>
      <c r="EO58" s="810"/>
      <c r="EP58" s="810"/>
      <c r="EQ58" s="810"/>
      <c r="ER58" s="810"/>
      <c r="ES58" s="810"/>
      <c r="ET58" s="810"/>
      <c r="EU58" s="810"/>
      <c r="EV58" s="810"/>
      <c r="EW58" s="810"/>
      <c r="EX58" s="810"/>
      <c r="EY58" s="810"/>
      <c r="EZ58" s="810"/>
      <c r="FA58" s="810"/>
      <c r="FB58" s="810"/>
      <c r="FC58" s="810"/>
      <c r="FD58" s="810"/>
      <c r="FE58" s="810"/>
      <c r="FF58" s="810"/>
      <c r="FG58" s="810"/>
      <c r="FH58" s="810"/>
      <c r="FI58" s="810"/>
      <c r="FJ58" s="810"/>
      <c r="FK58" s="810"/>
      <c r="FL58" s="810"/>
      <c r="FM58" s="810"/>
      <c r="FN58" s="810"/>
      <c r="FO58" s="810"/>
      <c r="FP58" s="810"/>
      <c r="FQ58" s="810"/>
      <c r="FR58" s="810"/>
      <c r="FS58" s="810"/>
      <c r="FT58" s="810"/>
      <c r="FU58" s="810"/>
      <c r="FV58" s="810"/>
      <c r="FW58" s="810"/>
      <c r="FX58" s="810"/>
      <c r="FY58" s="810"/>
      <c r="FZ58" s="810"/>
      <c r="GA58" s="810"/>
      <c r="GB58" s="810"/>
    </row>
    <row r="59" spans="1:184" s="821" customFormat="1" ht="16.149999999999999" customHeight="1" x14ac:dyDescent="0.2">
      <c r="A59" s="820"/>
      <c r="B59" s="1079" t="s">
        <v>1546</v>
      </c>
      <c r="C59" s="1080"/>
      <c r="D59" s="1080"/>
      <c r="E59" s="1080"/>
      <c r="F59" s="1080"/>
      <c r="G59" s="1081"/>
      <c r="H59" s="826">
        <f>+SUM(H38:H40)+SUM(H42:H48)+SUM(H53:H53)+SUM(H55:H58)</f>
        <v>226716020</v>
      </c>
      <c r="I59" s="843"/>
      <c r="J59" s="810"/>
      <c r="K59" s="810"/>
      <c r="L59" s="810"/>
      <c r="M59" s="810"/>
      <c r="N59" s="810"/>
      <c r="O59" s="810"/>
      <c r="P59" s="810"/>
      <c r="Q59" s="810"/>
      <c r="R59" s="810"/>
      <c r="S59" s="810"/>
      <c r="T59" s="810"/>
      <c r="U59" s="810"/>
      <c r="V59" s="810"/>
      <c r="W59" s="810"/>
      <c r="X59" s="810"/>
      <c r="Y59" s="810"/>
      <c r="Z59" s="810"/>
      <c r="AA59" s="810"/>
      <c r="AB59" s="810"/>
      <c r="AC59" s="810"/>
      <c r="AD59" s="810"/>
      <c r="AE59" s="810"/>
      <c r="AF59" s="810"/>
      <c r="AG59" s="810"/>
      <c r="AH59" s="810"/>
      <c r="AI59" s="810"/>
      <c r="AJ59" s="810"/>
      <c r="AK59" s="810"/>
      <c r="AL59" s="810"/>
      <c r="AM59" s="810"/>
      <c r="AN59" s="810"/>
      <c r="AO59" s="810"/>
      <c r="AP59" s="810"/>
      <c r="AQ59" s="810"/>
      <c r="AR59" s="810"/>
      <c r="AS59" s="810"/>
      <c r="AT59" s="810"/>
      <c r="AU59" s="810"/>
      <c r="AV59" s="810"/>
      <c r="AW59" s="810"/>
      <c r="AX59" s="810"/>
      <c r="AY59" s="810"/>
      <c r="AZ59" s="810"/>
      <c r="BA59" s="810"/>
      <c r="BB59" s="810"/>
      <c r="BC59" s="810"/>
      <c r="BD59" s="810"/>
      <c r="BE59" s="810"/>
      <c r="BF59" s="810"/>
      <c r="BG59" s="810"/>
      <c r="BH59" s="810"/>
      <c r="BI59" s="810"/>
      <c r="BJ59" s="810"/>
      <c r="BK59" s="810"/>
      <c r="BL59" s="810"/>
      <c r="BM59" s="810"/>
      <c r="BN59" s="810"/>
      <c r="BO59" s="810"/>
      <c r="BP59" s="810"/>
      <c r="BQ59" s="810"/>
      <c r="BR59" s="810"/>
      <c r="BS59" s="810"/>
      <c r="BT59" s="810"/>
      <c r="BU59" s="810"/>
      <c r="BV59" s="810"/>
      <c r="BW59" s="810"/>
      <c r="BX59" s="810"/>
      <c r="BY59" s="810"/>
      <c r="BZ59" s="810"/>
      <c r="CA59" s="810"/>
      <c r="CB59" s="810"/>
      <c r="CC59" s="810"/>
      <c r="CD59" s="810"/>
      <c r="CE59" s="810"/>
      <c r="CF59" s="810"/>
      <c r="CG59" s="810"/>
      <c r="CH59" s="810"/>
      <c r="CI59" s="810"/>
      <c r="CJ59" s="810"/>
      <c r="CK59" s="810"/>
      <c r="CL59" s="810"/>
      <c r="CM59" s="810"/>
      <c r="CN59" s="810"/>
      <c r="CO59" s="810"/>
      <c r="CP59" s="810"/>
      <c r="CQ59" s="810"/>
      <c r="CR59" s="810"/>
      <c r="CS59" s="810"/>
      <c r="CT59" s="810"/>
      <c r="CU59" s="810"/>
      <c r="CV59" s="810"/>
      <c r="CW59" s="810"/>
      <c r="CX59" s="810"/>
      <c r="CY59" s="810"/>
      <c r="CZ59" s="810"/>
      <c r="DA59" s="810"/>
      <c r="DB59" s="810"/>
      <c r="DC59" s="810"/>
      <c r="DD59" s="810"/>
      <c r="DE59" s="810"/>
      <c r="DF59" s="810"/>
      <c r="DG59" s="810"/>
      <c r="DH59" s="810"/>
      <c r="DI59" s="810"/>
      <c r="DJ59" s="810"/>
      <c r="DK59" s="810"/>
      <c r="DL59" s="810"/>
      <c r="DM59" s="810"/>
      <c r="DN59" s="810"/>
      <c r="DO59" s="810"/>
      <c r="DP59" s="810"/>
      <c r="DQ59" s="810"/>
      <c r="DR59" s="810"/>
      <c r="DS59" s="810"/>
      <c r="DT59" s="810"/>
      <c r="DU59" s="810"/>
      <c r="DV59" s="810"/>
      <c r="DW59" s="810"/>
      <c r="DX59" s="810"/>
      <c r="DY59" s="810"/>
      <c r="DZ59" s="810"/>
      <c r="EA59" s="810"/>
      <c r="EB59" s="810"/>
      <c r="EC59" s="810"/>
      <c r="ED59" s="810"/>
      <c r="EE59" s="810"/>
      <c r="EF59" s="810"/>
      <c r="EG59" s="810"/>
      <c r="EH59" s="810"/>
      <c r="EI59" s="810"/>
      <c r="EJ59" s="810"/>
      <c r="EK59" s="810"/>
      <c r="EL59" s="810"/>
      <c r="EM59" s="810"/>
      <c r="EN59" s="810"/>
      <c r="EO59" s="810"/>
      <c r="EP59" s="810"/>
      <c r="EQ59" s="810"/>
      <c r="ER59" s="810"/>
      <c r="ES59" s="810"/>
      <c r="ET59" s="810"/>
      <c r="EU59" s="810"/>
      <c r="EV59" s="810"/>
      <c r="EW59" s="810"/>
      <c r="EX59" s="810"/>
      <c r="EY59" s="810"/>
      <c r="EZ59" s="810"/>
      <c r="FA59" s="810"/>
      <c r="FB59" s="810"/>
      <c r="FC59" s="810"/>
      <c r="FD59" s="810"/>
      <c r="FE59" s="810"/>
      <c r="FF59" s="810"/>
      <c r="FG59" s="810"/>
      <c r="FH59" s="810"/>
      <c r="FI59" s="810"/>
      <c r="FJ59" s="810"/>
      <c r="FK59" s="810"/>
      <c r="FL59" s="810"/>
      <c r="FM59" s="810"/>
      <c r="FN59" s="810"/>
      <c r="FO59" s="810"/>
      <c r="FP59" s="810"/>
      <c r="FQ59" s="810"/>
      <c r="FR59" s="810"/>
      <c r="FS59" s="810"/>
      <c r="FT59" s="810"/>
      <c r="FU59" s="810"/>
      <c r="FV59" s="810"/>
      <c r="FW59" s="810"/>
      <c r="FX59" s="810"/>
      <c r="FY59" s="810"/>
      <c r="FZ59" s="810"/>
      <c r="GA59" s="810"/>
      <c r="GB59" s="810"/>
    </row>
    <row r="60" spans="1:184" s="821" customFormat="1" ht="16.5" customHeight="1" x14ac:dyDescent="0.25">
      <c r="A60" s="820"/>
      <c r="B60" s="1082" t="s">
        <v>1547</v>
      </c>
      <c r="C60" s="1083"/>
      <c r="D60" s="1083"/>
      <c r="E60" s="1083"/>
      <c r="F60" s="1083"/>
      <c r="G60" s="1084"/>
      <c r="H60" s="827">
        <f>+H32+H59</f>
        <v>798598100</v>
      </c>
      <c r="I60" s="844"/>
      <c r="J60" s="810"/>
      <c r="K60" s="810"/>
      <c r="L60" s="810"/>
      <c r="M60" s="810"/>
      <c r="N60" s="810"/>
      <c r="O60" s="810"/>
      <c r="P60" s="810"/>
      <c r="Q60" s="810"/>
      <c r="R60" s="810"/>
      <c r="S60" s="810"/>
      <c r="T60" s="810"/>
      <c r="U60" s="810"/>
      <c r="V60" s="810"/>
      <c r="W60" s="810"/>
      <c r="X60" s="810"/>
      <c r="Y60" s="810"/>
      <c r="Z60" s="810"/>
      <c r="AA60" s="810"/>
      <c r="AB60" s="810"/>
      <c r="AC60" s="810"/>
      <c r="AD60" s="810"/>
      <c r="AE60" s="810"/>
      <c r="AF60" s="810"/>
      <c r="AG60" s="810"/>
      <c r="AH60" s="810"/>
      <c r="AI60" s="810"/>
      <c r="AJ60" s="810"/>
      <c r="AK60" s="810"/>
      <c r="AL60" s="810"/>
      <c r="AM60" s="810"/>
      <c r="AN60" s="810"/>
      <c r="AO60" s="810"/>
      <c r="AP60" s="810"/>
      <c r="AQ60" s="810"/>
      <c r="AR60" s="810"/>
      <c r="AS60" s="810"/>
      <c r="AT60" s="810"/>
      <c r="AU60" s="810"/>
      <c r="AV60" s="810"/>
      <c r="AW60" s="810"/>
      <c r="AX60" s="810"/>
      <c r="AY60" s="810"/>
      <c r="AZ60" s="810"/>
      <c r="BA60" s="810"/>
      <c r="BB60" s="810"/>
      <c r="BC60" s="810"/>
      <c r="BD60" s="810"/>
      <c r="BE60" s="810"/>
      <c r="BF60" s="810"/>
      <c r="BG60" s="810"/>
      <c r="BH60" s="810"/>
      <c r="BI60" s="810"/>
      <c r="BJ60" s="810"/>
      <c r="BK60" s="810"/>
      <c r="BL60" s="810"/>
      <c r="BM60" s="810"/>
      <c r="BN60" s="810"/>
      <c r="BO60" s="810"/>
      <c r="BP60" s="810"/>
      <c r="BQ60" s="810"/>
      <c r="BR60" s="810"/>
      <c r="BS60" s="810"/>
      <c r="BT60" s="810"/>
      <c r="BU60" s="810"/>
      <c r="BV60" s="810"/>
      <c r="BW60" s="810"/>
      <c r="BX60" s="810"/>
      <c r="BY60" s="810"/>
      <c r="BZ60" s="810"/>
      <c r="CA60" s="810"/>
      <c r="CB60" s="810"/>
      <c r="CC60" s="810"/>
      <c r="CD60" s="810"/>
      <c r="CE60" s="810"/>
      <c r="CF60" s="810"/>
      <c r="CG60" s="810"/>
      <c r="CH60" s="810"/>
      <c r="CI60" s="810"/>
      <c r="CJ60" s="810"/>
      <c r="CK60" s="810"/>
      <c r="CL60" s="810"/>
      <c r="CM60" s="810"/>
      <c r="CN60" s="810"/>
      <c r="CO60" s="810"/>
      <c r="CP60" s="810"/>
      <c r="CQ60" s="810"/>
      <c r="CR60" s="810"/>
      <c r="CS60" s="810"/>
      <c r="CT60" s="810"/>
      <c r="CU60" s="810"/>
      <c r="CV60" s="810"/>
      <c r="CW60" s="810"/>
      <c r="CX60" s="810"/>
      <c r="CY60" s="810"/>
      <c r="CZ60" s="810"/>
      <c r="DA60" s="810"/>
      <c r="DB60" s="810"/>
      <c r="DC60" s="810"/>
      <c r="DD60" s="810"/>
      <c r="DE60" s="810"/>
      <c r="DF60" s="810"/>
      <c r="DG60" s="810"/>
      <c r="DH60" s="810"/>
      <c r="DI60" s="810"/>
      <c r="DJ60" s="810"/>
      <c r="DK60" s="810"/>
      <c r="DL60" s="810"/>
      <c r="DM60" s="810"/>
      <c r="DN60" s="810"/>
      <c r="DO60" s="810"/>
      <c r="DP60" s="810"/>
      <c r="DQ60" s="810"/>
      <c r="DR60" s="810"/>
      <c r="DS60" s="810"/>
      <c r="DT60" s="810"/>
      <c r="DU60" s="810"/>
      <c r="DV60" s="810"/>
      <c r="DW60" s="810"/>
      <c r="DX60" s="810"/>
      <c r="DY60" s="810"/>
      <c r="DZ60" s="810"/>
      <c r="EA60" s="810"/>
      <c r="EB60" s="810"/>
      <c r="EC60" s="810"/>
      <c r="ED60" s="810"/>
      <c r="EE60" s="810"/>
      <c r="EF60" s="810"/>
      <c r="EG60" s="810"/>
      <c r="EH60" s="810"/>
      <c r="EI60" s="810"/>
      <c r="EJ60" s="810"/>
      <c r="EK60" s="810"/>
      <c r="EL60" s="810"/>
      <c r="EM60" s="810"/>
      <c r="EN60" s="810"/>
      <c r="EO60" s="810"/>
      <c r="EP60" s="810"/>
      <c r="EQ60" s="810"/>
      <c r="ER60" s="810"/>
      <c r="ES60" s="810"/>
      <c r="ET60" s="810"/>
      <c r="EU60" s="810"/>
      <c r="EV60" s="810"/>
      <c r="EW60" s="810"/>
      <c r="EX60" s="810"/>
      <c r="EY60" s="810"/>
      <c r="EZ60" s="810"/>
      <c r="FA60" s="810"/>
      <c r="FB60" s="810"/>
      <c r="FC60" s="810"/>
      <c r="FD60" s="810"/>
      <c r="FE60" s="810"/>
      <c r="FF60" s="810"/>
      <c r="FG60" s="810"/>
      <c r="FH60" s="810"/>
      <c r="FI60" s="810"/>
      <c r="FJ60" s="810"/>
      <c r="FK60" s="810"/>
      <c r="FL60" s="810"/>
      <c r="FM60" s="810"/>
      <c r="FN60" s="810"/>
      <c r="FO60" s="810"/>
      <c r="FP60" s="810"/>
      <c r="FQ60" s="810"/>
      <c r="FR60" s="810"/>
      <c r="FS60" s="810"/>
      <c r="FT60" s="810"/>
      <c r="FU60" s="810"/>
      <c r="FV60" s="810"/>
      <c r="FW60" s="810"/>
      <c r="FX60" s="810"/>
      <c r="FY60" s="810"/>
      <c r="FZ60" s="810"/>
      <c r="GA60" s="810"/>
      <c r="GB60" s="810"/>
    </row>
    <row r="61" spans="1:184" s="821" customFormat="1" ht="13.9" customHeight="1" x14ac:dyDescent="0.25">
      <c r="A61" s="820"/>
      <c r="B61" s="1082" t="s">
        <v>1548</v>
      </c>
      <c r="C61" s="1083"/>
      <c r="D61" s="1083"/>
      <c r="E61" s="1083"/>
      <c r="F61" s="1083"/>
      <c r="G61" s="1084"/>
      <c r="H61" s="828">
        <f>ROUND(H60*19%,0)</f>
        <v>151733639</v>
      </c>
      <c r="I61" s="841"/>
      <c r="J61" s="810"/>
      <c r="K61" s="810"/>
      <c r="L61" s="810"/>
      <c r="M61" s="810"/>
      <c r="N61" s="810"/>
      <c r="O61" s="810"/>
      <c r="P61" s="810"/>
      <c r="Q61" s="810"/>
      <c r="R61" s="810"/>
      <c r="S61" s="810"/>
      <c r="T61" s="810"/>
      <c r="U61" s="810"/>
      <c r="V61" s="810"/>
      <c r="W61" s="810"/>
      <c r="X61" s="810"/>
      <c r="Y61" s="810"/>
      <c r="Z61" s="810"/>
      <c r="AA61" s="810"/>
      <c r="AB61" s="810"/>
      <c r="AC61" s="810"/>
      <c r="AD61" s="810"/>
      <c r="AE61" s="810"/>
      <c r="AF61" s="810"/>
      <c r="AG61" s="810"/>
      <c r="AH61" s="810"/>
      <c r="AI61" s="810"/>
      <c r="AJ61" s="810"/>
      <c r="AK61" s="810"/>
      <c r="AL61" s="810"/>
      <c r="AM61" s="810"/>
      <c r="AN61" s="810"/>
      <c r="AO61" s="810"/>
      <c r="AP61" s="810"/>
      <c r="AQ61" s="810"/>
      <c r="AR61" s="810"/>
      <c r="AS61" s="810"/>
      <c r="AT61" s="810"/>
      <c r="AU61" s="810"/>
      <c r="AV61" s="810"/>
      <c r="AW61" s="810"/>
      <c r="AX61" s="810"/>
      <c r="AY61" s="810"/>
      <c r="AZ61" s="810"/>
      <c r="BA61" s="810"/>
      <c r="BB61" s="810"/>
      <c r="BC61" s="810"/>
      <c r="BD61" s="810"/>
      <c r="BE61" s="810"/>
      <c r="BF61" s="810"/>
      <c r="BG61" s="810"/>
      <c r="BH61" s="810"/>
      <c r="BI61" s="810"/>
      <c r="BJ61" s="810"/>
      <c r="BK61" s="810"/>
      <c r="BL61" s="810"/>
      <c r="BM61" s="810"/>
      <c r="BN61" s="810"/>
      <c r="BO61" s="810"/>
      <c r="BP61" s="810"/>
      <c r="BQ61" s="810"/>
      <c r="BR61" s="810"/>
      <c r="BS61" s="810"/>
      <c r="BT61" s="810"/>
      <c r="BU61" s="810"/>
      <c r="BV61" s="810"/>
      <c r="BW61" s="810"/>
      <c r="BX61" s="810"/>
      <c r="BY61" s="810"/>
      <c r="BZ61" s="810"/>
      <c r="CA61" s="810"/>
      <c r="CB61" s="810"/>
      <c r="CC61" s="810"/>
      <c r="CD61" s="810"/>
      <c r="CE61" s="810"/>
      <c r="CF61" s="810"/>
      <c r="CG61" s="810"/>
      <c r="CH61" s="810"/>
      <c r="CI61" s="810"/>
      <c r="CJ61" s="810"/>
      <c r="CK61" s="810"/>
      <c r="CL61" s="810"/>
      <c r="CM61" s="810"/>
      <c r="CN61" s="810"/>
      <c r="CO61" s="810"/>
      <c r="CP61" s="810"/>
      <c r="CQ61" s="810"/>
      <c r="CR61" s="810"/>
      <c r="CS61" s="810"/>
      <c r="CT61" s="810"/>
      <c r="CU61" s="810"/>
      <c r="CV61" s="810"/>
      <c r="CW61" s="810"/>
      <c r="CX61" s="810"/>
      <c r="CY61" s="810"/>
      <c r="CZ61" s="810"/>
      <c r="DA61" s="810"/>
      <c r="DB61" s="810"/>
      <c r="DC61" s="810"/>
      <c r="DD61" s="810"/>
      <c r="DE61" s="810"/>
      <c r="DF61" s="810"/>
      <c r="DG61" s="810"/>
      <c r="DH61" s="810"/>
      <c r="DI61" s="810"/>
      <c r="DJ61" s="810"/>
      <c r="DK61" s="810"/>
      <c r="DL61" s="810"/>
      <c r="DM61" s="810"/>
      <c r="DN61" s="810"/>
      <c r="DO61" s="810"/>
      <c r="DP61" s="810"/>
      <c r="DQ61" s="810"/>
      <c r="DR61" s="810"/>
      <c r="DS61" s="810"/>
      <c r="DT61" s="810"/>
      <c r="DU61" s="810"/>
      <c r="DV61" s="810"/>
      <c r="DW61" s="810"/>
      <c r="DX61" s="810"/>
      <c r="DY61" s="810"/>
      <c r="DZ61" s="810"/>
      <c r="EA61" s="810"/>
      <c r="EB61" s="810"/>
      <c r="EC61" s="810"/>
      <c r="ED61" s="810"/>
      <c r="EE61" s="810"/>
      <c r="EF61" s="810"/>
      <c r="EG61" s="810"/>
      <c r="EH61" s="810"/>
      <c r="EI61" s="810"/>
      <c r="EJ61" s="810"/>
      <c r="EK61" s="810"/>
      <c r="EL61" s="810"/>
      <c r="EM61" s="810"/>
      <c r="EN61" s="810"/>
      <c r="EO61" s="810"/>
      <c r="EP61" s="810"/>
      <c r="EQ61" s="810"/>
      <c r="ER61" s="810"/>
      <c r="ES61" s="810"/>
      <c r="ET61" s="810"/>
      <c r="EU61" s="810"/>
      <c r="EV61" s="810"/>
      <c r="EW61" s="810"/>
      <c r="EX61" s="810"/>
      <c r="EY61" s="810"/>
      <c r="EZ61" s="810"/>
      <c r="FA61" s="810"/>
      <c r="FB61" s="810"/>
      <c r="FC61" s="810"/>
      <c r="FD61" s="810"/>
      <c r="FE61" s="810"/>
      <c r="FF61" s="810"/>
      <c r="FG61" s="810"/>
      <c r="FH61" s="810"/>
      <c r="FI61" s="810"/>
      <c r="FJ61" s="810"/>
      <c r="FK61" s="810"/>
      <c r="FL61" s="810"/>
      <c r="FM61" s="810"/>
      <c r="FN61" s="810"/>
      <c r="FO61" s="810"/>
      <c r="FP61" s="810"/>
      <c r="FQ61" s="810"/>
      <c r="FR61" s="810"/>
      <c r="FS61" s="810"/>
      <c r="FT61" s="810"/>
      <c r="FU61" s="810"/>
      <c r="FV61" s="810"/>
      <c r="FW61" s="810"/>
      <c r="FX61" s="810"/>
      <c r="FY61" s="810"/>
      <c r="FZ61" s="810"/>
      <c r="GA61" s="810"/>
      <c r="GB61" s="810"/>
    </row>
    <row r="62" spans="1:184" s="821" customFormat="1" ht="13.9" customHeight="1" thickBot="1" x14ac:dyDescent="0.3">
      <c r="A62" s="820"/>
      <c r="B62" s="1121" t="s">
        <v>1549</v>
      </c>
      <c r="C62" s="1122"/>
      <c r="D62" s="1122"/>
      <c r="E62" s="1122"/>
      <c r="F62" s="1122"/>
      <c r="G62" s="1123"/>
      <c r="H62" s="829">
        <f>ROUND(H60+H61,0)</f>
        <v>950331739</v>
      </c>
      <c r="I62" s="844"/>
      <c r="J62" s="810"/>
      <c r="K62" s="810"/>
      <c r="L62" s="810"/>
      <c r="M62" s="810"/>
      <c r="N62" s="810"/>
      <c r="O62" s="810"/>
      <c r="P62" s="810"/>
      <c r="Q62" s="810"/>
      <c r="R62" s="810"/>
      <c r="S62" s="810"/>
      <c r="T62" s="810"/>
      <c r="U62" s="810"/>
      <c r="V62" s="810"/>
      <c r="W62" s="810"/>
      <c r="X62" s="810"/>
      <c r="Y62" s="810"/>
      <c r="Z62" s="810"/>
      <c r="AA62" s="810"/>
      <c r="AB62" s="810"/>
      <c r="AC62" s="810"/>
      <c r="AD62" s="810"/>
      <c r="AE62" s="810"/>
      <c r="AF62" s="810"/>
      <c r="AG62" s="810"/>
      <c r="AH62" s="810"/>
      <c r="AI62" s="810"/>
      <c r="AJ62" s="810"/>
      <c r="AK62" s="810"/>
      <c r="AL62" s="810"/>
      <c r="AM62" s="810"/>
      <c r="AN62" s="810"/>
      <c r="AO62" s="810"/>
      <c r="AP62" s="810"/>
      <c r="AQ62" s="810"/>
      <c r="AR62" s="810"/>
      <c r="AS62" s="810"/>
      <c r="AT62" s="810"/>
      <c r="AU62" s="810"/>
      <c r="AV62" s="810"/>
      <c r="AW62" s="810"/>
      <c r="AX62" s="810"/>
      <c r="AY62" s="810"/>
      <c r="AZ62" s="810"/>
      <c r="BA62" s="810"/>
      <c r="BB62" s="810"/>
      <c r="BC62" s="810"/>
      <c r="BD62" s="810"/>
      <c r="BE62" s="810"/>
      <c r="BF62" s="810"/>
      <c r="BG62" s="810"/>
      <c r="BH62" s="810"/>
      <c r="BI62" s="810"/>
      <c r="BJ62" s="810"/>
      <c r="BK62" s="810"/>
      <c r="BL62" s="810"/>
      <c r="BM62" s="810"/>
      <c r="BN62" s="810"/>
      <c r="BO62" s="810"/>
      <c r="BP62" s="810"/>
      <c r="BQ62" s="810"/>
      <c r="BR62" s="810"/>
      <c r="BS62" s="810"/>
      <c r="BT62" s="810"/>
      <c r="BU62" s="810"/>
      <c r="BV62" s="810"/>
      <c r="BW62" s="810"/>
      <c r="BX62" s="810"/>
      <c r="BY62" s="810"/>
      <c r="BZ62" s="810"/>
      <c r="CA62" s="810"/>
      <c r="CB62" s="810"/>
      <c r="CC62" s="810"/>
      <c r="CD62" s="810"/>
      <c r="CE62" s="810"/>
      <c r="CF62" s="810"/>
      <c r="CG62" s="810"/>
      <c r="CH62" s="810"/>
      <c r="CI62" s="810"/>
      <c r="CJ62" s="810"/>
      <c r="CK62" s="810"/>
      <c r="CL62" s="810"/>
      <c r="CM62" s="810"/>
      <c r="CN62" s="810"/>
      <c r="CO62" s="810"/>
      <c r="CP62" s="810"/>
      <c r="CQ62" s="810"/>
      <c r="CR62" s="810"/>
      <c r="CS62" s="810"/>
      <c r="CT62" s="810"/>
      <c r="CU62" s="810"/>
      <c r="CV62" s="810"/>
      <c r="CW62" s="810"/>
      <c r="CX62" s="810"/>
      <c r="CY62" s="810"/>
      <c r="CZ62" s="810"/>
      <c r="DA62" s="810"/>
      <c r="DB62" s="810"/>
      <c r="DC62" s="810"/>
      <c r="DD62" s="810"/>
      <c r="DE62" s="810"/>
      <c r="DF62" s="810"/>
      <c r="DG62" s="810"/>
      <c r="DH62" s="810"/>
      <c r="DI62" s="810"/>
      <c r="DJ62" s="810"/>
      <c r="DK62" s="810"/>
      <c r="DL62" s="810"/>
      <c r="DM62" s="810"/>
      <c r="DN62" s="810"/>
      <c r="DO62" s="810"/>
      <c r="DP62" s="810"/>
      <c r="DQ62" s="810"/>
      <c r="DR62" s="810"/>
      <c r="DS62" s="810"/>
      <c r="DT62" s="810"/>
      <c r="DU62" s="810"/>
      <c r="DV62" s="810"/>
      <c r="DW62" s="810"/>
      <c r="DX62" s="810"/>
      <c r="DY62" s="810"/>
      <c r="DZ62" s="810"/>
      <c r="EA62" s="810"/>
      <c r="EB62" s="810"/>
      <c r="EC62" s="810"/>
      <c r="ED62" s="810"/>
      <c r="EE62" s="810"/>
      <c r="EF62" s="810"/>
      <c r="EG62" s="810"/>
      <c r="EH62" s="810"/>
      <c r="EI62" s="810"/>
      <c r="EJ62" s="810"/>
      <c r="EK62" s="810"/>
      <c r="EL62" s="810"/>
      <c r="EM62" s="810"/>
      <c r="EN62" s="810"/>
      <c r="EO62" s="810"/>
      <c r="EP62" s="810"/>
      <c r="EQ62" s="810"/>
      <c r="ER62" s="810"/>
      <c r="ES62" s="810"/>
      <c r="ET62" s="810"/>
      <c r="EU62" s="810"/>
      <c r="EV62" s="810"/>
      <c r="EW62" s="810"/>
      <c r="EX62" s="810"/>
      <c r="EY62" s="810"/>
      <c r="EZ62" s="810"/>
      <c r="FA62" s="810"/>
      <c r="FB62" s="810"/>
      <c r="FC62" s="810"/>
      <c r="FD62" s="810"/>
      <c r="FE62" s="810"/>
      <c r="FF62" s="810"/>
      <c r="FG62" s="810"/>
      <c r="FH62" s="810"/>
      <c r="FI62" s="810"/>
      <c r="FJ62" s="810"/>
      <c r="FK62" s="810"/>
      <c r="FL62" s="810"/>
      <c r="FM62" s="810"/>
      <c r="FN62" s="810"/>
      <c r="FO62" s="810"/>
      <c r="FP62" s="810"/>
      <c r="FQ62" s="810"/>
      <c r="FR62" s="810"/>
      <c r="FS62" s="810"/>
      <c r="FT62" s="810"/>
      <c r="FU62" s="810"/>
      <c r="FV62" s="810"/>
      <c r="FW62" s="810"/>
      <c r="FX62" s="810"/>
      <c r="FY62" s="810"/>
      <c r="FZ62" s="810"/>
      <c r="GA62" s="810"/>
      <c r="GB62" s="810"/>
    </row>
    <row r="63" spans="1:184" ht="12.6" customHeight="1" x14ac:dyDescent="0.2">
      <c r="A63" s="812"/>
      <c r="B63" s="830"/>
      <c r="C63" s="831"/>
      <c r="D63" s="831"/>
      <c r="E63" s="831"/>
      <c r="F63" s="831"/>
      <c r="G63" s="831"/>
      <c r="H63" s="832"/>
      <c r="I63" s="814"/>
    </row>
    <row r="64" spans="1:184" x14ac:dyDescent="0.2">
      <c r="A64" s="812"/>
      <c r="B64" s="1069" t="s">
        <v>155</v>
      </c>
      <c r="C64" s="1070"/>
      <c r="D64" s="811"/>
      <c r="E64" s="883" t="s">
        <v>156</v>
      </c>
      <c r="F64" s="933"/>
      <c r="G64" s="884"/>
      <c r="H64" s="848"/>
      <c r="I64" s="814"/>
      <c r="J64" s="833"/>
      <c r="K64" s="833"/>
      <c r="L64" s="833"/>
      <c r="M64" s="833"/>
      <c r="N64" s="833"/>
      <c r="O64" s="833"/>
      <c r="P64" s="833"/>
      <c r="Q64" s="833"/>
      <c r="R64" s="833"/>
      <c r="S64" s="833"/>
      <c r="T64" s="833"/>
      <c r="U64" s="833"/>
      <c r="V64" s="833"/>
      <c r="W64" s="833"/>
      <c r="X64" s="833"/>
      <c r="Y64" s="833"/>
      <c r="Z64" s="833"/>
      <c r="AA64" s="833"/>
      <c r="AB64" s="833"/>
      <c r="AC64" s="833"/>
      <c r="AD64" s="833"/>
      <c r="AE64" s="833"/>
      <c r="AF64" s="833"/>
      <c r="AG64" s="833"/>
      <c r="AH64" s="833"/>
      <c r="AI64" s="833"/>
      <c r="AJ64" s="833"/>
      <c r="AK64" s="833"/>
      <c r="AL64" s="833"/>
      <c r="AM64" s="833"/>
      <c r="AN64" s="833"/>
      <c r="AO64" s="833"/>
      <c r="AP64" s="833"/>
      <c r="AQ64" s="833"/>
      <c r="AR64" s="833"/>
      <c r="AS64" s="833"/>
      <c r="AT64" s="833"/>
      <c r="AU64" s="833"/>
      <c r="AV64" s="833"/>
      <c r="AW64" s="833"/>
      <c r="AX64" s="833"/>
      <c r="AY64" s="833"/>
      <c r="AZ64" s="833"/>
      <c r="BA64" s="833"/>
      <c r="BB64" s="833"/>
      <c r="BC64" s="833"/>
      <c r="BD64" s="833"/>
      <c r="BE64" s="833"/>
      <c r="BF64" s="833"/>
      <c r="BG64" s="833"/>
      <c r="BH64" s="833"/>
      <c r="BI64" s="833"/>
      <c r="BJ64" s="833"/>
      <c r="BK64" s="833"/>
      <c r="BL64" s="833"/>
      <c r="BM64" s="833"/>
      <c r="BN64" s="833"/>
      <c r="BO64" s="833"/>
      <c r="BP64" s="833"/>
      <c r="BQ64" s="833"/>
      <c r="BR64" s="833"/>
      <c r="BS64" s="833"/>
      <c r="BT64" s="833"/>
      <c r="BU64" s="833"/>
      <c r="BV64" s="833"/>
      <c r="BW64" s="833"/>
      <c r="BX64" s="833"/>
      <c r="BY64" s="833"/>
      <c r="BZ64" s="833"/>
      <c r="CA64" s="833"/>
      <c r="CB64" s="833"/>
      <c r="CC64" s="833"/>
      <c r="CD64" s="833"/>
      <c r="CE64" s="833"/>
      <c r="CF64" s="833"/>
      <c r="CG64" s="833"/>
      <c r="CH64" s="833"/>
      <c r="CI64" s="833"/>
      <c r="CJ64" s="833"/>
      <c r="CK64" s="833"/>
      <c r="CL64" s="833"/>
      <c r="CM64" s="833"/>
      <c r="CN64" s="833"/>
      <c r="CO64" s="833"/>
      <c r="CP64" s="833"/>
      <c r="CQ64" s="833"/>
      <c r="CR64" s="833"/>
      <c r="CS64" s="833"/>
      <c r="CT64" s="833"/>
      <c r="CU64" s="833"/>
      <c r="CV64" s="833"/>
      <c r="CW64" s="833"/>
      <c r="CX64" s="833"/>
      <c r="CY64" s="833"/>
      <c r="CZ64" s="833"/>
      <c r="DA64" s="833"/>
      <c r="DB64" s="833"/>
      <c r="DC64" s="833"/>
      <c r="DD64" s="833"/>
      <c r="DE64" s="833"/>
      <c r="DF64" s="833"/>
      <c r="DG64" s="833"/>
      <c r="DH64" s="833"/>
      <c r="DI64" s="833"/>
      <c r="DJ64" s="833"/>
      <c r="DK64" s="833"/>
      <c r="DL64" s="833"/>
      <c r="DM64" s="833"/>
      <c r="DN64" s="833"/>
      <c r="DO64" s="833"/>
      <c r="DP64" s="833"/>
      <c r="DQ64" s="833"/>
      <c r="DR64" s="833"/>
      <c r="DS64" s="833"/>
      <c r="DT64" s="833"/>
      <c r="DU64" s="833"/>
      <c r="DV64" s="833"/>
      <c r="DW64" s="833"/>
      <c r="DX64" s="833"/>
      <c r="DY64" s="833"/>
      <c r="DZ64" s="833"/>
      <c r="EA64" s="833"/>
      <c r="EB64" s="833"/>
      <c r="EC64" s="833"/>
      <c r="ED64" s="833"/>
      <c r="EE64" s="833"/>
      <c r="EF64" s="833"/>
      <c r="EG64" s="833"/>
      <c r="EH64" s="833"/>
      <c r="EI64" s="833"/>
      <c r="EJ64" s="833"/>
      <c r="EK64" s="833"/>
      <c r="EL64" s="833"/>
      <c r="EM64" s="833"/>
      <c r="EN64" s="833"/>
      <c r="EO64" s="833"/>
      <c r="EP64" s="833"/>
      <c r="EQ64" s="833"/>
      <c r="ER64" s="833"/>
      <c r="ES64" s="833"/>
      <c r="ET64" s="833"/>
      <c r="EU64" s="833"/>
      <c r="EV64" s="833"/>
      <c r="EW64" s="833"/>
      <c r="EX64" s="833"/>
      <c r="EY64" s="833"/>
      <c r="EZ64" s="833"/>
      <c r="FA64" s="833"/>
      <c r="FB64" s="833"/>
      <c r="FC64" s="833"/>
      <c r="FD64" s="833"/>
      <c r="FE64" s="833"/>
      <c r="FF64" s="833"/>
      <c r="FG64" s="833"/>
      <c r="FH64" s="833"/>
      <c r="FI64" s="833"/>
      <c r="FJ64" s="833"/>
      <c r="FK64" s="833"/>
      <c r="FL64" s="833"/>
      <c r="FM64" s="833"/>
      <c r="FN64" s="833"/>
      <c r="FO64" s="833"/>
      <c r="FP64" s="833"/>
      <c r="FQ64" s="833"/>
      <c r="FR64" s="833"/>
      <c r="FS64" s="833"/>
      <c r="FT64" s="833"/>
      <c r="FU64" s="833"/>
      <c r="FV64" s="833"/>
      <c r="FW64" s="833"/>
      <c r="FX64" s="833"/>
      <c r="FY64" s="833"/>
      <c r="FZ64" s="833"/>
      <c r="GA64" s="833"/>
      <c r="GB64" s="833"/>
    </row>
    <row r="65" spans="1:184" ht="11.45" customHeight="1" x14ac:dyDescent="0.2">
      <c r="A65" s="812"/>
      <c r="B65" s="845"/>
      <c r="C65" s="885"/>
      <c r="D65" s="886"/>
      <c r="E65" s="934"/>
      <c r="F65" s="935"/>
      <c r="G65" s="884"/>
      <c r="H65" s="848"/>
      <c r="I65" s="814"/>
      <c r="J65" s="833"/>
      <c r="K65" s="833"/>
      <c r="L65" s="833"/>
      <c r="M65" s="833"/>
      <c r="N65" s="833"/>
      <c r="O65" s="833"/>
      <c r="P65" s="833"/>
      <c r="Q65" s="833"/>
      <c r="R65" s="833"/>
      <c r="S65" s="833"/>
      <c r="T65" s="833"/>
      <c r="U65" s="833"/>
      <c r="V65" s="833"/>
      <c r="W65" s="833"/>
      <c r="X65" s="833"/>
      <c r="Y65" s="833"/>
      <c r="Z65" s="833"/>
      <c r="AA65" s="833"/>
      <c r="AB65" s="833"/>
      <c r="AC65" s="833"/>
      <c r="AD65" s="833"/>
      <c r="AE65" s="833"/>
      <c r="AF65" s="833"/>
      <c r="AG65" s="833"/>
      <c r="AH65" s="833"/>
      <c r="AI65" s="833"/>
      <c r="AJ65" s="833"/>
      <c r="AK65" s="833"/>
      <c r="AL65" s="833"/>
      <c r="AM65" s="833"/>
      <c r="AN65" s="833"/>
      <c r="AO65" s="833"/>
      <c r="AP65" s="833"/>
      <c r="AQ65" s="833"/>
      <c r="AR65" s="833"/>
      <c r="AS65" s="833"/>
      <c r="AT65" s="833"/>
      <c r="AU65" s="833"/>
      <c r="AV65" s="833"/>
      <c r="AW65" s="833"/>
      <c r="AX65" s="833"/>
      <c r="AY65" s="833"/>
      <c r="AZ65" s="833"/>
      <c r="BA65" s="833"/>
      <c r="BB65" s="833"/>
      <c r="BC65" s="833"/>
      <c r="BD65" s="833"/>
      <c r="BE65" s="833"/>
      <c r="BF65" s="833"/>
      <c r="BG65" s="833"/>
      <c r="BH65" s="833"/>
      <c r="BI65" s="833"/>
      <c r="BJ65" s="833"/>
      <c r="BK65" s="833"/>
      <c r="BL65" s="833"/>
      <c r="BM65" s="833"/>
      <c r="BN65" s="833"/>
      <c r="BO65" s="833"/>
      <c r="BP65" s="833"/>
      <c r="BQ65" s="833"/>
      <c r="BR65" s="833"/>
      <c r="BS65" s="833"/>
      <c r="BT65" s="833"/>
      <c r="BU65" s="833"/>
      <c r="BV65" s="833"/>
      <c r="BW65" s="833"/>
      <c r="BX65" s="833"/>
      <c r="BY65" s="833"/>
      <c r="BZ65" s="833"/>
      <c r="CA65" s="833"/>
      <c r="CB65" s="833"/>
      <c r="CC65" s="833"/>
      <c r="CD65" s="833"/>
      <c r="CE65" s="833"/>
      <c r="CF65" s="833"/>
      <c r="CG65" s="833"/>
      <c r="CH65" s="833"/>
      <c r="CI65" s="833"/>
      <c r="CJ65" s="833"/>
      <c r="CK65" s="833"/>
      <c r="CL65" s="833"/>
      <c r="CM65" s="833"/>
      <c r="CN65" s="833"/>
      <c r="CO65" s="833"/>
      <c r="CP65" s="833"/>
      <c r="CQ65" s="833"/>
      <c r="CR65" s="833"/>
      <c r="CS65" s="833"/>
      <c r="CT65" s="833"/>
      <c r="CU65" s="833"/>
      <c r="CV65" s="833"/>
      <c r="CW65" s="833"/>
      <c r="CX65" s="833"/>
      <c r="CY65" s="833"/>
      <c r="CZ65" s="833"/>
      <c r="DA65" s="833"/>
      <c r="DB65" s="833"/>
      <c r="DC65" s="833"/>
      <c r="DD65" s="833"/>
      <c r="DE65" s="833"/>
      <c r="DF65" s="833"/>
      <c r="DG65" s="833"/>
      <c r="DH65" s="833"/>
      <c r="DI65" s="833"/>
      <c r="DJ65" s="833"/>
      <c r="DK65" s="833"/>
      <c r="DL65" s="833"/>
      <c r="DM65" s="833"/>
      <c r="DN65" s="833"/>
      <c r="DO65" s="833"/>
      <c r="DP65" s="833"/>
      <c r="DQ65" s="833"/>
      <c r="DR65" s="833"/>
      <c r="DS65" s="833"/>
      <c r="DT65" s="833"/>
      <c r="DU65" s="833"/>
      <c r="DV65" s="833"/>
      <c r="DW65" s="833"/>
      <c r="DX65" s="833"/>
      <c r="DY65" s="833"/>
      <c r="DZ65" s="833"/>
      <c r="EA65" s="833"/>
      <c r="EB65" s="833"/>
      <c r="EC65" s="833"/>
      <c r="ED65" s="833"/>
      <c r="EE65" s="833"/>
      <c r="EF65" s="833"/>
      <c r="EG65" s="833"/>
      <c r="EH65" s="833"/>
      <c r="EI65" s="833"/>
      <c r="EJ65" s="833"/>
      <c r="EK65" s="833"/>
      <c r="EL65" s="833"/>
      <c r="EM65" s="833"/>
      <c r="EN65" s="833"/>
      <c r="EO65" s="833"/>
      <c r="EP65" s="833"/>
      <c r="EQ65" s="833"/>
      <c r="ER65" s="833"/>
      <c r="ES65" s="833"/>
      <c r="ET65" s="833"/>
      <c r="EU65" s="833"/>
      <c r="EV65" s="833"/>
      <c r="EW65" s="833"/>
      <c r="EX65" s="833"/>
      <c r="EY65" s="833"/>
      <c r="EZ65" s="833"/>
      <c r="FA65" s="833"/>
      <c r="FB65" s="833"/>
      <c r="FC65" s="833"/>
      <c r="FD65" s="833"/>
      <c r="FE65" s="833"/>
      <c r="FF65" s="833"/>
      <c r="FG65" s="833"/>
      <c r="FH65" s="833"/>
      <c r="FI65" s="833"/>
      <c r="FJ65" s="833"/>
      <c r="FK65" s="833"/>
      <c r="FL65" s="833"/>
      <c r="FM65" s="833"/>
      <c r="FN65" s="833"/>
      <c r="FO65" s="833"/>
      <c r="FP65" s="833"/>
      <c r="FQ65" s="833"/>
      <c r="FR65" s="833"/>
      <c r="FS65" s="833"/>
      <c r="FT65" s="833"/>
      <c r="FU65" s="833"/>
      <c r="FV65" s="833"/>
      <c r="FW65" s="833"/>
      <c r="FX65" s="833"/>
      <c r="FY65" s="833"/>
      <c r="FZ65" s="833"/>
      <c r="GA65" s="833"/>
      <c r="GB65" s="833"/>
    </row>
    <row r="66" spans="1:184" ht="11.45" customHeight="1" x14ac:dyDescent="0.2">
      <c r="A66" s="812"/>
      <c r="B66" s="915"/>
      <c r="C66" s="916"/>
      <c r="D66" s="936"/>
      <c r="E66" s="937"/>
      <c r="F66" s="917"/>
      <c r="G66" s="918"/>
      <c r="H66" s="919"/>
      <c r="I66" s="814"/>
      <c r="J66" s="833"/>
      <c r="K66" s="833"/>
      <c r="L66" s="833"/>
      <c r="M66" s="833"/>
      <c r="N66" s="833"/>
      <c r="O66" s="833"/>
      <c r="P66" s="833"/>
      <c r="Q66" s="833"/>
      <c r="R66" s="833"/>
      <c r="S66" s="833"/>
      <c r="T66" s="833"/>
      <c r="U66" s="833"/>
      <c r="V66" s="833"/>
      <c r="W66" s="833"/>
      <c r="X66" s="833"/>
      <c r="Y66" s="833"/>
      <c r="Z66" s="833"/>
      <c r="AA66" s="833"/>
      <c r="AB66" s="833"/>
      <c r="AC66" s="833"/>
      <c r="AD66" s="833"/>
      <c r="AE66" s="833"/>
      <c r="AF66" s="833"/>
      <c r="AG66" s="833"/>
      <c r="AH66" s="833"/>
      <c r="AI66" s="833"/>
      <c r="AJ66" s="833"/>
      <c r="AK66" s="833"/>
      <c r="AL66" s="833"/>
      <c r="AM66" s="833"/>
      <c r="AN66" s="833"/>
      <c r="AO66" s="833"/>
      <c r="AP66" s="833"/>
      <c r="AQ66" s="833"/>
      <c r="AR66" s="833"/>
      <c r="AS66" s="833"/>
      <c r="AT66" s="833"/>
      <c r="AU66" s="833"/>
      <c r="AV66" s="833"/>
      <c r="AW66" s="833"/>
      <c r="AX66" s="833"/>
      <c r="AY66" s="833"/>
      <c r="AZ66" s="833"/>
      <c r="BA66" s="833"/>
      <c r="BB66" s="833"/>
      <c r="BC66" s="833"/>
      <c r="BD66" s="833"/>
      <c r="BE66" s="833"/>
      <c r="BF66" s="833"/>
      <c r="BG66" s="833"/>
      <c r="BH66" s="833"/>
      <c r="BI66" s="833"/>
      <c r="BJ66" s="833"/>
      <c r="BK66" s="833"/>
      <c r="BL66" s="833"/>
      <c r="BM66" s="833"/>
      <c r="BN66" s="833"/>
      <c r="BO66" s="833"/>
      <c r="BP66" s="833"/>
      <c r="BQ66" s="833"/>
      <c r="BR66" s="833"/>
      <c r="BS66" s="833"/>
      <c r="BT66" s="833"/>
      <c r="BU66" s="833"/>
      <c r="BV66" s="833"/>
      <c r="BW66" s="833"/>
      <c r="BX66" s="833"/>
      <c r="BY66" s="833"/>
      <c r="BZ66" s="833"/>
      <c r="CA66" s="833"/>
      <c r="CB66" s="833"/>
      <c r="CC66" s="833"/>
      <c r="CD66" s="833"/>
      <c r="CE66" s="833"/>
      <c r="CF66" s="833"/>
      <c r="CG66" s="833"/>
      <c r="CH66" s="833"/>
      <c r="CI66" s="833"/>
      <c r="CJ66" s="833"/>
      <c r="CK66" s="833"/>
      <c r="CL66" s="833"/>
      <c r="CM66" s="833"/>
      <c r="CN66" s="833"/>
      <c r="CO66" s="833"/>
      <c r="CP66" s="833"/>
      <c r="CQ66" s="833"/>
      <c r="CR66" s="833"/>
      <c r="CS66" s="833"/>
      <c r="CT66" s="833"/>
      <c r="CU66" s="833"/>
      <c r="CV66" s="833"/>
      <c r="CW66" s="833"/>
      <c r="CX66" s="833"/>
      <c r="CY66" s="833"/>
      <c r="CZ66" s="833"/>
      <c r="DA66" s="833"/>
      <c r="DB66" s="833"/>
      <c r="DC66" s="833"/>
      <c r="DD66" s="833"/>
      <c r="DE66" s="833"/>
      <c r="DF66" s="833"/>
      <c r="DG66" s="833"/>
      <c r="DH66" s="833"/>
      <c r="DI66" s="833"/>
      <c r="DJ66" s="833"/>
      <c r="DK66" s="833"/>
      <c r="DL66" s="833"/>
      <c r="DM66" s="833"/>
      <c r="DN66" s="833"/>
      <c r="DO66" s="833"/>
      <c r="DP66" s="833"/>
      <c r="DQ66" s="833"/>
      <c r="DR66" s="833"/>
      <c r="DS66" s="833"/>
      <c r="DT66" s="833"/>
      <c r="DU66" s="833"/>
      <c r="DV66" s="833"/>
      <c r="DW66" s="833"/>
      <c r="DX66" s="833"/>
      <c r="DY66" s="833"/>
      <c r="DZ66" s="833"/>
      <c r="EA66" s="833"/>
      <c r="EB66" s="833"/>
      <c r="EC66" s="833"/>
      <c r="ED66" s="833"/>
      <c r="EE66" s="833"/>
      <c r="EF66" s="833"/>
      <c r="EG66" s="833"/>
      <c r="EH66" s="833"/>
      <c r="EI66" s="833"/>
      <c r="EJ66" s="833"/>
      <c r="EK66" s="833"/>
      <c r="EL66" s="833"/>
      <c r="EM66" s="833"/>
      <c r="EN66" s="833"/>
      <c r="EO66" s="833"/>
      <c r="EP66" s="833"/>
      <c r="EQ66" s="833"/>
      <c r="ER66" s="833"/>
      <c r="ES66" s="833"/>
      <c r="ET66" s="833"/>
      <c r="EU66" s="833"/>
      <c r="EV66" s="833"/>
      <c r="EW66" s="833"/>
      <c r="EX66" s="833"/>
      <c r="EY66" s="833"/>
      <c r="EZ66" s="833"/>
      <c r="FA66" s="833"/>
      <c r="FB66" s="833"/>
      <c r="FC66" s="833"/>
      <c r="FD66" s="833"/>
      <c r="FE66" s="833"/>
      <c r="FF66" s="833"/>
      <c r="FG66" s="833"/>
      <c r="FH66" s="833"/>
      <c r="FI66" s="833"/>
      <c r="FJ66" s="833"/>
      <c r="FK66" s="833"/>
      <c r="FL66" s="833"/>
      <c r="FM66" s="833"/>
      <c r="FN66" s="833"/>
      <c r="FO66" s="833"/>
      <c r="FP66" s="833"/>
      <c r="FQ66" s="833"/>
      <c r="FR66" s="833"/>
      <c r="FS66" s="833"/>
      <c r="FT66" s="833"/>
      <c r="FU66" s="833"/>
      <c r="FV66" s="833"/>
      <c r="FW66" s="833"/>
      <c r="FX66" s="833"/>
      <c r="FY66" s="833"/>
      <c r="FZ66" s="833"/>
      <c r="GA66" s="833"/>
      <c r="GB66" s="833"/>
    </row>
    <row r="67" spans="1:184" ht="11.45" customHeight="1" x14ac:dyDescent="0.2">
      <c r="A67" s="812"/>
      <c r="B67" s="1131" t="s">
        <v>1794</v>
      </c>
      <c r="C67" s="1132"/>
      <c r="D67" s="1132"/>
      <c r="E67" s="1132"/>
      <c r="F67" s="938" t="s">
        <v>1795</v>
      </c>
      <c r="G67" s="938"/>
      <c r="H67" s="920"/>
      <c r="I67" s="814"/>
      <c r="J67" s="833"/>
      <c r="K67" s="833"/>
      <c r="L67" s="833"/>
      <c r="M67" s="833"/>
      <c r="N67" s="833"/>
      <c r="O67" s="833"/>
      <c r="P67" s="833"/>
      <c r="Q67" s="833"/>
      <c r="R67" s="833"/>
      <c r="S67" s="833"/>
      <c r="T67" s="833"/>
      <c r="U67" s="833"/>
      <c r="V67" s="833"/>
      <c r="W67" s="833"/>
      <c r="X67" s="833"/>
      <c r="Y67" s="833"/>
      <c r="Z67" s="833"/>
      <c r="AA67" s="833"/>
      <c r="AB67" s="833"/>
      <c r="AC67" s="833"/>
      <c r="AD67" s="833"/>
      <c r="AE67" s="833"/>
      <c r="AF67" s="833"/>
      <c r="AG67" s="833"/>
      <c r="AH67" s="833"/>
      <c r="AI67" s="833"/>
      <c r="AJ67" s="833"/>
      <c r="AK67" s="833"/>
      <c r="AL67" s="833"/>
      <c r="AM67" s="833"/>
      <c r="AN67" s="833"/>
      <c r="AO67" s="833"/>
      <c r="AP67" s="833"/>
      <c r="AQ67" s="833"/>
      <c r="AR67" s="833"/>
      <c r="AS67" s="833"/>
      <c r="AT67" s="833"/>
      <c r="AU67" s="833"/>
      <c r="AV67" s="833"/>
      <c r="AW67" s="833"/>
      <c r="AX67" s="833"/>
      <c r="AY67" s="833"/>
      <c r="AZ67" s="833"/>
      <c r="BA67" s="833"/>
      <c r="BB67" s="833"/>
      <c r="BC67" s="833"/>
      <c r="BD67" s="833"/>
      <c r="BE67" s="833"/>
      <c r="BF67" s="833"/>
      <c r="BG67" s="833"/>
      <c r="BH67" s="833"/>
      <c r="BI67" s="833"/>
      <c r="BJ67" s="833"/>
      <c r="BK67" s="833"/>
      <c r="BL67" s="833"/>
      <c r="BM67" s="833"/>
      <c r="BN67" s="833"/>
      <c r="BO67" s="833"/>
      <c r="BP67" s="833"/>
      <c r="BQ67" s="833"/>
      <c r="BR67" s="833"/>
      <c r="BS67" s="833"/>
      <c r="BT67" s="833"/>
      <c r="BU67" s="833"/>
      <c r="BV67" s="833"/>
      <c r="BW67" s="833"/>
      <c r="BX67" s="833"/>
      <c r="BY67" s="833"/>
      <c r="BZ67" s="833"/>
      <c r="CA67" s="833"/>
      <c r="CB67" s="833"/>
      <c r="CC67" s="833"/>
      <c r="CD67" s="833"/>
      <c r="CE67" s="833"/>
      <c r="CF67" s="833"/>
      <c r="CG67" s="833"/>
      <c r="CH67" s="833"/>
      <c r="CI67" s="833"/>
      <c r="CJ67" s="833"/>
      <c r="CK67" s="833"/>
      <c r="CL67" s="833"/>
      <c r="CM67" s="833"/>
      <c r="CN67" s="833"/>
      <c r="CO67" s="833"/>
      <c r="CP67" s="833"/>
      <c r="CQ67" s="833"/>
      <c r="CR67" s="833"/>
      <c r="CS67" s="833"/>
      <c r="CT67" s="833"/>
      <c r="CU67" s="833"/>
      <c r="CV67" s="833"/>
      <c r="CW67" s="833"/>
      <c r="CX67" s="833"/>
      <c r="CY67" s="833"/>
      <c r="CZ67" s="833"/>
      <c r="DA67" s="833"/>
      <c r="DB67" s="833"/>
      <c r="DC67" s="833"/>
      <c r="DD67" s="833"/>
      <c r="DE67" s="833"/>
      <c r="DF67" s="833"/>
      <c r="DG67" s="833"/>
      <c r="DH67" s="833"/>
      <c r="DI67" s="833"/>
      <c r="DJ67" s="833"/>
      <c r="DK67" s="833"/>
      <c r="DL67" s="833"/>
      <c r="DM67" s="833"/>
      <c r="DN67" s="833"/>
      <c r="DO67" s="833"/>
      <c r="DP67" s="833"/>
      <c r="DQ67" s="833"/>
      <c r="DR67" s="833"/>
      <c r="DS67" s="833"/>
      <c r="DT67" s="833"/>
      <c r="DU67" s="833"/>
      <c r="DV67" s="833"/>
      <c r="DW67" s="833"/>
      <c r="DX67" s="833"/>
      <c r="DY67" s="833"/>
      <c r="DZ67" s="833"/>
      <c r="EA67" s="833"/>
      <c r="EB67" s="833"/>
      <c r="EC67" s="833"/>
      <c r="ED67" s="833"/>
      <c r="EE67" s="833"/>
      <c r="EF67" s="833"/>
      <c r="EG67" s="833"/>
      <c r="EH67" s="833"/>
      <c r="EI67" s="833"/>
      <c r="EJ67" s="833"/>
      <c r="EK67" s="833"/>
      <c r="EL67" s="833"/>
      <c r="EM67" s="833"/>
      <c r="EN67" s="833"/>
      <c r="EO67" s="833"/>
      <c r="EP67" s="833"/>
      <c r="EQ67" s="833"/>
      <c r="ER67" s="833"/>
      <c r="ES67" s="833"/>
      <c r="ET67" s="833"/>
      <c r="EU67" s="833"/>
      <c r="EV67" s="833"/>
      <c r="EW67" s="833"/>
      <c r="EX67" s="833"/>
      <c r="EY67" s="833"/>
      <c r="EZ67" s="833"/>
      <c r="FA67" s="833"/>
      <c r="FB67" s="833"/>
      <c r="FC67" s="833"/>
      <c r="FD67" s="833"/>
      <c r="FE67" s="833"/>
      <c r="FF67" s="833"/>
      <c r="FG67" s="833"/>
      <c r="FH67" s="833"/>
      <c r="FI67" s="833"/>
      <c r="FJ67" s="833"/>
      <c r="FK67" s="833"/>
      <c r="FL67" s="833"/>
      <c r="FM67" s="833"/>
      <c r="FN67" s="833"/>
      <c r="FO67" s="833"/>
      <c r="FP67" s="833"/>
      <c r="FQ67" s="833"/>
      <c r="FR67" s="833"/>
      <c r="FS67" s="833"/>
      <c r="FT67" s="833"/>
      <c r="FU67" s="833"/>
      <c r="FV67" s="833"/>
      <c r="FW67" s="833"/>
      <c r="FX67" s="833"/>
      <c r="FY67" s="833"/>
      <c r="FZ67" s="833"/>
      <c r="GA67" s="833"/>
      <c r="GB67" s="833"/>
    </row>
    <row r="68" spans="1:184" x14ac:dyDescent="0.2">
      <c r="A68" s="812"/>
      <c r="B68" s="1131" t="s">
        <v>159</v>
      </c>
      <c r="C68" s="1132"/>
      <c r="D68" s="1132"/>
      <c r="E68" s="1132"/>
      <c r="F68" s="939" t="s">
        <v>1796</v>
      </c>
      <c r="G68" s="939"/>
      <c r="H68" s="848"/>
      <c r="I68" s="814"/>
      <c r="J68" s="833"/>
      <c r="K68" s="833"/>
      <c r="L68" s="833"/>
      <c r="M68" s="833"/>
      <c r="N68" s="833"/>
      <c r="O68" s="833"/>
      <c r="P68" s="833"/>
      <c r="Q68" s="833"/>
      <c r="R68" s="833"/>
      <c r="S68" s="833"/>
      <c r="T68" s="833"/>
      <c r="U68" s="833"/>
      <c r="V68" s="833"/>
      <c r="W68" s="833"/>
      <c r="X68" s="833"/>
      <c r="Y68" s="833"/>
      <c r="Z68" s="833"/>
      <c r="AA68" s="833"/>
      <c r="AB68" s="833"/>
      <c r="AC68" s="833"/>
      <c r="AD68" s="833"/>
      <c r="AE68" s="833"/>
      <c r="AF68" s="833"/>
      <c r="AG68" s="833"/>
      <c r="AH68" s="833"/>
      <c r="AI68" s="833"/>
      <c r="AJ68" s="833"/>
      <c r="AK68" s="833"/>
      <c r="AL68" s="833"/>
      <c r="AM68" s="833"/>
      <c r="AN68" s="833"/>
      <c r="AO68" s="833"/>
      <c r="AP68" s="833"/>
      <c r="AQ68" s="833"/>
      <c r="AR68" s="833"/>
      <c r="AS68" s="833"/>
      <c r="AT68" s="833"/>
      <c r="AU68" s="833"/>
      <c r="AV68" s="833"/>
      <c r="AW68" s="833"/>
      <c r="AX68" s="833"/>
      <c r="AY68" s="833"/>
      <c r="AZ68" s="833"/>
      <c r="BA68" s="833"/>
      <c r="BB68" s="833"/>
      <c r="BC68" s="833"/>
      <c r="BD68" s="833"/>
      <c r="BE68" s="833"/>
      <c r="BF68" s="833"/>
      <c r="BG68" s="833"/>
      <c r="BH68" s="833"/>
      <c r="BI68" s="833"/>
      <c r="BJ68" s="833"/>
      <c r="BK68" s="833"/>
      <c r="BL68" s="833"/>
      <c r="BM68" s="833"/>
      <c r="BN68" s="833"/>
      <c r="BO68" s="833"/>
      <c r="BP68" s="833"/>
      <c r="BQ68" s="833"/>
      <c r="BR68" s="833"/>
      <c r="BS68" s="833"/>
      <c r="BT68" s="833"/>
      <c r="BU68" s="833"/>
      <c r="BV68" s="833"/>
      <c r="BW68" s="833"/>
      <c r="BX68" s="833"/>
      <c r="BY68" s="833"/>
      <c r="BZ68" s="833"/>
      <c r="CA68" s="833"/>
      <c r="CB68" s="833"/>
      <c r="CC68" s="833"/>
      <c r="CD68" s="833"/>
      <c r="CE68" s="833"/>
      <c r="CF68" s="833"/>
      <c r="CG68" s="833"/>
      <c r="CH68" s="833"/>
      <c r="CI68" s="833"/>
      <c r="CJ68" s="833"/>
      <c r="CK68" s="833"/>
      <c r="CL68" s="833"/>
      <c r="CM68" s="833"/>
      <c r="CN68" s="833"/>
      <c r="CO68" s="833"/>
      <c r="CP68" s="833"/>
      <c r="CQ68" s="833"/>
      <c r="CR68" s="833"/>
      <c r="CS68" s="833"/>
      <c r="CT68" s="833"/>
      <c r="CU68" s="833"/>
      <c r="CV68" s="833"/>
      <c r="CW68" s="833"/>
      <c r="CX68" s="833"/>
      <c r="CY68" s="833"/>
      <c r="CZ68" s="833"/>
      <c r="DA68" s="833"/>
      <c r="DB68" s="833"/>
      <c r="DC68" s="833"/>
      <c r="DD68" s="833"/>
      <c r="DE68" s="833"/>
      <c r="DF68" s="833"/>
      <c r="DG68" s="833"/>
      <c r="DH68" s="833"/>
      <c r="DI68" s="833"/>
      <c r="DJ68" s="833"/>
      <c r="DK68" s="833"/>
      <c r="DL68" s="833"/>
      <c r="DM68" s="833"/>
      <c r="DN68" s="833"/>
      <c r="DO68" s="833"/>
      <c r="DP68" s="833"/>
      <c r="DQ68" s="833"/>
      <c r="DR68" s="833"/>
      <c r="DS68" s="833"/>
      <c r="DT68" s="833"/>
      <c r="DU68" s="833"/>
      <c r="DV68" s="833"/>
      <c r="DW68" s="833"/>
      <c r="DX68" s="833"/>
      <c r="DY68" s="833"/>
      <c r="DZ68" s="833"/>
      <c r="EA68" s="833"/>
      <c r="EB68" s="833"/>
      <c r="EC68" s="833"/>
      <c r="ED68" s="833"/>
      <c r="EE68" s="833"/>
      <c r="EF68" s="833"/>
      <c r="EG68" s="833"/>
      <c r="EH68" s="833"/>
      <c r="EI68" s="833"/>
      <c r="EJ68" s="833"/>
      <c r="EK68" s="833"/>
      <c r="EL68" s="833"/>
      <c r="EM68" s="833"/>
      <c r="EN68" s="833"/>
      <c r="EO68" s="833"/>
      <c r="EP68" s="833"/>
      <c r="EQ68" s="833"/>
      <c r="ER68" s="833"/>
      <c r="ES68" s="833"/>
      <c r="ET68" s="833"/>
      <c r="EU68" s="833"/>
      <c r="EV68" s="833"/>
      <c r="EW68" s="833"/>
      <c r="EX68" s="833"/>
      <c r="EY68" s="833"/>
      <c r="EZ68" s="833"/>
      <c r="FA68" s="833"/>
      <c r="FB68" s="833"/>
      <c r="FC68" s="833"/>
      <c r="FD68" s="833"/>
      <c r="FE68" s="833"/>
      <c r="FF68" s="833"/>
      <c r="FG68" s="833"/>
      <c r="FH68" s="833"/>
      <c r="FI68" s="833"/>
      <c r="FJ68" s="833"/>
      <c r="FK68" s="833"/>
      <c r="FL68" s="833"/>
      <c r="FM68" s="833"/>
      <c r="FN68" s="833"/>
      <c r="FO68" s="833"/>
      <c r="FP68" s="833"/>
      <c r="FQ68" s="833"/>
      <c r="FR68" s="833"/>
      <c r="FS68" s="833"/>
      <c r="FT68" s="833"/>
      <c r="FU68" s="833"/>
      <c r="FV68" s="833"/>
      <c r="FW68" s="833"/>
      <c r="FX68" s="833"/>
      <c r="FY68" s="833"/>
      <c r="FZ68" s="833"/>
      <c r="GA68" s="833"/>
      <c r="GB68" s="833"/>
    </row>
    <row r="69" spans="1:184" x14ac:dyDescent="0.2">
      <c r="A69" s="812"/>
      <c r="B69" s="1131" t="s">
        <v>1550</v>
      </c>
      <c r="C69" s="1132"/>
      <c r="D69" s="1132"/>
      <c r="E69" s="1132"/>
      <c r="F69" s="940" t="s">
        <v>1797</v>
      </c>
      <c r="G69" s="940"/>
      <c r="H69" s="848"/>
      <c r="I69" s="814"/>
      <c r="J69" s="833"/>
      <c r="K69" s="833"/>
      <c r="L69" s="833"/>
      <c r="M69" s="833"/>
      <c r="N69" s="833"/>
      <c r="O69" s="833"/>
      <c r="P69" s="833"/>
      <c r="Q69" s="833"/>
      <c r="R69" s="833"/>
      <c r="S69" s="833"/>
      <c r="T69" s="833"/>
      <c r="U69" s="833"/>
      <c r="V69" s="833"/>
      <c r="W69" s="833"/>
      <c r="X69" s="833"/>
      <c r="Y69" s="833"/>
      <c r="Z69" s="833"/>
      <c r="AA69" s="833"/>
      <c r="AB69" s="833"/>
      <c r="AC69" s="833"/>
      <c r="AD69" s="833"/>
      <c r="AE69" s="833"/>
      <c r="AF69" s="833"/>
      <c r="AG69" s="833"/>
      <c r="AH69" s="833"/>
      <c r="AI69" s="833"/>
      <c r="AJ69" s="833"/>
      <c r="AK69" s="833"/>
      <c r="AL69" s="833"/>
      <c r="AM69" s="833"/>
      <c r="AN69" s="833"/>
      <c r="AO69" s="833"/>
      <c r="AP69" s="833"/>
      <c r="AQ69" s="833"/>
      <c r="AR69" s="833"/>
      <c r="AS69" s="833"/>
      <c r="AT69" s="833"/>
      <c r="AU69" s="833"/>
      <c r="AV69" s="833"/>
      <c r="AW69" s="833"/>
      <c r="AX69" s="833"/>
      <c r="AY69" s="833"/>
      <c r="AZ69" s="833"/>
      <c r="BA69" s="833"/>
      <c r="BB69" s="833"/>
      <c r="BC69" s="833"/>
      <c r="BD69" s="833"/>
      <c r="BE69" s="833"/>
      <c r="BF69" s="833"/>
      <c r="BG69" s="833"/>
      <c r="BH69" s="833"/>
      <c r="BI69" s="833"/>
      <c r="BJ69" s="833"/>
      <c r="BK69" s="833"/>
      <c r="BL69" s="833"/>
      <c r="BM69" s="833"/>
      <c r="BN69" s="833"/>
      <c r="BO69" s="833"/>
      <c r="BP69" s="833"/>
      <c r="BQ69" s="833"/>
      <c r="BR69" s="833"/>
      <c r="BS69" s="833"/>
      <c r="BT69" s="833"/>
      <c r="BU69" s="833"/>
      <c r="BV69" s="833"/>
      <c r="BW69" s="833"/>
      <c r="BX69" s="833"/>
      <c r="BY69" s="833"/>
      <c r="BZ69" s="833"/>
      <c r="CA69" s="833"/>
      <c r="CB69" s="833"/>
      <c r="CC69" s="833"/>
      <c r="CD69" s="833"/>
      <c r="CE69" s="833"/>
      <c r="CF69" s="833"/>
      <c r="CG69" s="833"/>
      <c r="CH69" s="833"/>
      <c r="CI69" s="833"/>
      <c r="CJ69" s="833"/>
      <c r="CK69" s="833"/>
      <c r="CL69" s="833"/>
      <c r="CM69" s="833"/>
      <c r="CN69" s="833"/>
      <c r="CO69" s="833"/>
      <c r="CP69" s="833"/>
      <c r="CQ69" s="833"/>
      <c r="CR69" s="833"/>
      <c r="CS69" s="833"/>
      <c r="CT69" s="833"/>
      <c r="CU69" s="833"/>
      <c r="CV69" s="833"/>
      <c r="CW69" s="833"/>
      <c r="CX69" s="833"/>
      <c r="CY69" s="833"/>
      <c r="CZ69" s="833"/>
      <c r="DA69" s="833"/>
      <c r="DB69" s="833"/>
      <c r="DC69" s="833"/>
      <c r="DD69" s="833"/>
      <c r="DE69" s="833"/>
      <c r="DF69" s="833"/>
      <c r="DG69" s="833"/>
      <c r="DH69" s="833"/>
      <c r="DI69" s="833"/>
      <c r="DJ69" s="833"/>
      <c r="DK69" s="833"/>
      <c r="DL69" s="833"/>
      <c r="DM69" s="833"/>
      <c r="DN69" s="833"/>
      <c r="DO69" s="833"/>
      <c r="DP69" s="833"/>
      <c r="DQ69" s="833"/>
      <c r="DR69" s="833"/>
      <c r="DS69" s="833"/>
      <c r="DT69" s="833"/>
      <c r="DU69" s="833"/>
      <c r="DV69" s="833"/>
      <c r="DW69" s="833"/>
      <c r="DX69" s="833"/>
      <c r="DY69" s="833"/>
      <c r="DZ69" s="833"/>
      <c r="EA69" s="833"/>
      <c r="EB69" s="833"/>
      <c r="EC69" s="833"/>
      <c r="ED69" s="833"/>
      <c r="EE69" s="833"/>
      <c r="EF69" s="833"/>
      <c r="EG69" s="833"/>
      <c r="EH69" s="833"/>
      <c r="EI69" s="833"/>
      <c r="EJ69" s="833"/>
      <c r="EK69" s="833"/>
      <c r="EL69" s="833"/>
      <c r="EM69" s="833"/>
      <c r="EN69" s="833"/>
      <c r="EO69" s="833"/>
      <c r="EP69" s="833"/>
      <c r="EQ69" s="833"/>
      <c r="ER69" s="833"/>
      <c r="ES69" s="833"/>
      <c r="ET69" s="833"/>
      <c r="EU69" s="833"/>
      <c r="EV69" s="833"/>
      <c r="EW69" s="833"/>
      <c r="EX69" s="833"/>
      <c r="EY69" s="833"/>
      <c r="EZ69" s="833"/>
      <c r="FA69" s="833"/>
      <c r="FB69" s="833"/>
      <c r="FC69" s="833"/>
      <c r="FD69" s="833"/>
      <c r="FE69" s="833"/>
      <c r="FF69" s="833"/>
      <c r="FG69" s="833"/>
      <c r="FH69" s="833"/>
      <c r="FI69" s="833"/>
      <c r="FJ69" s="833"/>
      <c r="FK69" s="833"/>
      <c r="FL69" s="833"/>
      <c r="FM69" s="833"/>
      <c r="FN69" s="833"/>
      <c r="FO69" s="833"/>
      <c r="FP69" s="833"/>
      <c r="FQ69" s="833"/>
      <c r="FR69" s="833"/>
      <c r="FS69" s="833"/>
      <c r="FT69" s="833"/>
      <c r="FU69" s="833"/>
      <c r="FV69" s="833"/>
      <c r="FW69" s="833"/>
      <c r="FX69" s="833"/>
      <c r="FY69" s="833"/>
      <c r="FZ69" s="833"/>
      <c r="GA69" s="833"/>
      <c r="GB69" s="833"/>
    </row>
    <row r="70" spans="1:184" x14ac:dyDescent="0.2">
      <c r="A70" s="812"/>
      <c r="B70" s="135"/>
      <c r="C70" s="940"/>
      <c r="D70" s="940"/>
      <c r="E70" s="941"/>
      <c r="F70" s="940" t="s">
        <v>1550</v>
      </c>
      <c r="G70" s="940"/>
      <c r="H70" s="848"/>
      <c r="I70" s="814"/>
      <c r="J70" s="833"/>
      <c r="K70" s="833"/>
      <c r="L70" s="833"/>
      <c r="M70" s="833"/>
      <c r="N70" s="833"/>
      <c r="O70" s="833"/>
      <c r="P70" s="833"/>
      <c r="Q70" s="833"/>
      <c r="R70" s="833"/>
      <c r="S70" s="833"/>
      <c r="T70" s="833"/>
      <c r="U70" s="833"/>
      <c r="V70" s="833"/>
      <c r="W70" s="833"/>
      <c r="X70" s="833"/>
      <c r="Y70" s="833"/>
      <c r="Z70" s="833"/>
      <c r="AA70" s="833"/>
      <c r="AB70" s="833"/>
      <c r="AC70" s="833"/>
      <c r="AD70" s="833"/>
      <c r="AE70" s="833"/>
      <c r="AF70" s="833"/>
      <c r="AG70" s="833"/>
      <c r="AH70" s="833"/>
      <c r="AI70" s="833"/>
      <c r="AJ70" s="833"/>
      <c r="AK70" s="833"/>
      <c r="AL70" s="833"/>
      <c r="AM70" s="833"/>
      <c r="AN70" s="833"/>
      <c r="AO70" s="833"/>
      <c r="AP70" s="833"/>
      <c r="AQ70" s="833"/>
      <c r="AR70" s="833"/>
      <c r="AS70" s="833"/>
      <c r="AT70" s="833"/>
      <c r="AU70" s="833"/>
      <c r="AV70" s="833"/>
      <c r="AW70" s="833"/>
      <c r="AX70" s="833"/>
      <c r="AY70" s="833"/>
      <c r="AZ70" s="833"/>
      <c r="BA70" s="833"/>
      <c r="BB70" s="833"/>
      <c r="BC70" s="833"/>
      <c r="BD70" s="833"/>
      <c r="BE70" s="833"/>
      <c r="BF70" s="833"/>
      <c r="BG70" s="833"/>
      <c r="BH70" s="833"/>
      <c r="BI70" s="833"/>
      <c r="BJ70" s="833"/>
      <c r="BK70" s="833"/>
      <c r="BL70" s="833"/>
      <c r="BM70" s="833"/>
      <c r="BN70" s="833"/>
      <c r="BO70" s="833"/>
      <c r="BP70" s="833"/>
      <c r="BQ70" s="833"/>
      <c r="BR70" s="833"/>
      <c r="BS70" s="833"/>
      <c r="BT70" s="833"/>
      <c r="BU70" s="833"/>
      <c r="BV70" s="833"/>
      <c r="BW70" s="833"/>
      <c r="BX70" s="833"/>
      <c r="BY70" s="833"/>
      <c r="BZ70" s="833"/>
      <c r="CA70" s="833"/>
      <c r="CB70" s="833"/>
      <c r="CC70" s="833"/>
      <c r="CD70" s="833"/>
      <c r="CE70" s="833"/>
      <c r="CF70" s="833"/>
      <c r="CG70" s="833"/>
      <c r="CH70" s="833"/>
      <c r="CI70" s="833"/>
      <c r="CJ70" s="833"/>
      <c r="CK70" s="833"/>
      <c r="CL70" s="833"/>
      <c r="CM70" s="833"/>
      <c r="CN70" s="833"/>
      <c r="CO70" s="833"/>
      <c r="CP70" s="833"/>
      <c r="CQ70" s="833"/>
      <c r="CR70" s="833"/>
      <c r="CS70" s="833"/>
      <c r="CT70" s="833"/>
      <c r="CU70" s="833"/>
      <c r="CV70" s="833"/>
      <c r="CW70" s="833"/>
      <c r="CX70" s="833"/>
      <c r="CY70" s="833"/>
      <c r="CZ70" s="833"/>
      <c r="DA70" s="833"/>
      <c r="DB70" s="833"/>
      <c r="DC70" s="833"/>
      <c r="DD70" s="833"/>
      <c r="DE70" s="833"/>
      <c r="DF70" s="833"/>
      <c r="DG70" s="833"/>
      <c r="DH70" s="833"/>
      <c r="DI70" s="833"/>
      <c r="DJ70" s="833"/>
      <c r="DK70" s="833"/>
      <c r="DL70" s="833"/>
      <c r="DM70" s="833"/>
      <c r="DN70" s="833"/>
      <c r="DO70" s="833"/>
      <c r="DP70" s="833"/>
      <c r="DQ70" s="833"/>
      <c r="DR70" s="833"/>
      <c r="DS70" s="833"/>
      <c r="DT70" s="833"/>
      <c r="DU70" s="833"/>
      <c r="DV70" s="833"/>
      <c r="DW70" s="833"/>
      <c r="DX70" s="833"/>
      <c r="DY70" s="833"/>
      <c r="DZ70" s="833"/>
      <c r="EA70" s="833"/>
      <c r="EB70" s="833"/>
      <c r="EC70" s="833"/>
      <c r="ED70" s="833"/>
      <c r="EE70" s="833"/>
      <c r="EF70" s="833"/>
      <c r="EG70" s="833"/>
      <c r="EH70" s="833"/>
      <c r="EI70" s="833"/>
      <c r="EJ70" s="833"/>
      <c r="EK70" s="833"/>
      <c r="EL70" s="833"/>
      <c r="EM70" s="833"/>
      <c r="EN70" s="833"/>
      <c r="EO70" s="833"/>
      <c r="EP70" s="833"/>
      <c r="EQ70" s="833"/>
      <c r="ER70" s="833"/>
      <c r="ES70" s="833"/>
      <c r="ET70" s="833"/>
      <c r="EU70" s="833"/>
      <c r="EV70" s="833"/>
      <c r="EW70" s="833"/>
      <c r="EX70" s="833"/>
      <c r="EY70" s="833"/>
      <c r="EZ70" s="833"/>
      <c r="FA70" s="833"/>
      <c r="FB70" s="833"/>
      <c r="FC70" s="833"/>
      <c r="FD70" s="833"/>
      <c r="FE70" s="833"/>
      <c r="FF70" s="833"/>
      <c r="FG70" s="833"/>
      <c r="FH70" s="833"/>
      <c r="FI70" s="833"/>
      <c r="FJ70" s="833"/>
      <c r="FK70" s="833"/>
      <c r="FL70" s="833"/>
      <c r="FM70" s="833"/>
      <c r="FN70" s="833"/>
      <c r="FO70" s="833"/>
      <c r="FP70" s="833"/>
      <c r="FQ70" s="833"/>
      <c r="FR70" s="833"/>
      <c r="FS70" s="833"/>
      <c r="FT70" s="833"/>
      <c r="FU70" s="833"/>
      <c r="FV70" s="833"/>
      <c r="FW70" s="833"/>
      <c r="FX70" s="833"/>
      <c r="FY70" s="833"/>
      <c r="FZ70" s="833"/>
      <c r="GA70" s="833"/>
      <c r="GB70" s="833"/>
    </row>
    <row r="71" spans="1:184" ht="11.45" customHeight="1" x14ac:dyDescent="0.2">
      <c r="A71" s="812"/>
      <c r="B71" s="921"/>
      <c r="C71" s="942"/>
      <c r="D71" s="942"/>
      <c r="E71" s="942"/>
      <c r="F71" s="943"/>
      <c r="G71" s="944"/>
      <c r="H71" s="848"/>
      <c r="I71" s="814"/>
      <c r="J71" s="833"/>
      <c r="K71" s="833"/>
      <c r="L71" s="833"/>
      <c r="M71" s="833"/>
      <c r="N71" s="833"/>
      <c r="O71" s="833"/>
      <c r="P71" s="833"/>
      <c r="Q71" s="833"/>
      <c r="R71" s="833"/>
      <c r="S71" s="833"/>
      <c r="T71" s="833"/>
      <c r="U71" s="833"/>
      <c r="V71" s="833"/>
      <c r="W71" s="833"/>
      <c r="X71" s="833"/>
      <c r="Y71" s="833"/>
      <c r="Z71" s="833"/>
      <c r="AA71" s="833"/>
      <c r="AB71" s="833"/>
      <c r="AC71" s="833"/>
      <c r="AD71" s="833"/>
      <c r="AE71" s="833"/>
      <c r="AF71" s="833"/>
      <c r="AG71" s="833"/>
      <c r="AH71" s="833"/>
      <c r="AI71" s="833"/>
      <c r="AJ71" s="833"/>
      <c r="AK71" s="833"/>
      <c r="AL71" s="833"/>
      <c r="AM71" s="833"/>
      <c r="AN71" s="833"/>
      <c r="AO71" s="833"/>
      <c r="AP71" s="833"/>
      <c r="AQ71" s="833"/>
      <c r="AR71" s="833"/>
      <c r="AS71" s="833"/>
      <c r="AT71" s="833"/>
      <c r="AU71" s="833"/>
      <c r="AV71" s="833"/>
      <c r="AW71" s="833"/>
      <c r="AX71" s="833"/>
      <c r="AY71" s="833"/>
      <c r="AZ71" s="833"/>
      <c r="BA71" s="833"/>
      <c r="BB71" s="833"/>
      <c r="BC71" s="833"/>
      <c r="BD71" s="833"/>
      <c r="BE71" s="833"/>
      <c r="BF71" s="833"/>
      <c r="BG71" s="833"/>
      <c r="BH71" s="833"/>
      <c r="BI71" s="833"/>
      <c r="BJ71" s="833"/>
      <c r="BK71" s="833"/>
      <c r="BL71" s="833"/>
      <c r="BM71" s="833"/>
      <c r="BN71" s="833"/>
      <c r="BO71" s="833"/>
      <c r="BP71" s="833"/>
      <c r="BQ71" s="833"/>
      <c r="BR71" s="833"/>
      <c r="BS71" s="833"/>
      <c r="BT71" s="833"/>
      <c r="BU71" s="833"/>
      <c r="BV71" s="833"/>
      <c r="BW71" s="833"/>
      <c r="BX71" s="833"/>
      <c r="BY71" s="833"/>
      <c r="BZ71" s="833"/>
      <c r="CA71" s="833"/>
      <c r="CB71" s="833"/>
      <c r="CC71" s="833"/>
      <c r="CD71" s="833"/>
      <c r="CE71" s="833"/>
      <c r="CF71" s="833"/>
      <c r="CG71" s="833"/>
      <c r="CH71" s="833"/>
      <c r="CI71" s="833"/>
      <c r="CJ71" s="833"/>
      <c r="CK71" s="833"/>
      <c r="CL71" s="833"/>
      <c r="CM71" s="833"/>
      <c r="CN71" s="833"/>
      <c r="CO71" s="833"/>
      <c r="CP71" s="833"/>
      <c r="CQ71" s="833"/>
      <c r="CR71" s="833"/>
      <c r="CS71" s="833"/>
      <c r="CT71" s="833"/>
      <c r="CU71" s="833"/>
      <c r="CV71" s="833"/>
      <c r="CW71" s="833"/>
      <c r="CX71" s="833"/>
      <c r="CY71" s="833"/>
      <c r="CZ71" s="833"/>
      <c r="DA71" s="833"/>
      <c r="DB71" s="833"/>
      <c r="DC71" s="833"/>
      <c r="DD71" s="833"/>
      <c r="DE71" s="833"/>
      <c r="DF71" s="833"/>
      <c r="DG71" s="833"/>
      <c r="DH71" s="833"/>
      <c r="DI71" s="833"/>
      <c r="DJ71" s="833"/>
      <c r="DK71" s="833"/>
      <c r="DL71" s="833"/>
      <c r="DM71" s="833"/>
      <c r="DN71" s="833"/>
      <c r="DO71" s="833"/>
      <c r="DP71" s="833"/>
      <c r="DQ71" s="833"/>
      <c r="DR71" s="833"/>
      <c r="DS71" s="833"/>
      <c r="DT71" s="833"/>
      <c r="DU71" s="833"/>
      <c r="DV71" s="833"/>
      <c r="DW71" s="833"/>
      <c r="DX71" s="833"/>
      <c r="DY71" s="833"/>
      <c r="DZ71" s="833"/>
      <c r="EA71" s="833"/>
      <c r="EB71" s="833"/>
      <c r="EC71" s="833"/>
      <c r="ED71" s="833"/>
      <c r="EE71" s="833"/>
      <c r="EF71" s="833"/>
      <c r="EG71" s="833"/>
      <c r="EH71" s="833"/>
      <c r="EI71" s="833"/>
      <c r="EJ71" s="833"/>
      <c r="EK71" s="833"/>
      <c r="EL71" s="833"/>
      <c r="EM71" s="833"/>
      <c r="EN71" s="833"/>
      <c r="EO71" s="833"/>
      <c r="EP71" s="833"/>
      <c r="EQ71" s="833"/>
      <c r="ER71" s="833"/>
      <c r="ES71" s="833"/>
      <c r="ET71" s="833"/>
      <c r="EU71" s="833"/>
      <c r="EV71" s="833"/>
      <c r="EW71" s="833"/>
      <c r="EX71" s="833"/>
      <c r="EY71" s="833"/>
      <c r="EZ71" s="833"/>
      <c r="FA71" s="833"/>
      <c r="FB71" s="833"/>
      <c r="FC71" s="833"/>
      <c r="FD71" s="833"/>
      <c r="FE71" s="833"/>
      <c r="FF71" s="833"/>
      <c r="FG71" s="833"/>
      <c r="FH71" s="833"/>
      <c r="FI71" s="833"/>
      <c r="FJ71" s="833"/>
      <c r="FK71" s="833"/>
      <c r="FL71" s="833"/>
      <c r="FM71" s="833"/>
      <c r="FN71" s="833"/>
      <c r="FO71" s="833"/>
      <c r="FP71" s="833"/>
      <c r="FQ71" s="833"/>
      <c r="FR71" s="833"/>
      <c r="FS71" s="833"/>
      <c r="FT71" s="833"/>
      <c r="FU71" s="833"/>
      <c r="FV71" s="833"/>
      <c r="FW71" s="833"/>
      <c r="FX71" s="833"/>
      <c r="FY71" s="833"/>
      <c r="FZ71" s="833"/>
      <c r="GA71" s="833"/>
      <c r="GB71" s="833"/>
    </row>
    <row r="72" spans="1:184" ht="16.5" customHeight="1" x14ac:dyDescent="0.2">
      <c r="A72" s="812"/>
      <c r="B72" s="1071" t="s">
        <v>1798</v>
      </c>
      <c r="C72" s="1072"/>
      <c r="D72" s="940"/>
      <c r="E72" s="941"/>
      <c r="F72" s="940"/>
      <c r="G72" s="944"/>
      <c r="H72" s="848"/>
      <c r="I72" s="814"/>
      <c r="J72" s="833"/>
      <c r="K72" s="833"/>
      <c r="L72" s="833"/>
      <c r="M72" s="833"/>
      <c r="N72" s="833"/>
      <c r="O72" s="833"/>
      <c r="P72" s="833"/>
      <c r="Q72" s="833"/>
      <c r="R72" s="833"/>
      <c r="S72" s="833"/>
      <c r="T72" s="833"/>
      <c r="U72" s="833"/>
      <c r="V72" s="833"/>
      <c r="W72" s="833"/>
      <c r="X72" s="833"/>
      <c r="Y72" s="833"/>
      <c r="Z72" s="833"/>
      <c r="AA72" s="833"/>
      <c r="AB72" s="833"/>
      <c r="AC72" s="833"/>
      <c r="AD72" s="833"/>
      <c r="AE72" s="833"/>
      <c r="AF72" s="833"/>
      <c r="AG72" s="833"/>
      <c r="AH72" s="833"/>
      <c r="AI72" s="833"/>
      <c r="AJ72" s="833"/>
      <c r="AK72" s="833"/>
      <c r="AL72" s="833"/>
      <c r="AM72" s="833"/>
      <c r="AN72" s="833"/>
      <c r="AO72" s="833"/>
      <c r="AP72" s="833"/>
      <c r="AQ72" s="833"/>
      <c r="AR72" s="833"/>
      <c r="AS72" s="833"/>
      <c r="AT72" s="833"/>
      <c r="AU72" s="833"/>
      <c r="AV72" s="833"/>
      <c r="AW72" s="833"/>
      <c r="AX72" s="833"/>
      <c r="AY72" s="833"/>
      <c r="AZ72" s="833"/>
      <c r="BA72" s="833"/>
      <c r="BB72" s="833"/>
      <c r="BC72" s="833"/>
      <c r="BD72" s="833"/>
      <c r="BE72" s="833"/>
      <c r="BF72" s="833"/>
      <c r="BG72" s="833"/>
      <c r="BH72" s="833"/>
      <c r="BI72" s="833"/>
      <c r="BJ72" s="833"/>
      <c r="BK72" s="833"/>
      <c r="BL72" s="833"/>
      <c r="BM72" s="833"/>
      <c r="BN72" s="833"/>
      <c r="BO72" s="833"/>
      <c r="BP72" s="833"/>
      <c r="BQ72" s="833"/>
      <c r="BR72" s="833"/>
      <c r="BS72" s="833"/>
      <c r="BT72" s="833"/>
      <c r="BU72" s="833"/>
      <c r="BV72" s="833"/>
      <c r="BW72" s="833"/>
      <c r="BX72" s="833"/>
      <c r="BY72" s="833"/>
      <c r="BZ72" s="833"/>
      <c r="CA72" s="833"/>
      <c r="CB72" s="833"/>
      <c r="CC72" s="833"/>
      <c r="CD72" s="833"/>
      <c r="CE72" s="833"/>
      <c r="CF72" s="833"/>
      <c r="CG72" s="833"/>
      <c r="CH72" s="833"/>
      <c r="CI72" s="833"/>
      <c r="CJ72" s="833"/>
      <c r="CK72" s="833"/>
      <c r="CL72" s="833"/>
      <c r="CM72" s="833"/>
      <c r="CN72" s="833"/>
      <c r="CO72" s="833"/>
      <c r="CP72" s="833"/>
      <c r="CQ72" s="833"/>
      <c r="CR72" s="833"/>
      <c r="CS72" s="833"/>
      <c r="CT72" s="833"/>
      <c r="CU72" s="833"/>
      <c r="CV72" s="833"/>
      <c r="CW72" s="833"/>
      <c r="CX72" s="833"/>
      <c r="CY72" s="833"/>
      <c r="CZ72" s="833"/>
      <c r="DA72" s="833"/>
      <c r="DB72" s="833"/>
      <c r="DC72" s="833"/>
      <c r="DD72" s="833"/>
      <c r="DE72" s="833"/>
      <c r="DF72" s="833"/>
      <c r="DG72" s="833"/>
      <c r="DH72" s="833"/>
      <c r="DI72" s="833"/>
      <c r="DJ72" s="833"/>
      <c r="DK72" s="833"/>
      <c r="DL72" s="833"/>
      <c r="DM72" s="833"/>
      <c r="DN72" s="833"/>
      <c r="DO72" s="833"/>
      <c r="DP72" s="833"/>
      <c r="DQ72" s="833"/>
      <c r="DR72" s="833"/>
      <c r="DS72" s="833"/>
      <c r="DT72" s="833"/>
      <c r="DU72" s="833"/>
      <c r="DV72" s="833"/>
      <c r="DW72" s="833"/>
      <c r="DX72" s="833"/>
      <c r="DY72" s="833"/>
      <c r="DZ72" s="833"/>
      <c r="EA72" s="833"/>
      <c r="EB72" s="833"/>
      <c r="EC72" s="833"/>
      <c r="ED72" s="833"/>
      <c r="EE72" s="833"/>
      <c r="EF72" s="833"/>
      <c r="EG72" s="833"/>
      <c r="EH72" s="833"/>
      <c r="EI72" s="833"/>
      <c r="EJ72" s="833"/>
      <c r="EK72" s="833"/>
      <c r="EL72" s="833"/>
      <c r="EM72" s="833"/>
      <c r="EN72" s="833"/>
      <c r="EO72" s="833"/>
      <c r="EP72" s="833"/>
      <c r="EQ72" s="833"/>
      <c r="ER72" s="833"/>
      <c r="ES72" s="833"/>
      <c r="ET72" s="833"/>
      <c r="EU72" s="833"/>
      <c r="EV72" s="833"/>
      <c r="EW72" s="833"/>
      <c r="EX72" s="833"/>
      <c r="EY72" s="833"/>
      <c r="EZ72" s="833"/>
      <c r="FA72" s="833"/>
      <c r="FB72" s="833"/>
      <c r="FC72" s="833"/>
      <c r="FD72" s="833"/>
      <c r="FE72" s="833"/>
      <c r="FF72" s="833"/>
      <c r="FG72" s="833"/>
      <c r="FH72" s="833"/>
      <c r="FI72" s="833"/>
      <c r="FJ72" s="833"/>
      <c r="FK72" s="833"/>
      <c r="FL72" s="833"/>
      <c r="FM72" s="833"/>
      <c r="FN72" s="833"/>
      <c r="FO72" s="833"/>
      <c r="FP72" s="833"/>
      <c r="FQ72" s="833"/>
      <c r="FR72" s="833"/>
      <c r="FS72" s="833"/>
      <c r="FT72" s="833"/>
      <c r="FU72" s="833"/>
      <c r="FV72" s="833"/>
      <c r="FW72" s="833"/>
      <c r="FX72" s="833"/>
      <c r="FY72" s="833"/>
      <c r="FZ72" s="833"/>
      <c r="GA72" s="833"/>
      <c r="GB72" s="833"/>
    </row>
    <row r="73" spans="1:184" ht="10.9" customHeight="1" x14ac:dyDescent="0.2">
      <c r="A73" s="812"/>
      <c r="B73" s="135"/>
      <c r="C73" s="940"/>
      <c r="D73" s="940"/>
      <c r="E73" s="941"/>
      <c r="F73" s="940"/>
      <c r="G73" s="944"/>
      <c r="H73" s="848"/>
      <c r="I73" s="814"/>
      <c r="J73" s="833"/>
      <c r="K73" s="833"/>
      <c r="L73" s="833"/>
      <c r="M73" s="833"/>
      <c r="N73" s="833"/>
      <c r="O73" s="833"/>
      <c r="P73" s="833"/>
      <c r="Q73" s="833"/>
      <c r="R73" s="833"/>
      <c r="S73" s="833"/>
      <c r="T73" s="833"/>
      <c r="U73" s="833"/>
      <c r="V73" s="833"/>
      <c r="W73" s="833"/>
      <c r="X73" s="833"/>
      <c r="Y73" s="833"/>
      <c r="Z73" s="833"/>
      <c r="AA73" s="833"/>
      <c r="AB73" s="833"/>
      <c r="AC73" s="833"/>
      <c r="AD73" s="833"/>
      <c r="AE73" s="833"/>
      <c r="AF73" s="833"/>
      <c r="AG73" s="833"/>
      <c r="AH73" s="833"/>
      <c r="AI73" s="833"/>
      <c r="AJ73" s="833"/>
      <c r="AK73" s="833"/>
      <c r="AL73" s="833"/>
      <c r="AM73" s="833"/>
      <c r="AN73" s="833"/>
      <c r="AO73" s="833"/>
      <c r="AP73" s="833"/>
      <c r="AQ73" s="833"/>
      <c r="AR73" s="833"/>
      <c r="AS73" s="833"/>
      <c r="AT73" s="833"/>
      <c r="AU73" s="833"/>
      <c r="AV73" s="833"/>
      <c r="AW73" s="833"/>
      <c r="AX73" s="833"/>
      <c r="AY73" s="833"/>
      <c r="AZ73" s="833"/>
      <c r="BA73" s="833"/>
      <c r="BB73" s="833"/>
      <c r="BC73" s="833"/>
      <c r="BD73" s="833"/>
      <c r="BE73" s="833"/>
      <c r="BF73" s="833"/>
      <c r="BG73" s="833"/>
      <c r="BH73" s="833"/>
      <c r="BI73" s="833"/>
      <c r="BJ73" s="833"/>
      <c r="BK73" s="833"/>
      <c r="BL73" s="833"/>
      <c r="BM73" s="833"/>
      <c r="BN73" s="833"/>
      <c r="BO73" s="833"/>
      <c r="BP73" s="833"/>
      <c r="BQ73" s="833"/>
      <c r="BR73" s="833"/>
      <c r="BS73" s="833"/>
      <c r="BT73" s="833"/>
      <c r="BU73" s="833"/>
      <c r="BV73" s="833"/>
      <c r="BW73" s="833"/>
      <c r="BX73" s="833"/>
      <c r="BY73" s="833"/>
      <c r="BZ73" s="833"/>
      <c r="CA73" s="833"/>
      <c r="CB73" s="833"/>
      <c r="CC73" s="833"/>
      <c r="CD73" s="833"/>
      <c r="CE73" s="833"/>
      <c r="CF73" s="833"/>
      <c r="CG73" s="833"/>
      <c r="CH73" s="833"/>
      <c r="CI73" s="833"/>
      <c r="CJ73" s="833"/>
      <c r="CK73" s="833"/>
      <c r="CL73" s="833"/>
      <c r="CM73" s="833"/>
      <c r="CN73" s="833"/>
      <c r="CO73" s="833"/>
      <c r="CP73" s="833"/>
      <c r="CQ73" s="833"/>
      <c r="CR73" s="833"/>
      <c r="CS73" s="833"/>
      <c r="CT73" s="833"/>
      <c r="CU73" s="833"/>
      <c r="CV73" s="833"/>
      <c r="CW73" s="833"/>
      <c r="CX73" s="833"/>
      <c r="CY73" s="833"/>
      <c r="CZ73" s="833"/>
      <c r="DA73" s="833"/>
      <c r="DB73" s="833"/>
      <c r="DC73" s="833"/>
      <c r="DD73" s="833"/>
      <c r="DE73" s="833"/>
      <c r="DF73" s="833"/>
      <c r="DG73" s="833"/>
      <c r="DH73" s="833"/>
      <c r="DI73" s="833"/>
      <c r="DJ73" s="833"/>
      <c r="DK73" s="833"/>
      <c r="DL73" s="833"/>
      <c r="DM73" s="833"/>
      <c r="DN73" s="833"/>
      <c r="DO73" s="833"/>
      <c r="DP73" s="833"/>
      <c r="DQ73" s="833"/>
      <c r="DR73" s="833"/>
      <c r="DS73" s="833"/>
      <c r="DT73" s="833"/>
      <c r="DU73" s="833"/>
      <c r="DV73" s="833"/>
      <c r="DW73" s="833"/>
      <c r="DX73" s="833"/>
      <c r="DY73" s="833"/>
      <c r="DZ73" s="833"/>
      <c r="EA73" s="833"/>
      <c r="EB73" s="833"/>
      <c r="EC73" s="833"/>
      <c r="ED73" s="833"/>
      <c r="EE73" s="833"/>
      <c r="EF73" s="833"/>
      <c r="EG73" s="833"/>
      <c r="EH73" s="833"/>
      <c r="EI73" s="833"/>
      <c r="EJ73" s="833"/>
      <c r="EK73" s="833"/>
      <c r="EL73" s="833"/>
      <c r="EM73" s="833"/>
      <c r="EN73" s="833"/>
      <c r="EO73" s="833"/>
      <c r="EP73" s="833"/>
      <c r="EQ73" s="833"/>
      <c r="ER73" s="833"/>
      <c r="ES73" s="833"/>
      <c r="ET73" s="833"/>
      <c r="EU73" s="833"/>
      <c r="EV73" s="833"/>
      <c r="EW73" s="833"/>
      <c r="EX73" s="833"/>
      <c r="EY73" s="833"/>
      <c r="EZ73" s="833"/>
      <c r="FA73" s="833"/>
      <c r="FB73" s="833"/>
      <c r="FC73" s="833"/>
      <c r="FD73" s="833"/>
      <c r="FE73" s="833"/>
      <c r="FF73" s="833"/>
      <c r="FG73" s="833"/>
      <c r="FH73" s="833"/>
      <c r="FI73" s="833"/>
      <c r="FJ73" s="833"/>
      <c r="FK73" s="833"/>
      <c r="FL73" s="833"/>
      <c r="FM73" s="833"/>
      <c r="FN73" s="833"/>
      <c r="FO73" s="833"/>
      <c r="FP73" s="833"/>
      <c r="FQ73" s="833"/>
      <c r="FR73" s="833"/>
      <c r="FS73" s="833"/>
      <c r="FT73" s="833"/>
      <c r="FU73" s="833"/>
      <c r="FV73" s="833"/>
      <c r="FW73" s="833"/>
      <c r="FX73" s="833"/>
      <c r="FY73" s="833"/>
      <c r="FZ73" s="833"/>
      <c r="GA73" s="833"/>
      <c r="GB73" s="833"/>
    </row>
    <row r="74" spans="1:184" ht="10.9" customHeight="1" x14ac:dyDescent="0.2">
      <c r="A74" s="812"/>
      <c r="B74" s="135"/>
      <c r="C74" s="940"/>
      <c r="D74" s="940"/>
      <c r="E74" s="941"/>
      <c r="F74" s="940"/>
      <c r="G74" s="944"/>
      <c r="H74" s="848"/>
      <c r="I74" s="814"/>
      <c r="J74" s="833"/>
      <c r="K74" s="833"/>
      <c r="L74" s="833"/>
      <c r="M74" s="833"/>
      <c r="N74" s="833"/>
      <c r="O74" s="833"/>
      <c r="P74" s="833"/>
      <c r="Q74" s="833"/>
      <c r="R74" s="833"/>
      <c r="S74" s="833"/>
      <c r="T74" s="833"/>
      <c r="U74" s="833"/>
      <c r="V74" s="833"/>
      <c r="W74" s="833"/>
      <c r="X74" s="833"/>
      <c r="Y74" s="833"/>
      <c r="Z74" s="833"/>
      <c r="AA74" s="833"/>
      <c r="AB74" s="833"/>
      <c r="AC74" s="833"/>
      <c r="AD74" s="833"/>
      <c r="AE74" s="833"/>
      <c r="AF74" s="833"/>
      <c r="AG74" s="833"/>
      <c r="AH74" s="833"/>
      <c r="AI74" s="833"/>
      <c r="AJ74" s="833"/>
      <c r="AK74" s="833"/>
      <c r="AL74" s="833"/>
      <c r="AM74" s="833"/>
      <c r="AN74" s="833"/>
      <c r="AO74" s="833"/>
      <c r="AP74" s="833"/>
      <c r="AQ74" s="833"/>
      <c r="AR74" s="833"/>
      <c r="AS74" s="833"/>
      <c r="AT74" s="833"/>
      <c r="AU74" s="833"/>
      <c r="AV74" s="833"/>
      <c r="AW74" s="833"/>
      <c r="AX74" s="833"/>
      <c r="AY74" s="833"/>
      <c r="AZ74" s="833"/>
      <c r="BA74" s="833"/>
      <c r="BB74" s="833"/>
      <c r="BC74" s="833"/>
      <c r="BD74" s="833"/>
      <c r="BE74" s="833"/>
      <c r="BF74" s="833"/>
      <c r="BG74" s="833"/>
      <c r="BH74" s="833"/>
      <c r="BI74" s="833"/>
      <c r="BJ74" s="833"/>
      <c r="BK74" s="833"/>
      <c r="BL74" s="833"/>
      <c r="BM74" s="833"/>
      <c r="BN74" s="833"/>
      <c r="BO74" s="833"/>
      <c r="BP74" s="833"/>
      <c r="BQ74" s="833"/>
      <c r="BR74" s="833"/>
      <c r="BS74" s="833"/>
      <c r="BT74" s="833"/>
      <c r="BU74" s="833"/>
      <c r="BV74" s="833"/>
      <c r="BW74" s="833"/>
      <c r="BX74" s="833"/>
      <c r="BY74" s="833"/>
      <c r="BZ74" s="833"/>
      <c r="CA74" s="833"/>
      <c r="CB74" s="833"/>
      <c r="CC74" s="833"/>
      <c r="CD74" s="833"/>
      <c r="CE74" s="833"/>
      <c r="CF74" s="833"/>
      <c r="CG74" s="833"/>
      <c r="CH74" s="833"/>
      <c r="CI74" s="833"/>
      <c r="CJ74" s="833"/>
      <c r="CK74" s="833"/>
      <c r="CL74" s="833"/>
      <c r="CM74" s="833"/>
      <c r="CN74" s="833"/>
      <c r="CO74" s="833"/>
      <c r="CP74" s="833"/>
      <c r="CQ74" s="833"/>
      <c r="CR74" s="833"/>
      <c r="CS74" s="833"/>
      <c r="CT74" s="833"/>
      <c r="CU74" s="833"/>
      <c r="CV74" s="833"/>
      <c r="CW74" s="833"/>
      <c r="CX74" s="833"/>
      <c r="CY74" s="833"/>
      <c r="CZ74" s="833"/>
      <c r="DA74" s="833"/>
      <c r="DB74" s="833"/>
      <c r="DC74" s="833"/>
      <c r="DD74" s="833"/>
      <c r="DE74" s="833"/>
      <c r="DF74" s="833"/>
      <c r="DG74" s="833"/>
      <c r="DH74" s="833"/>
      <c r="DI74" s="833"/>
      <c r="DJ74" s="833"/>
      <c r="DK74" s="833"/>
      <c r="DL74" s="833"/>
      <c r="DM74" s="833"/>
      <c r="DN74" s="833"/>
      <c r="DO74" s="833"/>
      <c r="DP74" s="833"/>
      <c r="DQ74" s="833"/>
      <c r="DR74" s="833"/>
      <c r="DS74" s="833"/>
      <c r="DT74" s="833"/>
      <c r="DU74" s="833"/>
      <c r="DV74" s="833"/>
      <c r="DW74" s="833"/>
      <c r="DX74" s="833"/>
      <c r="DY74" s="833"/>
      <c r="DZ74" s="833"/>
      <c r="EA74" s="833"/>
      <c r="EB74" s="833"/>
      <c r="EC74" s="833"/>
      <c r="ED74" s="833"/>
      <c r="EE74" s="833"/>
      <c r="EF74" s="833"/>
      <c r="EG74" s="833"/>
      <c r="EH74" s="833"/>
      <c r="EI74" s="833"/>
      <c r="EJ74" s="833"/>
      <c r="EK74" s="833"/>
      <c r="EL74" s="833"/>
      <c r="EM74" s="833"/>
      <c r="EN74" s="833"/>
      <c r="EO74" s="833"/>
      <c r="EP74" s="833"/>
      <c r="EQ74" s="833"/>
      <c r="ER74" s="833"/>
      <c r="ES74" s="833"/>
      <c r="ET74" s="833"/>
      <c r="EU74" s="833"/>
      <c r="EV74" s="833"/>
      <c r="EW74" s="833"/>
      <c r="EX74" s="833"/>
      <c r="EY74" s="833"/>
      <c r="EZ74" s="833"/>
      <c r="FA74" s="833"/>
      <c r="FB74" s="833"/>
      <c r="FC74" s="833"/>
      <c r="FD74" s="833"/>
      <c r="FE74" s="833"/>
      <c r="FF74" s="833"/>
      <c r="FG74" s="833"/>
      <c r="FH74" s="833"/>
      <c r="FI74" s="833"/>
      <c r="FJ74" s="833"/>
      <c r="FK74" s="833"/>
      <c r="FL74" s="833"/>
      <c r="FM74" s="833"/>
      <c r="FN74" s="833"/>
      <c r="FO74" s="833"/>
      <c r="FP74" s="833"/>
      <c r="FQ74" s="833"/>
      <c r="FR74" s="833"/>
      <c r="FS74" s="833"/>
      <c r="FT74" s="833"/>
      <c r="FU74" s="833"/>
      <c r="FV74" s="833"/>
      <c r="FW74" s="833"/>
      <c r="FX74" s="833"/>
      <c r="FY74" s="833"/>
      <c r="FZ74" s="833"/>
      <c r="GA74" s="833"/>
      <c r="GB74" s="833"/>
    </row>
    <row r="75" spans="1:184" ht="10.9" customHeight="1" x14ac:dyDescent="0.2">
      <c r="A75" s="812"/>
      <c r="B75" s="922" t="s">
        <v>1799</v>
      </c>
      <c r="C75" s="923"/>
      <c r="D75" s="940"/>
      <c r="E75" s="941"/>
      <c r="F75" s="940"/>
      <c r="G75" s="944"/>
      <c r="H75" s="848"/>
      <c r="I75" s="814"/>
      <c r="J75" s="833"/>
      <c r="K75" s="833"/>
      <c r="L75" s="833"/>
      <c r="M75" s="833"/>
      <c r="N75" s="833"/>
      <c r="O75" s="833"/>
      <c r="P75" s="833"/>
      <c r="Q75" s="833"/>
      <c r="R75" s="833"/>
      <c r="S75" s="833"/>
      <c r="T75" s="833"/>
      <c r="U75" s="833"/>
      <c r="V75" s="833"/>
      <c r="W75" s="833"/>
      <c r="X75" s="833"/>
      <c r="Y75" s="833"/>
      <c r="Z75" s="833"/>
      <c r="AA75" s="833"/>
      <c r="AB75" s="833"/>
      <c r="AC75" s="833"/>
      <c r="AD75" s="833"/>
      <c r="AE75" s="833"/>
      <c r="AF75" s="833"/>
      <c r="AG75" s="833"/>
      <c r="AH75" s="833"/>
      <c r="AI75" s="833"/>
      <c r="AJ75" s="833"/>
      <c r="AK75" s="833"/>
      <c r="AL75" s="833"/>
      <c r="AM75" s="833"/>
      <c r="AN75" s="833"/>
      <c r="AO75" s="833"/>
      <c r="AP75" s="833"/>
      <c r="AQ75" s="833"/>
      <c r="AR75" s="833"/>
      <c r="AS75" s="833"/>
      <c r="AT75" s="833"/>
      <c r="AU75" s="833"/>
      <c r="AV75" s="833"/>
      <c r="AW75" s="833"/>
      <c r="AX75" s="833"/>
      <c r="AY75" s="833"/>
      <c r="AZ75" s="833"/>
      <c r="BA75" s="833"/>
      <c r="BB75" s="833"/>
      <c r="BC75" s="833"/>
      <c r="BD75" s="833"/>
      <c r="BE75" s="833"/>
      <c r="BF75" s="833"/>
      <c r="BG75" s="833"/>
      <c r="BH75" s="833"/>
      <c r="BI75" s="833"/>
      <c r="BJ75" s="833"/>
      <c r="BK75" s="833"/>
      <c r="BL75" s="833"/>
      <c r="BM75" s="833"/>
      <c r="BN75" s="833"/>
      <c r="BO75" s="833"/>
      <c r="BP75" s="833"/>
      <c r="BQ75" s="833"/>
      <c r="BR75" s="833"/>
      <c r="BS75" s="833"/>
      <c r="BT75" s="833"/>
      <c r="BU75" s="833"/>
      <c r="BV75" s="833"/>
      <c r="BW75" s="833"/>
      <c r="BX75" s="833"/>
      <c r="BY75" s="833"/>
      <c r="BZ75" s="833"/>
      <c r="CA75" s="833"/>
      <c r="CB75" s="833"/>
      <c r="CC75" s="833"/>
      <c r="CD75" s="833"/>
      <c r="CE75" s="833"/>
      <c r="CF75" s="833"/>
      <c r="CG75" s="833"/>
      <c r="CH75" s="833"/>
      <c r="CI75" s="833"/>
      <c r="CJ75" s="833"/>
      <c r="CK75" s="833"/>
      <c r="CL75" s="833"/>
      <c r="CM75" s="833"/>
      <c r="CN75" s="833"/>
      <c r="CO75" s="833"/>
      <c r="CP75" s="833"/>
      <c r="CQ75" s="833"/>
      <c r="CR75" s="833"/>
      <c r="CS75" s="833"/>
      <c r="CT75" s="833"/>
      <c r="CU75" s="833"/>
      <c r="CV75" s="833"/>
      <c r="CW75" s="833"/>
      <c r="CX75" s="833"/>
      <c r="CY75" s="833"/>
      <c r="CZ75" s="833"/>
      <c r="DA75" s="833"/>
      <c r="DB75" s="833"/>
      <c r="DC75" s="833"/>
      <c r="DD75" s="833"/>
      <c r="DE75" s="833"/>
      <c r="DF75" s="833"/>
      <c r="DG75" s="833"/>
      <c r="DH75" s="833"/>
      <c r="DI75" s="833"/>
      <c r="DJ75" s="833"/>
      <c r="DK75" s="833"/>
      <c r="DL75" s="833"/>
      <c r="DM75" s="833"/>
      <c r="DN75" s="833"/>
      <c r="DO75" s="833"/>
      <c r="DP75" s="833"/>
      <c r="DQ75" s="833"/>
      <c r="DR75" s="833"/>
      <c r="DS75" s="833"/>
      <c r="DT75" s="833"/>
      <c r="DU75" s="833"/>
      <c r="DV75" s="833"/>
      <c r="DW75" s="833"/>
      <c r="DX75" s="833"/>
      <c r="DY75" s="833"/>
      <c r="DZ75" s="833"/>
      <c r="EA75" s="833"/>
      <c r="EB75" s="833"/>
      <c r="EC75" s="833"/>
      <c r="ED75" s="833"/>
      <c r="EE75" s="833"/>
      <c r="EF75" s="833"/>
      <c r="EG75" s="833"/>
      <c r="EH75" s="833"/>
      <c r="EI75" s="833"/>
      <c r="EJ75" s="833"/>
      <c r="EK75" s="833"/>
      <c r="EL75" s="833"/>
      <c r="EM75" s="833"/>
      <c r="EN75" s="833"/>
      <c r="EO75" s="833"/>
      <c r="EP75" s="833"/>
      <c r="EQ75" s="833"/>
      <c r="ER75" s="833"/>
      <c r="ES75" s="833"/>
      <c r="ET75" s="833"/>
      <c r="EU75" s="833"/>
      <c r="EV75" s="833"/>
      <c r="EW75" s="833"/>
      <c r="EX75" s="833"/>
      <c r="EY75" s="833"/>
      <c r="EZ75" s="833"/>
      <c r="FA75" s="833"/>
      <c r="FB75" s="833"/>
      <c r="FC75" s="833"/>
      <c r="FD75" s="833"/>
      <c r="FE75" s="833"/>
      <c r="FF75" s="833"/>
      <c r="FG75" s="833"/>
      <c r="FH75" s="833"/>
      <c r="FI75" s="833"/>
      <c r="FJ75" s="833"/>
      <c r="FK75" s="833"/>
      <c r="FL75" s="833"/>
      <c r="FM75" s="833"/>
      <c r="FN75" s="833"/>
      <c r="FO75" s="833"/>
      <c r="FP75" s="833"/>
      <c r="FQ75" s="833"/>
      <c r="FR75" s="833"/>
      <c r="FS75" s="833"/>
      <c r="FT75" s="833"/>
      <c r="FU75" s="833"/>
      <c r="FV75" s="833"/>
      <c r="FW75" s="833"/>
      <c r="FX75" s="833"/>
      <c r="FY75" s="833"/>
      <c r="FZ75" s="833"/>
      <c r="GA75" s="833"/>
      <c r="GB75" s="833"/>
    </row>
    <row r="76" spans="1:184" x14ac:dyDescent="0.2">
      <c r="A76" s="812"/>
      <c r="B76" s="924" t="s">
        <v>159</v>
      </c>
      <c r="C76" s="940"/>
      <c r="D76" s="940"/>
      <c r="E76" s="941"/>
      <c r="F76" s="940"/>
      <c r="G76" s="944"/>
      <c r="H76" s="848"/>
      <c r="I76" s="814"/>
      <c r="J76" s="833"/>
      <c r="K76" s="833"/>
      <c r="L76" s="833"/>
      <c r="M76" s="833"/>
      <c r="N76" s="833"/>
      <c r="O76" s="833"/>
      <c r="P76" s="833"/>
      <c r="Q76" s="833"/>
      <c r="R76" s="833"/>
      <c r="S76" s="833"/>
      <c r="T76" s="833"/>
      <c r="U76" s="833"/>
      <c r="V76" s="833"/>
      <c r="W76" s="833"/>
      <c r="X76" s="833"/>
      <c r="Y76" s="833"/>
      <c r="Z76" s="833"/>
      <c r="AA76" s="833"/>
      <c r="AB76" s="833"/>
      <c r="AC76" s="833"/>
      <c r="AD76" s="833"/>
      <c r="AE76" s="833"/>
      <c r="AF76" s="833"/>
      <c r="AG76" s="833"/>
      <c r="AH76" s="833"/>
      <c r="AI76" s="833"/>
      <c r="AJ76" s="833"/>
      <c r="AK76" s="833"/>
      <c r="AL76" s="833"/>
      <c r="AM76" s="833"/>
      <c r="AN76" s="833"/>
      <c r="AO76" s="833"/>
      <c r="AP76" s="833"/>
      <c r="AQ76" s="833"/>
      <c r="AR76" s="833"/>
      <c r="AS76" s="833"/>
      <c r="AT76" s="833"/>
      <c r="AU76" s="833"/>
      <c r="AV76" s="833"/>
      <c r="AW76" s="833"/>
      <c r="AX76" s="833"/>
      <c r="AY76" s="833"/>
      <c r="AZ76" s="833"/>
      <c r="BA76" s="833"/>
      <c r="BB76" s="833"/>
      <c r="BC76" s="833"/>
      <c r="BD76" s="833"/>
      <c r="BE76" s="833"/>
      <c r="BF76" s="833"/>
      <c r="BG76" s="833"/>
      <c r="BH76" s="833"/>
      <c r="BI76" s="833"/>
      <c r="BJ76" s="833"/>
      <c r="BK76" s="833"/>
      <c r="BL76" s="833"/>
      <c r="BM76" s="833"/>
      <c r="BN76" s="833"/>
      <c r="BO76" s="833"/>
      <c r="BP76" s="833"/>
      <c r="BQ76" s="833"/>
      <c r="BR76" s="833"/>
      <c r="BS76" s="833"/>
      <c r="BT76" s="833"/>
      <c r="BU76" s="833"/>
      <c r="BV76" s="833"/>
      <c r="BW76" s="833"/>
      <c r="BX76" s="833"/>
      <c r="BY76" s="833"/>
      <c r="BZ76" s="833"/>
      <c r="CA76" s="833"/>
      <c r="CB76" s="833"/>
      <c r="CC76" s="833"/>
      <c r="CD76" s="833"/>
      <c r="CE76" s="833"/>
      <c r="CF76" s="833"/>
      <c r="CG76" s="833"/>
      <c r="CH76" s="833"/>
      <c r="CI76" s="833"/>
      <c r="CJ76" s="833"/>
      <c r="CK76" s="833"/>
      <c r="CL76" s="833"/>
      <c r="CM76" s="833"/>
      <c r="CN76" s="833"/>
      <c r="CO76" s="833"/>
      <c r="CP76" s="833"/>
      <c r="CQ76" s="833"/>
      <c r="CR76" s="833"/>
      <c r="CS76" s="833"/>
      <c r="CT76" s="833"/>
      <c r="CU76" s="833"/>
      <c r="CV76" s="833"/>
      <c r="CW76" s="833"/>
      <c r="CX76" s="833"/>
      <c r="CY76" s="833"/>
      <c r="CZ76" s="833"/>
      <c r="DA76" s="833"/>
      <c r="DB76" s="833"/>
      <c r="DC76" s="833"/>
      <c r="DD76" s="833"/>
      <c r="DE76" s="833"/>
      <c r="DF76" s="833"/>
      <c r="DG76" s="833"/>
      <c r="DH76" s="833"/>
      <c r="DI76" s="833"/>
      <c r="DJ76" s="833"/>
      <c r="DK76" s="833"/>
      <c r="DL76" s="833"/>
      <c r="DM76" s="833"/>
      <c r="DN76" s="833"/>
      <c r="DO76" s="833"/>
      <c r="DP76" s="833"/>
      <c r="DQ76" s="833"/>
      <c r="DR76" s="833"/>
      <c r="DS76" s="833"/>
      <c r="DT76" s="833"/>
      <c r="DU76" s="833"/>
      <c r="DV76" s="833"/>
      <c r="DW76" s="833"/>
      <c r="DX76" s="833"/>
      <c r="DY76" s="833"/>
      <c r="DZ76" s="833"/>
      <c r="EA76" s="833"/>
      <c r="EB76" s="833"/>
      <c r="EC76" s="833"/>
      <c r="ED76" s="833"/>
      <c r="EE76" s="833"/>
      <c r="EF76" s="833"/>
      <c r="EG76" s="833"/>
      <c r="EH76" s="833"/>
      <c r="EI76" s="833"/>
      <c r="EJ76" s="833"/>
      <c r="EK76" s="833"/>
      <c r="EL76" s="833"/>
      <c r="EM76" s="833"/>
      <c r="EN76" s="833"/>
      <c r="EO76" s="833"/>
      <c r="EP76" s="833"/>
      <c r="EQ76" s="833"/>
      <c r="ER76" s="833"/>
      <c r="ES76" s="833"/>
      <c r="ET76" s="833"/>
      <c r="EU76" s="833"/>
      <c r="EV76" s="833"/>
      <c r="EW76" s="833"/>
      <c r="EX76" s="833"/>
      <c r="EY76" s="833"/>
      <c r="EZ76" s="833"/>
      <c r="FA76" s="833"/>
      <c r="FB76" s="833"/>
      <c r="FC76" s="833"/>
      <c r="FD76" s="833"/>
      <c r="FE76" s="833"/>
      <c r="FF76" s="833"/>
      <c r="FG76" s="833"/>
      <c r="FH76" s="833"/>
      <c r="FI76" s="833"/>
      <c r="FJ76" s="833"/>
      <c r="FK76" s="833"/>
      <c r="FL76" s="833"/>
      <c r="FM76" s="833"/>
      <c r="FN76" s="833"/>
      <c r="FO76" s="833"/>
      <c r="FP76" s="833"/>
      <c r="FQ76" s="833"/>
      <c r="FR76" s="833"/>
      <c r="FS76" s="833"/>
      <c r="FT76" s="833"/>
      <c r="FU76" s="833"/>
      <c r="FV76" s="833"/>
      <c r="FW76" s="833"/>
      <c r="FX76" s="833"/>
      <c r="FY76" s="833"/>
      <c r="FZ76" s="833"/>
      <c r="GA76" s="833"/>
      <c r="GB76" s="833"/>
    </row>
    <row r="77" spans="1:184" x14ac:dyDescent="0.2">
      <c r="A77" s="812"/>
      <c r="B77" s="135" t="s">
        <v>1550</v>
      </c>
      <c r="C77" s="940"/>
      <c r="D77" s="940"/>
      <c r="E77" s="941"/>
      <c r="F77" s="940"/>
      <c r="G77" s="944"/>
      <c r="H77" s="848"/>
      <c r="I77" s="814"/>
    </row>
    <row r="78" spans="1:184" ht="17.25" thickBot="1" x14ac:dyDescent="0.25">
      <c r="A78" s="812"/>
      <c r="B78" s="207"/>
      <c r="C78" s="208"/>
      <c r="D78" s="208"/>
      <c r="E78" s="84"/>
      <c r="F78" s="208"/>
      <c r="G78" s="851"/>
      <c r="H78" s="852"/>
      <c r="I78" s="814"/>
      <c r="J78" s="811"/>
      <c r="K78" s="811"/>
      <c r="L78" s="811"/>
      <c r="M78" s="811"/>
      <c r="N78" s="811"/>
      <c r="O78" s="811"/>
      <c r="P78" s="811"/>
      <c r="Q78" s="811"/>
      <c r="R78" s="811"/>
      <c r="S78" s="811"/>
      <c r="T78" s="811"/>
      <c r="U78" s="811"/>
      <c r="V78" s="811"/>
      <c r="W78" s="811"/>
      <c r="X78" s="811"/>
      <c r="Y78" s="811"/>
      <c r="Z78" s="811"/>
      <c r="AA78" s="811"/>
      <c r="AB78" s="811"/>
      <c r="AC78" s="811"/>
      <c r="AD78" s="811"/>
      <c r="AE78" s="811"/>
      <c r="AF78" s="811"/>
      <c r="AG78" s="811"/>
      <c r="AH78" s="811"/>
      <c r="AI78" s="811"/>
      <c r="AJ78" s="811"/>
      <c r="AK78" s="811"/>
      <c r="AL78" s="811"/>
      <c r="AM78" s="811"/>
      <c r="AN78" s="811"/>
      <c r="AO78" s="811"/>
      <c r="AP78" s="811"/>
      <c r="AQ78" s="811"/>
      <c r="AR78" s="811"/>
      <c r="AS78" s="811"/>
      <c r="AT78" s="811"/>
      <c r="AU78" s="811"/>
      <c r="AV78" s="811"/>
      <c r="AW78" s="811"/>
      <c r="AX78" s="811"/>
      <c r="AY78" s="811"/>
      <c r="AZ78" s="811"/>
      <c r="BA78" s="811"/>
      <c r="BB78" s="811"/>
      <c r="BC78" s="811"/>
      <c r="BD78" s="811"/>
      <c r="BE78" s="811"/>
      <c r="BF78" s="811"/>
      <c r="BG78" s="811"/>
      <c r="BH78" s="811"/>
      <c r="BI78" s="811"/>
      <c r="BJ78" s="811"/>
      <c r="BK78" s="811"/>
      <c r="BL78" s="811"/>
      <c r="BM78" s="811"/>
      <c r="BN78" s="811"/>
      <c r="BO78" s="811"/>
      <c r="BP78" s="811"/>
      <c r="BQ78" s="811"/>
      <c r="BR78" s="811"/>
      <c r="BS78" s="811"/>
      <c r="BT78" s="811"/>
      <c r="BU78" s="811"/>
      <c r="BV78" s="811"/>
      <c r="BW78" s="811"/>
      <c r="BX78" s="811"/>
      <c r="BY78" s="811"/>
      <c r="BZ78" s="811"/>
      <c r="CA78" s="811"/>
      <c r="CB78" s="811"/>
      <c r="CC78" s="811"/>
      <c r="CD78" s="811"/>
      <c r="CE78" s="811"/>
      <c r="CF78" s="811"/>
      <c r="CG78" s="811"/>
      <c r="CH78" s="811"/>
      <c r="CI78" s="811"/>
      <c r="CJ78" s="811"/>
      <c r="CK78" s="811"/>
      <c r="CL78" s="811"/>
      <c r="CM78" s="811"/>
      <c r="CN78" s="811"/>
      <c r="CO78" s="811"/>
      <c r="CP78" s="811"/>
      <c r="CQ78" s="811"/>
      <c r="CR78" s="811"/>
      <c r="CS78" s="811"/>
      <c r="CT78" s="811"/>
      <c r="CU78" s="811"/>
      <c r="CV78" s="811"/>
      <c r="CW78" s="811"/>
      <c r="CX78" s="811"/>
      <c r="CY78" s="811"/>
      <c r="CZ78" s="811"/>
      <c r="DA78" s="811"/>
      <c r="DB78" s="811"/>
      <c r="DC78" s="811"/>
      <c r="DD78" s="811"/>
      <c r="DE78" s="811"/>
      <c r="DF78" s="811"/>
      <c r="DG78" s="811"/>
      <c r="DH78" s="811"/>
      <c r="DI78" s="811"/>
      <c r="DJ78" s="811"/>
      <c r="DK78" s="811"/>
      <c r="DL78" s="811"/>
      <c r="DM78" s="811"/>
      <c r="DN78" s="811"/>
      <c r="DO78" s="811"/>
      <c r="DP78" s="811"/>
      <c r="DQ78" s="811"/>
      <c r="DR78" s="811"/>
      <c r="DS78" s="811"/>
      <c r="DT78" s="811"/>
      <c r="DU78" s="811"/>
      <c r="DV78" s="811"/>
      <c r="DW78" s="811"/>
      <c r="DX78" s="811"/>
      <c r="DY78" s="811"/>
      <c r="DZ78" s="811"/>
      <c r="EA78" s="811"/>
      <c r="EB78" s="811"/>
      <c r="EC78" s="811"/>
      <c r="ED78" s="811"/>
      <c r="EE78" s="811"/>
      <c r="EF78" s="811"/>
      <c r="EG78" s="811"/>
      <c r="EH78" s="811"/>
      <c r="EI78" s="811"/>
      <c r="EJ78" s="811"/>
      <c r="EK78" s="811"/>
      <c r="EL78" s="811"/>
      <c r="EM78" s="811"/>
      <c r="EN78" s="811"/>
      <c r="EO78" s="811"/>
      <c r="EP78" s="811"/>
      <c r="EQ78" s="811"/>
      <c r="ER78" s="811"/>
      <c r="ES78" s="811"/>
      <c r="ET78" s="811"/>
      <c r="EU78" s="811"/>
      <c r="EV78" s="811"/>
      <c r="EW78" s="811"/>
      <c r="EX78" s="811"/>
      <c r="EY78" s="811"/>
      <c r="EZ78" s="811"/>
      <c r="FA78" s="811"/>
      <c r="FB78" s="811"/>
      <c r="FC78" s="811"/>
      <c r="FD78" s="811"/>
      <c r="FE78" s="811"/>
      <c r="FF78" s="811"/>
      <c r="FG78" s="811"/>
      <c r="FH78" s="811"/>
      <c r="FI78" s="811"/>
      <c r="FJ78" s="811"/>
      <c r="FK78" s="811"/>
      <c r="FL78" s="811"/>
      <c r="FM78" s="811"/>
      <c r="FN78" s="811"/>
      <c r="FO78" s="811"/>
      <c r="FP78" s="811"/>
      <c r="FQ78" s="811"/>
      <c r="FR78" s="811"/>
      <c r="FS78" s="811"/>
      <c r="FT78" s="811"/>
      <c r="FU78" s="811"/>
      <c r="FV78" s="811"/>
      <c r="FW78" s="811"/>
      <c r="FX78" s="811"/>
      <c r="FY78" s="811"/>
      <c r="FZ78" s="811"/>
      <c r="GA78" s="811"/>
      <c r="GB78" s="811"/>
    </row>
    <row r="79" spans="1:184" ht="17.25" thickBot="1" x14ac:dyDescent="0.25">
      <c r="A79" s="812"/>
      <c r="I79" s="834"/>
    </row>
    <row r="80" spans="1:184" ht="6.6" customHeight="1" x14ac:dyDescent="0.2">
      <c r="A80" s="812"/>
      <c r="B80" s="856"/>
      <c r="C80" s="806"/>
      <c r="D80" s="806"/>
      <c r="E80" s="807"/>
      <c r="F80" s="808"/>
      <c r="G80" s="808"/>
      <c r="H80" s="809"/>
      <c r="I80" s="809"/>
    </row>
    <row r="81" spans="1:16312" ht="25.5" customHeight="1" x14ac:dyDescent="0.2">
      <c r="A81" s="812"/>
      <c r="B81" s="1062" t="s">
        <v>1803</v>
      </c>
      <c r="C81" s="1063"/>
      <c r="D81" s="1063"/>
      <c r="E81" s="1063"/>
      <c r="F81" s="1063"/>
      <c r="G81" s="1063"/>
      <c r="H81" s="1064"/>
      <c r="I81" s="814"/>
    </row>
    <row r="82" spans="1:16312" ht="24" customHeight="1" x14ac:dyDescent="0.2">
      <c r="A82" s="812"/>
      <c r="B82" s="1058" t="s">
        <v>1804</v>
      </c>
      <c r="C82" s="1059"/>
      <c r="D82" s="1059"/>
      <c r="E82" s="1059"/>
      <c r="F82" s="1059"/>
      <c r="G82" s="1059"/>
      <c r="H82" s="1060"/>
      <c r="I82" s="814"/>
    </row>
    <row r="83" spans="1:16312" ht="37.5" customHeight="1" x14ac:dyDescent="0.2">
      <c r="A83" s="812"/>
      <c r="B83" s="1065" t="s">
        <v>1805</v>
      </c>
      <c r="C83" s="1063"/>
      <c r="D83" s="1063"/>
      <c r="E83" s="1063"/>
      <c r="F83" s="1063"/>
      <c r="G83" s="1063"/>
      <c r="H83" s="1064"/>
      <c r="I83" s="814"/>
    </row>
    <row r="84" spans="1:16312" ht="41.25" customHeight="1" x14ac:dyDescent="0.2">
      <c r="A84" s="812"/>
      <c r="B84" s="1062" t="s">
        <v>1551</v>
      </c>
      <c r="C84" s="1063"/>
      <c r="D84" s="1063"/>
      <c r="E84" s="1063"/>
      <c r="F84" s="1063"/>
      <c r="G84" s="1063"/>
      <c r="H84" s="1064"/>
      <c r="I84" s="814"/>
    </row>
    <row r="85" spans="1:16312" ht="22.15" customHeight="1" x14ac:dyDescent="0.2">
      <c r="A85" s="812"/>
      <c r="B85" s="1058" t="s">
        <v>1800</v>
      </c>
      <c r="C85" s="1059"/>
      <c r="D85" s="1059"/>
      <c r="E85" s="1059"/>
      <c r="F85" s="1059"/>
      <c r="G85" s="1059"/>
      <c r="H85" s="1060"/>
      <c r="I85" s="814"/>
    </row>
    <row r="86" spans="1:16312" s="810" customFormat="1" ht="57" customHeight="1" x14ac:dyDescent="0.2">
      <c r="A86" s="928"/>
      <c r="B86" s="1062" t="s">
        <v>1552</v>
      </c>
      <c r="C86" s="1063"/>
      <c r="D86" s="1063"/>
      <c r="E86" s="1063"/>
      <c r="F86" s="1063"/>
      <c r="G86" s="1063"/>
      <c r="H86" s="1064"/>
      <c r="I86" s="814"/>
      <c r="GC86" s="811"/>
      <c r="GD86" s="811"/>
      <c r="GE86" s="811"/>
      <c r="GF86" s="811"/>
      <c r="GG86" s="811"/>
      <c r="GH86" s="811"/>
      <c r="GI86" s="811"/>
      <c r="GJ86" s="811"/>
      <c r="GK86" s="811"/>
      <c r="GL86" s="811"/>
      <c r="GM86" s="811"/>
      <c r="GN86" s="811"/>
      <c r="GO86" s="811"/>
      <c r="GP86" s="811"/>
      <c r="GQ86" s="811"/>
      <c r="GR86" s="811"/>
      <c r="GS86" s="811"/>
      <c r="GT86" s="811"/>
      <c r="GU86" s="811"/>
      <c r="GV86" s="811"/>
      <c r="GW86" s="811"/>
      <c r="GX86" s="811"/>
      <c r="GY86" s="811"/>
      <c r="GZ86" s="811"/>
      <c r="HA86" s="811"/>
      <c r="HB86" s="811"/>
      <c r="HC86" s="811"/>
      <c r="HD86" s="811"/>
      <c r="HE86" s="811"/>
      <c r="HF86" s="811"/>
      <c r="HG86" s="811"/>
      <c r="HH86" s="811"/>
      <c r="HI86" s="811"/>
      <c r="HJ86" s="811"/>
      <c r="HK86" s="811"/>
      <c r="HL86" s="811"/>
      <c r="HM86" s="811"/>
      <c r="HN86" s="811"/>
      <c r="HO86" s="811"/>
      <c r="HP86" s="811"/>
      <c r="HQ86" s="811"/>
      <c r="HR86" s="811"/>
      <c r="HS86" s="811"/>
      <c r="HT86" s="811"/>
      <c r="HU86" s="811"/>
      <c r="HV86" s="811"/>
      <c r="HW86" s="811"/>
      <c r="HX86" s="811"/>
      <c r="HY86" s="811"/>
      <c r="HZ86" s="811"/>
      <c r="IA86" s="811"/>
      <c r="IB86" s="811"/>
      <c r="IC86" s="811"/>
      <c r="ID86" s="811"/>
      <c r="IE86" s="811"/>
      <c r="IF86" s="811"/>
      <c r="IG86" s="811"/>
      <c r="IH86" s="811"/>
      <c r="II86" s="811"/>
      <c r="IJ86" s="811"/>
      <c r="IK86" s="811"/>
      <c r="IL86" s="811"/>
      <c r="IM86" s="811"/>
      <c r="IN86" s="811"/>
      <c r="IO86" s="811"/>
      <c r="IP86" s="811"/>
      <c r="IQ86" s="811"/>
      <c r="IR86" s="811"/>
      <c r="IS86" s="811"/>
      <c r="IT86" s="811"/>
      <c r="IU86" s="811"/>
      <c r="IV86" s="811"/>
      <c r="IW86" s="811"/>
      <c r="IX86" s="811"/>
      <c r="IY86" s="811"/>
      <c r="IZ86" s="811"/>
      <c r="JA86" s="811"/>
      <c r="JB86" s="811"/>
      <c r="JC86" s="811"/>
      <c r="JD86" s="811"/>
      <c r="JE86" s="811"/>
      <c r="JF86" s="811"/>
      <c r="JG86" s="811"/>
      <c r="JH86" s="811"/>
      <c r="JI86" s="811"/>
      <c r="JJ86" s="811"/>
      <c r="JK86" s="811"/>
      <c r="JL86" s="811"/>
      <c r="JM86" s="811"/>
      <c r="JN86" s="811"/>
      <c r="JO86" s="811"/>
      <c r="JP86" s="811"/>
      <c r="JQ86" s="811"/>
      <c r="JR86" s="811"/>
      <c r="JS86" s="811"/>
      <c r="JT86" s="811"/>
      <c r="JU86" s="811"/>
      <c r="JV86" s="811"/>
      <c r="JW86" s="811"/>
      <c r="JX86" s="811"/>
      <c r="JY86" s="811"/>
      <c r="JZ86" s="811"/>
      <c r="KA86" s="811"/>
      <c r="KB86" s="811"/>
      <c r="KC86" s="811"/>
      <c r="KD86" s="811"/>
      <c r="KE86" s="811"/>
      <c r="KF86" s="811"/>
      <c r="KG86" s="811"/>
      <c r="KH86" s="811"/>
      <c r="KI86" s="811"/>
      <c r="KJ86" s="811"/>
      <c r="KK86" s="811"/>
      <c r="KL86" s="811"/>
      <c r="KM86" s="811"/>
      <c r="KN86" s="811"/>
      <c r="KO86" s="811"/>
      <c r="KP86" s="811"/>
      <c r="KQ86" s="811"/>
      <c r="KR86" s="811"/>
      <c r="KS86" s="811"/>
      <c r="KT86" s="811"/>
      <c r="KU86" s="811"/>
      <c r="KV86" s="811"/>
      <c r="KW86" s="811"/>
      <c r="KX86" s="811"/>
      <c r="KY86" s="811"/>
      <c r="KZ86" s="811"/>
      <c r="LA86" s="811"/>
      <c r="LB86" s="811"/>
      <c r="LC86" s="811"/>
      <c r="LD86" s="811"/>
      <c r="LE86" s="811"/>
      <c r="LF86" s="811"/>
      <c r="LG86" s="811"/>
      <c r="LH86" s="811"/>
      <c r="LI86" s="811"/>
      <c r="LJ86" s="811"/>
      <c r="LK86" s="811"/>
      <c r="LL86" s="811"/>
      <c r="LM86" s="811"/>
      <c r="LN86" s="811"/>
      <c r="LO86" s="811"/>
      <c r="LP86" s="811"/>
      <c r="LQ86" s="811"/>
      <c r="LR86" s="811"/>
      <c r="LS86" s="811"/>
      <c r="LT86" s="811"/>
      <c r="LU86" s="811"/>
      <c r="LV86" s="811"/>
      <c r="LW86" s="811"/>
      <c r="LX86" s="811"/>
      <c r="LY86" s="811"/>
      <c r="LZ86" s="811"/>
      <c r="MA86" s="811"/>
      <c r="MB86" s="811"/>
      <c r="MC86" s="811"/>
      <c r="MD86" s="811"/>
      <c r="ME86" s="811"/>
      <c r="MF86" s="811"/>
      <c r="MG86" s="811"/>
      <c r="MH86" s="811"/>
      <c r="MI86" s="811"/>
      <c r="MJ86" s="811"/>
      <c r="MK86" s="811"/>
      <c r="ML86" s="811"/>
      <c r="MM86" s="811"/>
      <c r="MN86" s="811"/>
      <c r="MO86" s="811"/>
      <c r="MP86" s="811"/>
      <c r="MQ86" s="811"/>
      <c r="MR86" s="811"/>
      <c r="MS86" s="811"/>
      <c r="MT86" s="811"/>
      <c r="MU86" s="811"/>
      <c r="MV86" s="811"/>
      <c r="MW86" s="811"/>
      <c r="MX86" s="811"/>
      <c r="MY86" s="811"/>
      <c r="MZ86" s="811"/>
      <c r="NA86" s="811"/>
      <c r="NB86" s="811"/>
      <c r="NC86" s="811"/>
      <c r="ND86" s="811"/>
      <c r="NE86" s="811"/>
      <c r="NF86" s="811"/>
      <c r="NG86" s="811"/>
      <c r="NH86" s="811"/>
      <c r="NI86" s="811"/>
      <c r="NJ86" s="811"/>
      <c r="NK86" s="811"/>
      <c r="NL86" s="811"/>
      <c r="NM86" s="811"/>
      <c r="NN86" s="811"/>
      <c r="NO86" s="811"/>
      <c r="NP86" s="811"/>
      <c r="NQ86" s="811"/>
      <c r="NR86" s="811"/>
      <c r="NS86" s="811"/>
      <c r="NT86" s="811"/>
      <c r="NU86" s="811"/>
      <c r="NV86" s="811"/>
      <c r="NW86" s="811"/>
      <c r="NX86" s="811"/>
      <c r="NY86" s="811"/>
      <c r="NZ86" s="811"/>
      <c r="OA86" s="811"/>
      <c r="OB86" s="811"/>
      <c r="OC86" s="811"/>
      <c r="OD86" s="811"/>
      <c r="OE86" s="811"/>
      <c r="OF86" s="811"/>
      <c r="OG86" s="811"/>
      <c r="OH86" s="811"/>
      <c r="OI86" s="811"/>
      <c r="OJ86" s="811"/>
      <c r="OK86" s="811"/>
      <c r="OL86" s="811"/>
      <c r="OM86" s="811"/>
      <c r="ON86" s="811"/>
      <c r="OO86" s="811"/>
      <c r="OP86" s="811"/>
      <c r="OQ86" s="811"/>
      <c r="OR86" s="811"/>
      <c r="OS86" s="811"/>
      <c r="OT86" s="811"/>
      <c r="OU86" s="811"/>
      <c r="OV86" s="811"/>
      <c r="OW86" s="811"/>
      <c r="OX86" s="811"/>
      <c r="OY86" s="811"/>
      <c r="OZ86" s="811"/>
      <c r="PA86" s="811"/>
      <c r="PB86" s="811"/>
      <c r="PC86" s="811"/>
      <c r="PD86" s="811"/>
      <c r="PE86" s="811"/>
      <c r="PF86" s="811"/>
      <c r="PG86" s="811"/>
      <c r="PH86" s="811"/>
      <c r="PI86" s="811"/>
      <c r="PJ86" s="811"/>
      <c r="PK86" s="811"/>
      <c r="PL86" s="811"/>
      <c r="PM86" s="811"/>
      <c r="PN86" s="811"/>
      <c r="PO86" s="811"/>
      <c r="PP86" s="811"/>
      <c r="PQ86" s="811"/>
      <c r="PR86" s="811"/>
      <c r="PS86" s="811"/>
      <c r="PT86" s="811"/>
      <c r="PU86" s="811"/>
      <c r="PV86" s="811"/>
      <c r="PW86" s="811"/>
      <c r="PX86" s="811"/>
      <c r="PY86" s="811"/>
      <c r="PZ86" s="811"/>
      <c r="QA86" s="811"/>
      <c r="QB86" s="811"/>
      <c r="QC86" s="811"/>
      <c r="QD86" s="811"/>
      <c r="QE86" s="811"/>
      <c r="QF86" s="811"/>
      <c r="QG86" s="811"/>
      <c r="QH86" s="811"/>
      <c r="QI86" s="811"/>
      <c r="QJ86" s="811"/>
      <c r="QK86" s="811"/>
      <c r="QL86" s="811"/>
      <c r="QM86" s="811"/>
      <c r="QN86" s="811"/>
      <c r="QO86" s="811"/>
      <c r="QP86" s="811"/>
      <c r="QQ86" s="811"/>
      <c r="QR86" s="811"/>
      <c r="QS86" s="811"/>
      <c r="QT86" s="811"/>
      <c r="QU86" s="811"/>
      <c r="QV86" s="811"/>
      <c r="QW86" s="811"/>
      <c r="QX86" s="811"/>
      <c r="QY86" s="811"/>
      <c r="QZ86" s="811"/>
      <c r="RA86" s="811"/>
      <c r="RB86" s="811"/>
      <c r="RC86" s="811"/>
      <c r="RD86" s="811"/>
      <c r="RE86" s="811"/>
      <c r="RF86" s="811"/>
      <c r="RG86" s="811"/>
      <c r="RH86" s="811"/>
      <c r="RI86" s="811"/>
      <c r="RJ86" s="811"/>
      <c r="RK86" s="811"/>
      <c r="RL86" s="811"/>
      <c r="RM86" s="811"/>
      <c r="RN86" s="811"/>
      <c r="RO86" s="811"/>
      <c r="RP86" s="811"/>
      <c r="RQ86" s="811"/>
      <c r="RR86" s="811"/>
      <c r="RS86" s="811"/>
      <c r="RT86" s="811"/>
      <c r="RU86" s="811"/>
      <c r="RV86" s="811"/>
      <c r="RW86" s="811"/>
      <c r="RX86" s="811"/>
      <c r="RY86" s="811"/>
      <c r="RZ86" s="811"/>
      <c r="SA86" s="811"/>
      <c r="SB86" s="811"/>
      <c r="SC86" s="811"/>
      <c r="SD86" s="811"/>
      <c r="SE86" s="811"/>
      <c r="SF86" s="811"/>
      <c r="SG86" s="811"/>
      <c r="SH86" s="811"/>
      <c r="SI86" s="811"/>
      <c r="SJ86" s="811"/>
      <c r="SK86" s="811"/>
      <c r="SL86" s="811"/>
      <c r="SM86" s="811"/>
      <c r="SN86" s="811"/>
      <c r="SO86" s="811"/>
      <c r="SP86" s="811"/>
      <c r="SQ86" s="811"/>
      <c r="SR86" s="811"/>
      <c r="SS86" s="811"/>
      <c r="ST86" s="811"/>
      <c r="SU86" s="811"/>
      <c r="SV86" s="811"/>
      <c r="SW86" s="811"/>
      <c r="SX86" s="811"/>
      <c r="SY86" s="811"/>
      <c r="SZ86" s="811"/>
      <c r="TA86" s="811"/>
      <c r="TB86" s="811"/>
      <c r="TC86" s="811"/>
      <c r="TD86" s="811"/>
      <c r="TE86" s="811"/>
      <c r="TF86" s="811"/>
      <c r="TG86" s="811"/>
      <c r="TH86" s="811"/>
      <c r="TI86" s="811"/>
      <c r="TJ86" s="811"/>
      <c r="TK86" s="811"/>
      <c r="TL86" s="811"/>
      <c r="TM86" s="811"/>
      <c r="TN86" s="811"/>
      <c r="TO86" s="811"/>
      <c r="TP86" s="811"/>
      <c r="TQ86" s="811"/>
      <c r="TR86" s="811"/>
      <c r="TS86" s="811"/>
      <c r="TT86" s="811"/>
      <c r="TU86" s="811"/>
      <c r="TV86" s="811"/>
      <c r="TW86" s="811"/>
      <c r="TX86" s="811"/>
      <c r="TY86" s="811"/>
      <c r="TZ86" s="811"/>
      <c r="UA86" s="811"/>
      <c r="UB86" s="811"/>
      <c r="UC86" s="811"/>
      <c r="UD86" s="811"/>
      <c r="UE86" s="811"/>
      <c r="UF86" s="811"/>
      <c r="UG86" s="811"/>
      <c r="UH86" s="811"/>
      <c r="UI86" s="811"/>
      <c r="UJ86" s="811"/>
      <c r="UK86" s="811"/>
      <c r="UL86" s="811"/>
      <c r="UM86" s="811"/>
      <c r="UN86" s="811"/>
      <c r="UO86" s="811"/>
      <c r="UP86" s="811"/>
      <c r="UQ86" s="811"/>
      <c r="UR86" s="811"/>
      <c r="US86" s="811"/>
      <c r="UT86" s="811"/>
      <c r="UU86" s="811"/>
      <c r="UV86" s="811"/>
      <c r="UW86" s="811"/>
      <c r="UX86" s="811"/>
      <c r="UY86" s="811"/>
      <c r="UZ86" s="811"/>
      <c r="VA86" s="811"/>
      <c r="VB86" s="811"/>
      <c r="VC86" s="811"/>
      <c r="VD86" s="811"/>
      <c r="VE86" s="811"/>
      <c r="VF86" s="811"/>
      <c r="VG86" s="811"/>
      <c r="VH86" s="811"/>
      <c r="VI86" s="811"/>
      <c r="VJ86" s="811"/>
      <c r="VK86" s="811"/>
      <c r="VL86" s="811"/>
      <c r="VM86" s="811"/>
      <c r="VN86" s="811"/>
      <c r="VO86" s="811"/>
      <c r="VP86" s="811"/>
      <c r="VQ86" s="811"/>
      <c r="VR86" s="811"/>
      <c r="VS86" s="811"/>
      <c r="VT86" s="811"/>
      <c r="VU86" s="811"/>
      <c r="VV86" s="811"/>
      <c r="VW86" s="811"/>
      <c r="VX86" s="811"/>
      <c r="VY86" s="811"/>
      <c r="VZ86" s="811"/>
      <c r="WA86" s="811"/>
      <c r="WB86" s="811"/>
      <c r="WC86" s="811"/>
      <c r="WD86" s="811"/>
      <c r="WE86" s="811"/>
      <c r="WF86" s="811"/>
      <c r="WG86" s="811"/>
      <c r="WH86" s="811"/>
      <c r="WI86" s="811"/>
      <c r="WJ86" s="811"/>
      <c r="WK86" s="811"/>
      <c r="WL86" s="811"/>
      <c r="WM86" s="811"/>
      <c r="WN86" s="811"/>
      <c r="WO86" s="811"/>
      <c r="WP86" s="811"/>
      <c r="WQ86" s="811"/>
      <c r="WR86" s="811"/>
      <c r="WS86" s="811"/>
      <c r="WT86" s="811"/>
      <c r="WU86" s="811"/>
      <c r="WV86" s="811"/>
      <c r="WW86" s="811"/>
      <c r="WX86" s="811"/>
      <c r="WY86" s="811"/>
      <c r="WZ86" s="811"/>
      <c r="XA86" s="811"/>
      <c r="XB86" s="811"/>
      <c r="XC86" s="811"/>
      <c r="XD86" s="811"/>
      <c r="XE86" s="811"/>
      <c r="XF86" s="811"/>
      <c r="XG86" s="811"/>
      <c r="XH86" s="811"/>
      <c r="XI86" s="811"/>
      <c r="XJ86" s="811"/>
      <c r="XK86" s="811"/>
      <c r="XL86" s="811"/>
      <c r="XM86" s="811"/>
      <c r="XN86" s="811"/>
      <c r="XO86" s="811"/>
      <c r="XP86" s="811"/>
      <c r="XQ86" s="811"/>
      <c r="XR86" s="811"/>
      <c r="XS86" s="811"/>
      <c r="XT86" s="811"/>
      <c r="XU86" s="811"/>
      <c r="XV86" s="811"/>
      <c r="XW86" s="811"/>
      <c r="XX86" s="811"/>
      <c r="XY86" s="811"/>
      <c r="XZ86" s="811"/>
      <c r="YA86" s="811"/>
      <c r="YB86" s="811"/>
      <c r="YC86" s="811"/>
      <c r="YD86" s="811"/>
      <c r="YE86" s="811"/>
      <c r="YF86" s="811"/>
      <c r="YG86" s="811"/>
      <c r="YH86" s="811"/>
      <c r="YI86" s="811"/>
      <c r="YJ86" s="811"/>
      <c r="YK86" s="811"/>
      <c r="YL86" s="811"/>
      <c r="YM86" s="811"/>
      <c r="YN86" s="811"/>
      <c r="YO86" s="811"/>
      <c r="YP86" s="811"/>
      <c r="YQ86" s="811"/>
      <c r="YR86" s="811"/>
      <c r="YS86" s="811"/>
      <c r="YT86" s="811"/>
      <c r="YU86" s="811"/>
      <c r="YV86" s="811"/>
      <c r="YW86" s="811"/>
      <c r="YX86" s="811"/>
      <c r="YY86" s="811"/>
      <c r="YZ86" s="811"/>
      <c r="ZA86" s="811"/>
      <c r="ZB86" s="811"/>
      <c r="ZC86" s="811"/>
      <c r="ZD86" s="811"/>
      <c r="ZE86" s="811"/>
      <c r="ZF86" s="811"/>
      <c r="ZG86" s="811"/>
      <c r="ZH86" s="811"/>
      <c r="ZI86" s="811"/>
      <c r="ZJ86" s="811"/>
      <c r="ZK86" s="811"/>
      <c r="ZL86" s="811"/>
      <c r="ZM86" s="811"/>
      <c r="ZN86" s="811"/>
      <c r="ZO86" s="811"/>
      <c r="ZP86" s="811"/>
      <c r="ZQ86" s="811"/>
      <c r="ZR86" s="811"/>
      <c r="ZS86" s="811"/>
      <c r="ZT86" s="811"/>
      <c r="ZU86" s="811"/>
      <c r="ZV86" s="811"/>
      <c r="ZW86" s="811"/>
      <c r="ZX86" s="811"/>
      <c r="ZY86" s="811"/>
      <c r="ZZ86" s="811"/>
      <c r="AAA86" s="811"/>
      <c r="AAB86" s="811"/>
      <c r="AAC86" s="811"/>
      <c r="AAD86" s="811"/>
      <c r="AAE86" s="811"/>
      <c r="AAF86" s="811"/>
      <c r="AAG86" s="811"/>
      <c r="AAH86" s="811"/>
      <c r="AAI86" s="811"/>
      <c r="AAJ86" s="811"/>
      <c r="AAK86" s="811"/>
      <c r="AAL86" s="811"/>
      <c r="AAM86" s="811"/>
      <c r="AAN86" s="811"/>
      <c r="AAO86" s="811"/>
      <c r="AAP86" s="811"/>
      <c r="AAQ86" s="811"/>
      <c r="AAR86" s="811"/>
      <c r="AAS86" s="811"/>
      <c r="AAT86" s="811"/>
      <c r="AAU86" s="811"/>
      <c r="AAV86" s="811"/>
      <c r="AAW86" s="811"/>
      <c r="AAX86" s="811"/>
      <c r="AAY86" s="811"/>
      <c r="AAZ86" s="811"/>
      <c r="ABA86" s="811"/>
      <c r="ABB86" s="811"/>
      <c r="ABC86" s="811"/>
      <c r="ABD86" s="811"/>
      <c r="ABE86" s="811"/>
      <c r="ABF86" s="811"/>
      <c r="ABG86" s="811"/>
      <c r="ABH86" s="811"/>
      <c r="ABI86" s="811"/>
      <c r="ABJ86" s="811"/>
      <c r="ABK86" s="811"/>
      <c r="ABL86" s="811"/>
      <c r="ABM86" s="811"/>
      <c r="ABN86" s="811"/>
      <c r="ABO86" s="811"/>
      <c r="ABP86" s="811"/>
      <c r="ABQ86" s="811"/>
      <c r="ABR86" s="811"/>
      <c r="ABS86" s="811"/>
      <c r="ABT86" s="811"/>
      <c r="ABU86" s="811"/>
      <c r="ABV86" s="811"/>
      <c r="ABW86" s="811"/>
      <c r="ABX86" s="811"/>
      <c r="ABY86" s="811"/>
      <c r="ABZ86" s="811"/>
      <c r="ACA86" s="811"/>
      <c r="ACB86" s="811"/>
      <c r="ACC86" s="811"/>
      <c r="ACD86" s="811"/>
      <c r="ACE86" s="811"/>
      <c r="ACF86" s="811"/>
      <c r="ACG86" s="811"/>
      <c r="ACH86" s="811"/>
      <c r="ACI86" s="811"/>
      <c r="ACJ86" s="811"/>
      <c r="ACK86" s="811"/>
      <c r="ACL86" s="811"/>
      <c r="ACM86" s="811"/>
      <c r="ACN86" s="811"/>
      <c r="ACO86" s="811"/>
      <c r="ACP86" s="811"/>
      <c r="ACQ86" s="811"/>
      <c r="ACR86" s="811"/>
      <c r="ACS86" s="811"/>
      <c r="ACT86" s="811"/>
      <c r="ACU86" s="811"/>
      <c r="ACV86" s="811"/>
      <c r="ACW86" s="811"/>
      <c r="ACX86" s="811"/>
      <c r="ACY86" s="811"/>
      <c r="ACZ86" s="811"/>
      <c r="ADA86" s="811"/>
      <c r="ADB86" s="811"/>
      <c r="ADC86" s="811"/>
      <c r="ADD86" s="811"/>
      <c r="ADE86" s="811"/>
      <c r="ADF86" s="811"/>
      <c r="ADG86" s="811"/>
      <c r="ADH86" s="811"/>
      <c r="ADI86" s="811"/>
      <c r="ADJ86" s="811"/>
      <c r="ADK86" s="811"/>
      <c r="ADL86" s="811"/>
      <c r="ADM86" s="811"/>
      <c r="ADN86" s="811"/>
      <c r="ADO86" s="811"/>
      <c r="ADP86" s="811"/>
      <c r="ADQ86" s="811"/>
      <c r="ADR86" s="811"/>
      <c r="ADS86" s="811"/>
      <c r="ADT86" s="811"/>
      <c r="ADU86" s="811"/>
      <c r="ADV86" s="811"/>
      <c r="ADW86" s="811"/>
      <c r="ADX86" s="811"/>
      <c r="ADY86" s="811"/>
      <c r="ADZ86" s="811"/>
      <c r="AEA86" s="811"/>
      <c r="AEB86" s="811"/>
      <c r="AEC86" s="811"/>
      <c r="AED86" s="811"/>
      <c r="AEE86" s="811"/>
      <c r="AEF86" s="811"/>
      <c r="AEG86" s="811"/>
      <c r="AEH86" s="811"/>
      <c r="AEI86" s="811"/>
      <c r="AEJ86" s="811"/>
      <c r="AEK86" s="811"/>
      <c r="AEL86" s="811"/>
      <c r="AEM86" s="811"/>
      <c r="AEN86" s="811"/>
      <c r="AEO86" s="811"/>
      <c r="AEP86" s="811"/>
      <c r="AEQ86" s="811"/>
      <c r="AER86" s="811"/>
      <c r="AES86" s="811"/>
      <c r="AET86" s="811"/>
      <c r="AEU86" s="811"/>
      <c r="AEV86" s="811"/>
      <c r="AEW86" s="811"/>
      <c r="AEX86" s="811"/>
      <c r="AEY86" s="811"/>
      <c r="AEZ86" s="811"/>
      <c r="AFA86" s="811"/>
      <c r="AFB86" s="811"/>
      <c r="AFC86" s="811"/>
      <c r="AFD86" s="811"/>
      <c r="AFE86" s="811"/>
      <c r="AFF86" s="811"/>
      <c r="AFG86" s="811"/>
      <c r="AFH86" s="811"/>
      <c r="AFI86" s="811"/>
      <c r="AFJ86" s="811"/>
      <c r="AFK86" s="811"/>
      <c r="AFL86" s="811"/>
      <c r="AFM86" s="811"/>
      <c r="AFN86" s="811"/>
      <c r="AFO86" s="811"/>
      <c r="AFP86" s="811"/>
      <c r="AFQ86" s="811"/>
      <c r="AFR86" s="811"/>
      <c r="AFS86" s="811"/>
      <c r="AFT86" s="811"/>
      <c r="AFU86" s="811"/>
      <c r="AFV86" s="811"/>
      <c r="AFW86" s="811"/>
      <c r="AFX86" s="811"/>
      <c r="AFY86" s="811"/>
      <c r="AFZ86" s="811"/>
      <c r="AGA86" s="811"/>
      <c r="AGB86" s="811"/>
      <c r="AGC86" s="811"/>
      <c r="AGD86" s="811"/>
      <c r="AGE86" s="811"/>
      <c r="AGF86" s="811"/>
      <c r="AGG86" s="811"/>
      <c r="AGH86" s="811"/>
      <c r="AGI86" s="811"/>
      <c r="AGJ86" s="811"/>
      <c r="AGK86" s="811"/>
      <c r="AGL86" s="811"/>
      <c r="AGM86" s="811"/>
      <c r="AGN86" s="811"/>
      <c r="AGO86" s="811"/>
      <c r="AGP86" s="811"/>
      <c r="AGQ86" s="811"/>
      <c r="AGR86" s="811"/>
      <c r="AGS86" s="811"/>
      <c r="AGT86" s="811"/>
      <c r="AGU86" s="811"/>
      <c r="AGV86" s="811"/>
      <c r="AGW86" s="811"/>
      <c r="AGX86" s="811"/>
      <c r="AGY86" s="811"/>
      <c r="AGZ86" s="811"/>
      <c r="AHA86" s="811"/>
      <c r="AHB86" s="811"/>
      <c r="AHC86" s="811"/>
      <c r="AHD86" s="811"/>
      <c r="AHE86" s="811"/>
      <c r="AHF86" s="811"/>
      <c r="AHG86" s="811"/>
      <c r="AHH86" s="811"/>
      <c r="AHI86" s="811"/>
      <c r="AHJ86" s="811"/>
      <c r="AHK86" s="811"/>
      <c r="AHL86" s="811"/>
      <c r="AHM86" s="811"/>
      <c r="AHN86" s="811"/>
      <c r="AHO86" s="811"/>
      <c r="AHP86" s="811"/>
      <c r="AHQ86" s="811"/>
      <c r="AHR86" s="811"/>
      <c r="AHS86" s="811"/>
      <c r="AHT86" s="811"/>
      <c r="AHU86" s="811"/>
      <c r="AHV86" s="811"/>
      <c r="AHW86" s="811"/>
      <c r="AHX86" s="811"/>
      <c r="AHY86" s="811"/>
      <c r="AHZ86" s="811"/>
      <c r="AIA86" s="811"/>
      <c r="AIB86" s="811"/>
      <c r="AIC86" s="811"/>
      <c r="AID86" s="811"/>
      <c r="AIE86" s="811"/>
      <c r="AIF86" s="811"/>
      <c r="AIG86" s="811"/>
      <c r="AIH86" s="811"/>
      <c r="AII86" s="811"/>
      <c r="AIJ86" s="811"/>
      <c r="AIK86" s="811"/>
      <c r="AIL86" s="811"/>
      <c r="AIM86" s="811"/>
      <c r="AIN86" s="811"/>
      <c r="AIO86" s="811"/>
      <c r="AIP86" s="811"/>
      <c r="AIQ86" s="811"/>
      <c r="AIR86" s="811"/>
      <c r="AIS86" s="811"/>
      <c r="AIT86" s="811"/>
      <c r="AIU86" s="811"/>
      <c r="AIV86" s="811"/>
      <c r="AIW86" s="811"/>
      <c r="AIX86" s="811"/>
      <c r="AIY86" s="811"/>
      <c r="AIZ86" s="811"/>
      <c r="AJA86" s="811"/>
      <c r="AJB86" s="811"/>
      <c r="AJC86" s="811"/>
      <c r="AJD86" s="811"/>
      <c r="AJE86" s="811"/>
      <c r="AJF86" s="811"/>
      <c r="AJG86" s="811"/>
      <c r="AJH86" s="811"/>
      <c r="AJI86" s="811"/>
      <c r="AJJ86" s="811"/>
      <c r="AJK86" s="811"/>
      <c r="AJL86" s="811"/>
      <c r="AJM86" s="811"/>
      <c r="AJN86" s="811"/>
      <c r="AJO86" s="811"/>
      <c r="AJP86" s="811"/>
      <c r="AJQ86" s="811"/>
      <c r="AJR86" s="811"/>
      <c r="AJS86" s="811"/>
      <c r="AJT86" s="811"/>
      <c r="AJU86" s="811"/>
      <c r="AJV86" s="811"/>
      <c r="AJW86" s="811"/>
      <c r="AJX86" s="811"/>
      <c r="AJY86" s="811"/>
      <c r="AJZ86" s="811"/>
      <c r="AKA86" s="811"/>
      <c r="AKB86" s="811"/>
      <c r="AKC86" s="811"/>
      <c r="AKD86" s="811"/>
      <c r="AKE86" s="811"/>
      <c r="AKF86" s="811"/>
      <c r="AKG86" s="811"/>
      <c r="AKH86" s="811"/>
      <c r="AKI86" s="811"/>
      <c r="AKJ86" s="811"/>
      <c r="AKK86" s="811"/>
      <c r="AKL86" s="811"/>
      <c r="AKM86" s="811"/>
      <c r="AKN86" s="811"/>
      <c r="AKO86" s="811"/>
      <c r="AKP86" s="811"/>
      <c r="AKQ86" s="811"/>
      <c r="AKR86" s="811"/>
      <c r="AKS86" s="811"/>
      <c r="AKT86" s="811"/>
      <c r="AKU86" s="811"/>
      <c r="AKV86" s="811"/>
      <c r="AKW86" s="811"/>
      <c r="AKX86" s="811"/>
      <c r="AKY86" s="811"/>
      <c r="AKZ86" s="811"/>
      <c r="ALA86" s="811"/>
      <c r="ALB86" s="811"/>
      <c r="ALC86" s="811"/>
      <c r="ALD86" s="811"/>
      <c r="ALE86" s="811"/>
      <c r="ALF86" s="811"/>
      <c r="ALG86" s="811"/>
      <c r="ALH86" s="811"/>
      <c r="ALI86" s="811"/>
      <c r="ALJ86" s="811"/>
      <c r="ALK86" s="811"/>
      <c r="ALL86" s="811"/>
      <c r="ALM86" s="811"/>
      <c r="ALN86" s="811"/>
      <c r="ALO86" s="811"/>
      <c r="ALP86" s="811"/>
      <c r="ALQ86" s="811"/>
      <c r="ALR86" s="811"/>
      <c r="ALS86" s="811"/>
      <c r="ALT86" s="811"/>
      <c r="ALU86" s="811"/>
      <c r="ALV86" s="811"/>
      <c r="ALW86" s="811"/>
      <c r="ALX86" s="811"/>
      <c r="ALY86" s="811"/>
      <c r="ALZ86" s="811"/>
      <c r="AMA86" s="811"/>
      <c r="AMB86" s="811"/>
      <c r="AMC86" s="811"/>
      <c r="AMD86" s="811"/>
      <c r="AME86" s="811"/>
      <c r="AMF86" s="811"/>
      <c r="AMG86" s="811"/>
      <c r="AMH86" s="811"/>
      <c r="AMI86" s="811"/>
      <c r="AMJ86" s="811"/>
      <c r="AMK86" s="811"/>
      <c r="AML86" s="811"/>
      <c r="AMM86" s="811"/>
      <c r="AMN86" s="811"/>
      <c r="AMO86" s="811"/>
      <c r="AMP86" s="811"/>
      <c r="AMQ86" s="811"/>
      <c r="AMR86" s="811"/>
      <c r="AMS86" s="811"/>
      <c r="AMT86" s="811"/>
      <c r="AMU86" s="811"/>
      <c r="AMV86" s="811"/>
      <c r="AMW86" s="811"/>
      <c r="AMX86" s="811"/>
      <c r="AMY86" s="811"/>
      <c r="AMZ86" s="811"/>
      <c r="ANA86" s="811"/>
      <c r="ANB86" s="811"/>
      <c r="ANC86" s="811"/>
      <c r="AND86" s="811"/>
      <c r="ANE86" s="811"/>
      <c r="ANF86" s="811"/>
      <c r="ANG86" s="811"/>
      <c r="ANH86" s="811"/>
      <c r="ANI86" s="811"/>
      <c r="ANJ86" s="811"/>
      <c r="ANK86" s="811"/>
      <c r="ANL86" s="811"/>
      <c r="ANM86" s="811"/>
      <c r="ANN86" s="811"/>
      <c r="ANO86" s="811"/>
      <c r="ANP86" s="811"/>
      <c r="ANQ86" s="811"/>
      <c r="ANR86" s="811"/>
      <c r="ANS86" s="811"/>
      <c r="ANT86" s="811"/>
      <c r="ANU86" s="811"/>
      <c r="ANV86" s="811"/>
      <c r="ANW86" s="811"/>
      <c r="ANX86" s="811"/>
      <c r="ANY86" s="811"/>
      <c r="ANZ86" s="811"/>
      <c r="AOA86" s="811"/>
      <c r="AOB86" s="811"/>
      <c r="AOC86" s="811"/>
      <c r="AOD86" s="811"/>
      <c r="AOE86" s="811"/>
      <c r="AOF86" s="811"/>
      <c r="AOG86" s="811"/>
      <c r="AOH86" s="811"/>
      <c r="AOI86" s="811"/>
      <c r="AOJ86" s="811"/>
      <c r="AOK86" s="811"/>
      <c r="AOL86" s="811"/>
      <c r="AOM86" s="811"/>
      <c r="AON86" s="811"/>
      <c r="AOO86" s="811"/>
      <c r="AOP86" s="811"/>
      <c r="AOQ86" s="811"/>
      <c r="AOR86" s="811"/>
      <c r="AOS86" s="811"/>
      <c r="AOT86" s="811"/>
      <c r="AOU86" s="811"/>
      <c r="AOV86" s="811"/>
      <c r="AOW86" s="811"/>
      <c r="AOX86" s="811"/>
      <c r="AOY86" s="811"/>
      <c r="AOZ86" s="811"/>
      <c r="APA86" s="811"/>
      <c r="APB86" s="811"/>
      <c r="APC86" s="811"/>
      <c r="APD86" s="811"/>
      <c r="APE86" s="811"/>
      <c r="APF86" s="811"/>
      <c r="APG86" s="811"/>
      <c r="APH86" s="811"/>
      <c r="API86" s="811"/>
      <c r="APJ86" s="811"/>
      <c r="APK86" s="811"/>
      <c r="APL86" s="811"/>
      <c r="APM86" s="811"/>
      <c r="APN86" s="811"/>
      <c r="APO86" s="811"/>
      <c r="APP86" s="811"/>
      <c r="APQ86" s="811"/>
      <c r="APR86" s="811"/>
      <c r="APS86" s="811"/>
      <c r="APT86" s="811"/>
      <c r="APU86" s="811"/>
      <c r="APV86" s="811"/>
      <c r="APW86" s="811"/>
      <c r="APX86" s="811"/>
      <c r="APY86" s="811"/>
      <c r="APZ86" s="811"/>
      <c r="AQA86" s="811"/>
      <c r="AQB86" s="811"/>
      <c r="AQC86" s="811"/>
      <c r="AQD86" s="811"/>
      <c r="AQE86" s="811"/>
      <c r="AQF86" s="811"/>
      <c r="AQG86" s="811"/>
      <c r="AQH86" s="811"/>
      <c r="AQI86" s="811"/>
      <c r="AQJ86" s="811"/>
      <c r="AQK86" s="811"/>
      <c r="AQL86" s="811"/>
      <c r="AQM86" s="811"/>
      <c r="AQN86" s="811"/>
      <c r="AQO86" s="811"/>
      <c r="AQP86" s="811"/>
      <c r="AQQ86" s="811"/>
      <c r="AQR86" s="811"/>
      <c r="AQS86" s="811"/>
      <c r="AQT86" s="811"/>
      <c r="AQU86" s="811"/>
      <c r="AQV86" s="811"/>
      <c r="AQW86" s="811"/>
      <c r="AQX86" s="811"/>
      <c r="AQY86" s="811"/>
      <c r="AQZ86" s="811"/>
      <c r="ARA86" s="811"/>
      <c r="ARB86" s="811"/>
      <c r="ARC86" s="811"/>
      <c r="ARD86" s="811"/>
      <c r="ARE86" s="811"/>
      <c r="ARF86" s="811"/>
      <c r="ARG86" s="811"/>
      <c r="ARH86" s="811"/>
      <c r="ARI86" s="811"/>
      <c r="ARJ86" s="811"/>
      <c r="ARK86" s="811"/>
      <c r="ARL86" s="811"/>
      <c r="ARM86" s="811"/>
      <c r="ARN86" s="811"/>
      <c r="ARO86" s="811"/>
      <c r="ARP86" s="811"/>
      <c r="ARQ86" s="811"/>
      <c r="ARR86" s="811"/>
      <c r="ARS86" s="811"/>
      <c r="ART86" s="811"/>
      <c r="ARU86" s="811"/>
      <c r="ARV86" s="811"/>
      <c r="ARW86" s="811"/>
      <c r="ARX86" s="811"/>
      <c r="ARY86" s="811"/>
      <c r="ARZ86" s="811"/>
      <c r="ASA86" s="811"/>
      <c r="ASB86" s="811"/>
      <c r="ASC86" s="811"/>
      <c r="ASD86" s="811"/>
      <c r="ASE86" s="811"/>
      <c r="ASF86" s="811"/>
      <c r="ASG86" s="811"/>
      <c r="ASH86" s="811"/>
      <c r="ASI86" s="811"/>
      <c r="ASJ86" s="811"/>
      <c r="ASK86" s="811"/>
      <c r="ASL86" s="811"/>
      <c r="ASM86" s="811"/>
      <c r="ASN86" s="811"/>
      <c r="ASO86" s="811"/>
      <c r="ASP86" s="811"/>
      <c r="ASQ86" s="811"/>
      <c r="ASR86" s="811"/>
      <c r="ASS86" s="811"/>
      <c r="AST86" s="811"/>
      <c r="ASU86" s="811"/>
      <c r="ASV86" s="811"/>
      <c r="ASW86" s="811"/>
      <c r="ASX86" s="811"/>
      <c r="ASY86" s="811"/>
      <c r="ASZ86" s="811"/>
      <c r="ATA86" s="811"/>
      <c r="ATB86" s="811"/>
      <c r="ATC86" s="811"/>
      <c r="ATD86" s="811"/>
      <c r="ATE86" s="811"/>
      <c r="ATF86" s="811"/>
      <c r="ATG86" s="811"/>
      <c r="ATH86" s="811"/>
      <c r="ATI86" s="811"/>
      <c r="ATJ86" s="811"/>
      <c r="ATK86" s="811"/>
      <c r="ATL86" s="811"/>
      <c r="ATM86" s="811"/>
      <c r="ATN86" s="811"/>
      <c r="ATO86" s="811"/>
      <c r="ATP86" s="811"/>
      <c r="ATQ86" s="811"/>
      <c r="ATR86" s="811"/>
      <c r="ATS86" s="811"/>
      <c r="ATT86" s="811"/>
      <c r="ATU86" s="811"/>
      <c r="ATV86" s="811"/>
      <c r="ATW86" s="811"/>
      <c r="ATX86" s="811"/>
      <c r="ATY86" s="811"/>
      <c r="ATZ86" s="811"/>
      <c r="AUA86" s="811"/>
      <c r="AUB86" s="811"/>
      <c r="AUC86" s="811"/>
      <c r="AUD86" s="811"/>
      <c r="AUE86" s="811"/>
      <c r="AUF86" s="811"/>
      <c r="AUG86" s="811"/>
      <c r="AUH86" s="811"/>
      <c r="AUI86" s="811"/>
      <c r="AUJ86" s="811"/>
      <c r="AUK86" s="811"/>
      <c r="AUL86" s="811"/>
      <c r="AUM86" s="811"/>
      <c r="AUN86" s="811"/>
      <c r="AUO86" s="811"/>
      <c r="AUP86" s="811"/>
      <c r="AUQ86" s="811"/>
      <c r="AUR86" s="811"/>
      <c r="AUS86" s="811"/>
      <c r="AUT86" s="811"/>
      <c r="AUU86" s="811"/>
      <c r="AUV86" s="811"/>
      <c r="AUW86" s="811"/>
      <c r="AUX86" s="811"/>
      <c r="AUY86" s="811"/>
      <c r="AUZ86" s="811"/>
      <c r="AVA86" s="811"/>
      <c r="AVB86" s="811"/>
      <c r="AVC86" s="811"/>
      <c r="AVD86" s="811"/>
      <c r="AVE86" s="811"/>
      <c r="AVF86" s="811"/>
      <c r="AVG86" s="811"/>
      <c r="AVH86" s="811"/>
      <c r="AVI86" s="811"/>
      <c r="AVJ86" s="811"/>
      <c r="AVK86" s="811"/>
      <c r="AVL86" s="811"/>
      <c r="AVM86" s="811"/>
      <c r="AVN86" s="811"/>
      <c r="AVO86" s="811"/>
      <c r="AVP86" s="811"/>
      <c r="AVQ86" s="811"/>
      <c r="AVR86" s="811"/>
      <c r="AVS86" s="811"/>
      <c r="AVT86" s="811"/>
      <c r="AVU86" s="811"/>
      <c r="AVV86" s="811"/>
      <c r="AVW86" s="811"/>
      <c r="AVX86" s="811"/>
      <c r="AVY86" s="811"/>
      <c r="AVZ86" s="811"/>
      <c r="AWA86" s="811"/>
      <c r="AWB86" s="811"/>
      <c r="AWC86" s="811"/>
      <c r="AWD86" s="811"/>
      <c r="AWE86" s="811"/>
      <c r="AWF86" s="811"/>
      <c r="AWG86" s="811"/>
      <c r="AWH86" s="811"/>
      <c r="AWI86" s="811"/>
      <c r="AWJ86" s="811"/>
      <c r="AWK86" s="811"/>
      <c r="AWL86" s="811"/>
      <c r="AWM86" s="811"/>
      <c r="AWN86" s="811"/>
      <c r="AWO86" s="811"/>
      <c r="AWP86" s="811"/>
      <c r="AWQ86" s="811"/>
      <c r="AWR86" s="811"/>
      <c r="AWS86" s="811"/>
      <c r="AWT86" s="811"/>
      <c r="AWU86" s="811"/>
      <c r="AWV86" s="811"/>
      <c r="AWW86" s="811"/>
      <c r="AWX86" s="811"/>
      <c r="AWY86" s="811"/>
      <c r="AWZ86" s="811"/>
      <c r="AXA86" s="811"/>
      <c r="AXB86" s="811"/>
      <c r="AXC86" s="811"/>
      <c r="AXD86" s="811"/>
      <c r="AXE86" s="811"/>
      <c r="AXF86" s="811"/>
      <c r="AXG86" s="811"/>
      <c r="AXH86" s="811"/>
      <c r="AXI86" s="811"/>
      <c r="AXJ86" s="811"/>
      <c r="AXK86" s="811"/>
      <c r="AXL86" s="811"/>
      <c r="AXM86" s="811"/>
      <c r="AXN86" s="811"/>
      <c r="AXO86" s="811"/>
      <c r="AXP86" s="811"/>
      <c r="AXQ86" s="811"/>
      <c r="AXR86" s="811"/>
      <c r="AXS86" s="811"/>
      <c r="AXT86" s="811"/>
      <c r="AXU86" s="811"/>
      <c r="AXV86" s="811"/>
      <c r="AXW86" s="811"/>
      <c r="AXX86" s="811"/>
      <c r="AXY86" s="811"/>
      <c r="AXZ86" s="811"/>
      <c r="AYA86" s="811"/>
      <c r="AYB86" s="811"/>
      <c r="AYC86" s="811"/>
      <c r="AYD86" s="811"/>
      <c r="AYE86" s="811"/>
      <c r="AYF86" s="811"/>
      <c r="AYG86" s="811"/>
      <c r="AYH86" s="811"/>
      <c r="AYI86" s="811"/>
      <c r="AYJ86" s="811"/>
      <c r="AYK86" s="811"/>
      <c r="AYL86" s="811"/>
      <c r="AYM86" s="811"/>
      <c r="AYN86" s="811"/>
      <c r="AYO86" s="811"/>
      <c r="AYP86" s="811"/>
      <c r="AYQ86" s="811"/>
      <c r="AYR86" s="811"/>
      <c r="AYS86" s="811"/>
      <c r="AYT86" s="811"/>
      <c r="AYU86" s="811"/>
      <c r="AYV86" s="811"/>
      <c r="AYW86" s="811"/>
      <c r="AYX86" s="811"/>
      <c r="AYY86" s="811"/>
      <c r="AYZ86" s="811"/>
      <c r="AZA86" s="811"/>
      <c r="AZB86" s="811"/>
      <c r="AZC86" s="811"/>
      <c r="AZD86" s="811"/>
      <c r="AZE86" s="811"/>
      <c r="AZF86" s="811"/>
      <c r="AZG86" s="811"/>
      <c r="AZH86" s="811"/>
      <c r="AZI86" s="811"/>
      <c r="AZJ86" s="811"/>
      <c r="AZK86" s="811"/>
      <c r="AZL86" s="811"/>
      <c r="AZM86" s="811"/>
      <c r="AZN86" s="811"/>
      <c r="AZO86" s="811"/>
      <c r="AZP86" s="811"/>
      <c r="AZQ86" s="811"/>
      <c r="AZR86" s="811"/>
      <c r="AZS86" s="811"/>
      <c r="AZT86" s="811"/>
      <c r="AZU86" s="811"/>
      <c r="AZV86" s="811"/>
      <c r="AZW86" s="811"/>
      <c r="AZX86" s="811"/>
      <c r="AZY86" s="811"/>
      <c r="AZZ86" s="811"/>
      <c r="BAA86" s="811"/>
      <c r="BAB86" s="811"/>
      <c r="BAC86" s="811"/>
      <c r="BAD86" s="811"/>
      <c r="BAE86" s="811"/>
      <c r="BAF86" s="811"/>
      <c r="BAG86" s="811"/>
      <c r="BAH86" s="811"/>
      <c r="BAI86" s="811"/>
      <c r="BAJ86" s="811"/>
      <c r="BAK86" s="811"/>
      <c r="BAL86" s="811"/>
      <c r="BAM86" s="811"/>
      <c r="BAN86" s="811"/>
      <c r="BAO86" s="811"/>
      <c r="BAP86" s="811"/>
      <c r="BAQ86" s="811"/>
      <c r="BAR86" s="811"/>
      <c r="BAS86" s="811"/>
      <c r="BAT86" s="811"/>
      <c r="BAU86" s="811"/>
      <c r="BAV86" s="811"/>
      <c r="BAW86" s="811"/>
      <c r="BAX86" s="811"/>
      <c r="BAY86" s="811"/>
      <c r="BAZ86" s="811"/>
      <c r="BBA86" s="811"/>
      <c r="BBB86" s="811"/>
      <c r="BBC86" s="811"/>
      <c r="BBD86" s="811"/>
      <c r="BBE86" s="811"/>
      <c r="BBF86" s="811"/>
      <c r="BBG86" s="811"/>
      <c r="BBH86" s="811"/>
      <c r="BBI86" s="811"/>
      <c r="BBJ86" s="811"/>
      <c r="BBK86" s="811"/>
      <c r="BBL86" s="811"/>
      <c r="BBM86" s="811"/>
      <c r="BBN86" s="811"/>
      <c r="BBO86" s="811"/>
      <c r="BBP86" s="811"/>
      <c r="BBQ86" s="811"/>
      <c r="BBR86" s="811"/>
      <c r="BBS86" s="811"/>
      <c r="BBT86" s="811"/>
      <c r="BBU86" s="811"/>
      <c r="BBV86" s="811"/>
      <c r="BBW86" s="811"/>
      <c r="BBX86" s="811"/>
      <c r="BBY86" s="811"/>
      <c r="BBZ86" s="811"/>
      <c r="BCA86" s="811"/>
      <c r="BCB86" s="811"/>
      <c r="BCC86" s="811"/>
      <c r="BCD86" s="811"/>
      <c r="BCE86" s="811"/>
      <c r="BCF86" s="811"/>
      <c r="BCG86" s="811"/>
      <c r="BCH86" s="811"/>
      <c r="BCI86" s="811"/>
      <c r="BCJ86" s="811"/>
      <c r="BCK86" s="811"/>
      <c r="BCL86" s="811"/>
      <c r="BCM86" s="811"/>
      <c r="BCN86" s="811"/>
      <c r="BCO86" s="811"/>
      <c r="BCP86" s="811"/>
      <c r="BCQ86" s="811"/>
      <c r="BCR86" s="811"/>
      <c r="BCS86" s="811"/>
      <c r="BCT86" s="811"/>
      <c r="BCU86" s="811"/>
      <c r="BCV86" s="811"/>
      <c r="BCW86" s="811"/>
      <c r="BCX86" s="811"/>
      <c r="BCY86" s="811"/>
      <c r="BCZ86" s="811"/>
      <c r="BDA86" s="811"/>
      <c r="BDB86" s="811"/>
      <c r="BDC86" s="811"/>
      <c r="BDD86" s="811"/>
      <c r="BDE86" s="811"/>
      <c r="BDF86" s="811"/>
      <c r="BDG86" s="811"/>
      <c r="BDH86" s="811"/>
      <c r="BDI86" s="811"/>
      <c r="BDJ86" s="811"/>
      <c r="BDK86" s="811"/>
      <c r="BDL86" s="811"/>
      <c r="BDM86" s="811"/>
      <c r="BDN86" s="811"/>
      <c r="BDO86" s="811"/>
      <c r="BDP86" s="811"/>
      <c r="BDQ86" s="811"/>
      <c r="BDR86" s="811"/>
      <c r="BDS86" s="811"/>
      <c r="BDT86" s="811"/>
      <c r="BDU86" s="811"/>
      <c r="BDV86" s="811"/>
      <c r="BDW86" s="811"/>
      <c r="BDX86" s="811"/>
      <c r="BDY86" s="811"/>
      <c r="BDZ86" s="811"/>
      <c r="BEA86" s="811"/>
      <c r="BEB86" s="811"/>
      <c r="BEC86" s="811"/>
      <c r="BED86" s="811"/>
      <c r="BEE86" s="811"/>
      <c r="BEF86" s="811"/>
      <c r="BEG86" s="811"/>
      <c r="BEH86" s="811"/>
      <c r="BEI86" s="811"/>
      <c r="BEJ86" s="811"/>
      <c r="BEK86" s="811"/>
      <c r="BEL86" s="811"/>
      <c r="BEM86" s="811"/>
      <c r="BEN86" s="811"/>
      <c r="BEO86" s="811"/>
      <c r="BEP86" s="811"/>
      <c r="BEQ86" s="811"/>
      <c r="BER86" s="811"/>
      <c r="BES86" s="811"/>
      <c r="BET86" s="811"/>
      <c r="BEU86" s="811"/>
      <c r="BEV86" s="811"/>
      <c r="BEW86" s="811"/>
      <c r="BEX86" s="811"/>
      <c r="BEY86" s="811"/>
      <c r="BEZ86" s="811"/>
      <c r="BFA86" s="811"/>
      <c r="BFB86" s="811"/>
      <c r="BFC86" s="811"/>
      <c r="BFD86" s="811"/>
      <c r="BFE86" s="811"/>
      <c r="BFF86" s="811"/>
      <c r="BFG86" s="811"/>
      <c r="BFH86" s="811"/>
      <c r="BFI86" s="811"/>
      <c r="BFJ86" s="811"/>
      <c r="BFK86" s="811"/>
      <c r="BFL86" s="811"/>
      <c r="BFM86" s="811"/>
      <c r="BFN86" s="811"/>
      <c r="BFO86" s="811"/>
      <c r="BFP86" s="811"/>
      <c r="BFQ86" s="811"/>
      <c r="BFR86" s="811"/>
      <c r="BFS86" s="811"/>
      <c r="BFT86" s="811"/>
      <c r="BFU86" s="811"/>
      <c r="BFV86" s="811"/>
      <c r="BFW86" s="811"/>
      <c r="BFX86" s="811"/>
      <c r="BFY86" s="811"/>
      <c r="BFZ86" s="811"/>
      <c r="BGA86" s="811"/>
      <c r="BGB86" s="811"/>
      <c r="BGC86" s="811"/>
      <c r="BGD86" s="811"/>
      <c r="BGE86" s="811"/>
      <c r="BGF86" s="811"/>
      <c r="BGG86" s="811"/>
      <c r="BGH86" s="811"/>
      <c r="BGI86" s="811"/>
      <c r="BGJ86" s="811"/>
      <c r="BGK86" s="811"/>
      <c r="BGL86" s="811"/>
      <c r="BGM86" s="811"/>
      <c r="BGN86" s="811"/>
      <c r="BGO86" s="811"/>
      <c r="BGP86" s="811"/>
      <c r="BGQ86" s="811"/>
      <c r="BGR86" s="811"/>
      <c r="BGS86" s="811"/>
      <c r="BGT86" s="811"/>
      <c r="BGU86" s="811"/>
      <c r="BGV86" s="811"/>
      <c r="BGW86" s="811"/>
      <c r="BGX86" s="811"/>
      <c r="BGY86" s="811"/>
      <c r="BGZ86" s="811"/>
      <c r="BHA86" s="811"/>
      <c r="BHB86" s="811"/>
      <c r="BHC86" s="811"/>
      <c r="BHD86" s="811"/>
      <c r="BHE86" s="811"/>
      <c r="BHF86" s="811"/>
      <c r="BHG86" s="811"/>
      <c r="BHH86" s="811"/>
      <c r="BHI86" s="811"/>
      <c r="BHJ86" s="811"/>
      <c r="BHK86" s="811"/>
      <c r="BHL86" s="811"/>
      <c r="BHM86" s="811"/>
      <c r="BHN86" s="811"/>
      <c r="BHO86" s="811"/>
      <c r="BHP86" s="811"/>
      <c r="BHQ86" s="811"/>
      <c r="BHR86" s="811"/>
      <c r="BHS86" s="811"/>
      <c r="BHT86" s="811"/>
      <c r="BHU86" s="811"/>
      <c r="BHV86" s="811"/>
      <c r="BHW86" s="811"/>
      <c r="BHX86" s="811"/>
      <c r="BHY86" s="811"/>
      <c r="BHZ86" s="811"/>
      <c r="BIA86" s="811"/>
      <c r="BIB86" s="811"/>
      <c r="BIC86" s="811"/>
      <c r="BID86" s="811"/>
      <c r="BIE86" s="811"/>
      <c r="BIF86" s="811"/>
      <c r="BIG86" s="811"/>
      <c r="BIH86" s="811"/>
      <c r="BII86" s="811"/>
      <c r="BIJ86" s="811"/>
      <c r="BIK86" s="811"/>
      <c r="BIL86" s="811"/>
      <c r="BIM86" s="811"/>
      <c r="BIN86" s="811"/>
      <c r="BIO86" s="811"/>
      <c r="BIP86" s="811"/>
      <c r="BIQ86" s="811"/>
      <c r="BIR86" s="811"/>
      <c r="BIS86" s="811"/>
      <c r="BIT86" s="811"/>
      <c r="BIU86" s="811"/>
      <c r="BIV86" s="811"/>
      <c r="BIW86" s="811"/>
      <c r="BIX86" s="811"/>
      <c r="BIY86" s="811"/>
      <c r="BIZ86" s="811"/>
      <c r="BJA86" s="811"/>
      <c r="BJB86" s="811"/>
      <c r="BJC86" s="811"/>
      <c r="BJD86" s="811"/>
      <c r="BJE86" s="811"/>
      <c r="BJF86" s="811"/>
      <c r="BJG86" s="811"/>
      <c r="BJH86" s="811"/>
      <c r="BJI86" s="811"/>
      <c r="BJJ86" s="811"/>
      <c r="BJK86" s="811"/>
      <c r="BJL86" s="811"/>
      <c r="BJM86" s="811"/>
      <c r="BJN86" s="811"/>
      <c r="BJO86" s="811"/>
      <c r="BJP86" s="811"/>
      <c r="BJQ86" s="811"/>
      <c r="BJR86" s="811"/>
      <c r="BJS86" s="811"/>
      <c r="BJT86" s="811"/>
      <c r="BJU86" s="811"/>
      <c r="BJV86" s="811"/>
      <c r="BJW86" s="811"/>
      <c r="BJX86" s="811"/>
      <c r="BJY86" s="811"/>
      <c r="BJZ86" s="811"/>
      <c r="BKA86" s="811"/>
      <c r="BKB86" s="811"/>
      <c r="BKC86" s="811"/>
      <c r="BKD86" s="811"/>
      <c r="BKE86" s="811"/>
      <c r="BKF86" s="811"/>
      <c r="BKG86" s="811"/>
      <c r="BKH86" s="811"/>
      <c r="BKI86" s="811"/>
      <c r="BKJ86" s="811"/>
      <c r="BKK86" s="811"/>
      <c r="BKL86" s="811"/>
      <c r="BKM86" s="811"/>
      <c r="BKN86" s="811"/>
      <c r="BKO86" s="811"/>
      <c r="BKP86" s="811"/>
      <c r="BKQ86" s="811"/>
      <c r="BKR86" s="811"/>
      <c r="BKS86" s="811"/>
      <c r="BKT86" s="811"/>
      <c r="BKU86" s="811"/>
      <c r="BKV86" s="811"/>
      <c r="BKW86" s="811"/>
      <c r="BKX86" s="811"/>
      <c r="BKY86" s="811"/>
      <c r="BKZ86" s="811"/>
      <c r="BLA86" s="811"/>
      <c r="BLB86" s="811"/>
      <c r="BLC86" s="811"/>
      <c r="BLD86" s="811"/>
      <c r="BLE86" s="811"/>
      <c r="BLF86" s="811"/>
      <c r="BLG86" s="811"/>
      <c r="BLH86" s="811"/>
      <c r="BLI86" s="811"/>
      <c r="BLJ86" s="811"/>
      <c r="BLK86" s="811"/>
      <c r="BLL86" s="811"/>
      <c r="BLM86" s="811"/>
      <c r="BLN86" s="811"/>
      <c r="BLO86" s="811"/>
      <c r="BLP86" s="811"/>
      <c r="BLQ86" s="811"/>
      <c r="BLR86" s="811"/>
      <c r="BLS86" s="811"/>
      <c r="BLT86" s="811"/>
      <c r="BLU86" s="811"/>
      <c r="BLV86" s="811"/>
      <c r="BLW86" s="811"/>
      <c r="BLX86" s="811"/>
      <c r="BLY86" s="811"/>
      <c r="BLZ86" s="811"/>
      <c r="BMA86" s="811"/>
      <c r="BMB86" s="811"/>
      <c r="BMC86" s="811"/>
      <c r="BMD86" s="811"/>
      <c r="BME86" s="811"/>
      <c r="BMF86" s="811"/>
      <c r="BMG86" s="811"/>
      <c r="BMH86" s="811"/>
      <c r="BMI86" s="811"/>
      <c r="BMJ86" s="811"/>
      <c r="BMK86" s="811"/>
      <c r="BML86" s="811"/>
      <c r="BMM86" s="811"/>
      <c r="BMN86" s="811"/>
      <c r="BMO86" s="811"/>
      <c r="BMP86" s="811"/>
      <c r="BMQ86" s="811"/>
      <c r="BMR86" s="811"/>
      <c r="BMS86" s="811"/>
      <c r="BMT86" s="811"/>
      <c r="BMU86" s="811"/>
      <c r="BMV86" s="811"/>
      <c r="BMW86" s="811"/>
      <c r="BMX86" s="811"/>
      <c r="BMY86" s="811"/>
      <c r="BMZ86" s="811"/>
      <c r="BNA86" s="811"/>
      <c r="BNB86" s="811"/>
      <c r="BNC86" s="811"/>
      <c r="BND86" s="811"/>
      <c r="BNE86" s="811"/>
      <c r="BNF86" s="811"/>
      <c r="BNG86" s="811"/>
      <c r="BNH86" s="811"/>
      <c r="BNI86" s="811"/>
      <c r="BNJ86" s="811"/>
      <c r="BNK86" s="811"/>
      <c r="BNL86" s="811"/>
      <c r="BNM86" s="811"/>
      <c r="BNN86" s="811"/>
      <c r="BNO86" s="811"/>
      <c r="BNP86" s="811"/>
      <c r="BNQ86" s="811"/>
      <c r="BNR86" s="811"/>
      <c r="BNS86" s="811"/>
      <c r="BNT86" s="811"/>
      <c r="BNU86" s="811"/>
      <c r="BNV86" s="811"/>
      <c r="BNW86" s="811"/>
      <c r="BNX86" s="811"/>
      <c r="BNY86" s="811"/>
      <c r="BNZ86" s="811"/>
      <c r="BOA86" s="811"/>
      <c r="BOB86" s="811"/>
      <c r="BOC86" s="811"/>
      <c r="BOD86" s="811"/>
      <c r="BOE86" s="811"/>
      <c r="BOF86" s="811"/>
      <c r="BOG86" s="811"/>
      <c r="BOH86" s="811"/>
      <c r="BOI86" s="811"/>
      <c r="BOJ86" s="811"/>
      <c r="BOK86" s="811"/>
      <c r="BOL86" s="811"/>
      <c r="BOM86" s="811"/>
      <c r="BON86" s="811"/>
      <c r="BOO86" s="811"/>
      <c r="BOP86" s="811"/>
      <c r="BOQ86" s="811"/>
      <c r="BOR86" s="811"/>
      <c r="BOS86" s="811"/>
      <c r="BOT86" s="811"/>
      <c r="BOU86" s="811"/>
      <c r="BOV86" s="811"/>
      <c r="BOW86" s="811"/>
      <c r="BOX86" s="811"/>
      <c r="BOY86" s="811"/>
      <c r="BOZ86" s="811"/>
      <c r="BPA86" s="811"/>
      <c r="BPB86" s="811"/>
      <c r="BPC86" s="811"/>
      <c r="BPD86" s="811"/>
      <c r="BPE86" s="811"/>
      <c r="BPF86" s="811"/>
      <c r="BPG86" s="811"/>
      <c r="BPH86" s="811"/>
      <c r="BPI86" s="811"/>
      <c r="BPJ86" s="811"/>
      <c r="BPK86" s="811"/>
      <c r="BPL86" s="811"/>
      <c r="BPM86" s="811"/>
      <c r="BPN86" s="811"/>
      <c r="BPO86" s="811"/>
      <c r="BPP86" s="811"/>
      <c r="BPQ86" s="811"/>
      <c r="BPR86" s="811"/>
      <c r="BPS86" s="811"/>
      <c r="BPT86" s="811"/>
      <c r="BPU86" s="811"/>
      <c r="BPV86" s="811"/>
      <c r="BPW86" s="811"/>
      <c r="BPX86" s="811"/>
      <c r="BPY86" s="811"/>
      <c r="BPZ86" s="811"/>
      <c r="BQA86" s="811"/>
      <c r="BQB86" s="811"/>
      <c r="BQC86" s="811"/>
      <c r="BQD86" s="811"/>
      <c r="BQE86" s="811"/>
      <c r="BQF86" s="811"/>
      <c r="BQG86" s="811"/>
      <c r="BQH86" s="811"/>
      <c r="BQI86" s="811"/>
      <c r="BQJ86" s="811"/>
      <c r="BQK86" s="811"/>
      <c r="BQL86" s="811"/>
      <c r="BQM86" s="811"/>
      <c r="BQN86" s="811"/>
      <c r="BQO86" s="811"/>
      <c r="BQP86" s="811"/>
      <c r="BQQ86" s="811"/>
      <c r="BQR86" s="811"/>
      <c r="BQS86" s="811"/>
      <c r="BQT86" s="811"/>
      <c r="BQU86" s="811"/>
      <c r="BQV86" s="811"/>
      <c r="BQW86" s="811"/>
      <c r="BQX86" s="811"/>
      <c r="BQY86" s="811"/>
      <c r="BQZ86" s="811"/>
      <c r="BRA86" s="811"/>
      <c r="BRB86" s="811"/>
      <c r="BRC86" s="811"/>
      <c r="BRD86" s="811"/>
      <c r="BRE86" s="811"/>
      <c r="BRF86" s="811"/>
      <c r="BRG86" s="811"/>
      <c r="BRH86" s="811"/>
      <c r="BRI86" s="811"/>
      <c r="BRJ86" s="811"/>
      <c r="BRK86" s="811"/>
      <c r="BRL86" s="811"/>
      <c r="BRM86" s="811"/>
      <c r="BRN86" s="811"/>
      <c r="BRO86" s="811"/>
      <c r="BRP86" s="811"/>
      <c r="BRQ86" s="811"/>
      <c r="BRR86" s="811"/>
      <c r="BRS86" s="811"/>
      <c r="BRT86" s="811"/>
      <c r="BRU86" s="811"/>
      <c r="BRV86" s="811"/>
      <c r="BRW86" s="811"/>
      <c r="BRX86" s="811"/>
      <c r="BRY86" s="811"/>
      <c r="BRZ86" s="811"/>
      <c r="BSA86" s="811"/>
      <c r="BSB86" s="811"/>
      <c r="BSC86" s="811"/>
      <c r="BSD86" s="811"/>
      <c r="BSE86" s="811"/>
      <c r="BSF86" s="811"/>
      <c r="BSG86" s="811"/>
      <c r="BSH86" s="811"/>
      <c r="BSI86" s="811"/>
      <c r="BSJ86" s="811"/>
      <c r="BSK86" s="811"/>
      <c r="BSL86" s="811"/>
      <c r="BSM86" s="811"/>
      <c r="BSN86" s="811"/>
      <c r="BSO86" s="811"/>
      <c r="BSP86" s="811"/>
      <c r="BSQ86" s="811"/>
      <c r="BSR86" s="811"/>
      <c r="BSS86" s="811"/>
      <c r="BST86" s="811"/>
      <c r="BSU86" s="811"/>
      <c r="BSV86" s="811"/>
      <c r="BSW86" s="811"/>
      <c r="BSX86" s="811"/>
      <c r="BSY86" s="811"/>
      <c r="BSZ86" s="811"/>
      <c r="BTA86" s="811"/>
      <c r="BTB86" s="811"/>
      <c r="BTC86" s="811"/>
      <c r="BTD86" s="811"/>
      <c r="BTE86" s="811"/>
      <c r="BTF86" s="811"/>
      <c r="BTG86" s="811"/>
      <c r="BTH86" s="811"/>
      <c r="BTI86" s="811"/>
      <c r="BTJ86" s="811"/>
      <c r="BTK86" s="811"/>
      <c r="BTL86" s="811"/>
      <c r="BTM86" s="811"/>
      <c r="BTN86" s="811"/>
      <c r="BTO86" s="811"/>
      <c r="BTP86" s="811"/>
      <c r="BTQ86" s="811"/>
      <c r="BTR86" s="811"/>
      <c r="BTS86" s="811"/>
      <c r="BTT86" s="811"/>
      <c r="BTU86" s="811"/>
      <c r="BTV86" s="811"/>
      <c r="BTW86" s="811"/>
      <c r="BTX86" s="811"/>
      <c r="BTY86" s="811"/>
      <c r="BTZ86" s="811"/>
      <c r="BUA86" s="811"/>
      <c r="BUB86" s="811"/>
      <c r="BUC86" s="811"/>
      <c r="BUD86" s="811"/>
      <c r="BUE86" s="811"/>
      <c r="BUF86" s="811"/>
      <c r="BUG86" s="811"/>
      <c r="BUH86" s="811"/>
      <c r="BUI86" s="811"/>
      <c r="BUJ86" s="811"/>
      <c r="BUK86" s="811"/>
      <c r="BUL86" s="811"/>
      <c r="BUM86" s="811"/>
      <c r="BUN86" s="811"/>
      <c r="BUO86" s="811"/>
      <c r="BUP86" s="811"/>
      <c r="BUQ86" s="811"/>
      <c r="BUR86" s="811"/>
      <c r="BUS86" s="811"/>
      <c r="BUT86" s="811"/>
      <c r="BUU86" s="811"/>
      <c r="BUV86" s="811"/>
      <c r="BUW86" s="811"/>
      <c r="BUX86" s="811"/>
      <c r="BUY86" s="811"/>
      <c r="BUZ86" s="811"/>
      <c r="BVA86" s="811"/>
      <c r="BVB86" s="811"/>
      <c r="BVC86" s="811"/>
      <c r="BVD86" s="811"/>
      <c r="BVE86" s="811"/>
      <c r="BVF86" s="811"/>
      <c r="BVG86" s="811"/>
      <c r="BVH86" s="811"/>
      <c r="BVI86" s="811"/>
      <c r="BVJ86" s="811"/>
      <c r="BVK86" s="811"/>
      <c r="BVL86" s="811"/>
      <c r="BVM86" s="811"/>
      <c r="BVN86" s="811"/>
      <c r="BVO86" s="811"/>
      <c r="BVP86" s="811"/>
      <c r="BVQ86" s="811"/>
      <c r="BVR86" s="811"/>
      <c r="BVS86" s="811"/>
      <c r="BVT86" s="811"/>
      <c r="BVU86" s="811"/>
      <c r="BVV86" s="811"/>
      <c r="BVW86" s="811"/>
      <c r="BVX86" s="811"/>
      <c r="BVY86" s="811"/>
      <c r="BVZ86" s="811"/>
      <c r="BWA86" s="811"/>
      <c r="BWB86" s="811"/>
      <c r="BWC86" s="811"/>
      <c r="BWD86" s="811"/>
      <c r="BWE86" s="811"/>
      <c r="BWF86" s="811"/>
      <c r="BWG86" s="811"/>
      <c r="BWH86" s="811"/>
      <c r="BWI86" s="811"/>
      <c r="BWJ86" s="811"/>
      <c r="BWK86" s="811"/>
      <c r="BWL86" s="811"/>
      <c r="BWM86" s="811"/>
      <c r="BWN86" s="811"/>
      <c r="BWO86" s="811"/>
      <c r="BWP86" s="811"/>
      <c r="BWQ86" s="811"/>
      <c r="BWR86" s="811"/>
      <c r="BWS86" s="811"/>
      <c r="BWT86" s="811"/>
      <c r="BWU86" s="811"/>
      <c r="BWV86" s="811"/>
      <c r="BWW86" s="811"/>
      <c r="BWX86" s="811"/>
      <c r="BWY86" s="811"/>
      <c r="BWZ86" s="811"/>
      <c r="BXA86" s="811"/>
      <c r="BXB86" s="811"/>
      <c r="BXC86" s="811"/>
      <c r="BXD86" s="811"/>
      <c r="BXE86" s="811"/>
      <c r="BXF86" s="811"/>
      <c r="BXG86" s="811"/>
      <c r="BXH86" s="811"/>
      <c r="BXI86" s="811"/>
      <c r="BXJ86" s="811"/>
      <c r="BXK86" s="811"/>
      <c r="BXL86" s="811"/>
      <c r="BXM86" s="811"/>
      <c r="BXN86" s="811"/>
      <c r="BXO86" s="811"/>
      <c r="BXP86" s="811"/>
      <c r="BXQ86" s="811"/>
      <c r="BXR86" s="811"/>
      <c r="BXS86" s="811"/>
      <c r="BXT86" s="811"/>
      <c r="BXU86" s="811"/>
      <c r="BXV86" s="811"/>
      <c r="BXW86" s="811"/>
      <c r="BXX86" s="811"/>
      <c r="BXY86" s="811"/>
      <c r="BXZ86" s="811"/>
      <c r="BYA86" s="811"/>
      <c r="BYB86" s="811"/>
      <c r="BYC86" s="811"/>
      <c r="BYD86" s="811"/>
      <c r="BYE86" s="811"/>
      <c r="BYF86" s="811"/>
      <c r="BYG86" s="811"/>
      <c r="BYH86" s="811"/>
      <c r="BYI86" s="811"/>
      <c r="BYJ86" s="811"/>
      <c r="BYK86" s="811"/>
      <c r="BYL86" s="811"/>
      <c r="BYM86" s="811"/>
      <c r="BYN86" s="811"/>
      <c r="BYO86" s="811"/>
      <c r="BYP86" s="811"/>
      <c r="BYQ86" s="811"/>
      <c r="BYR86" s="811"/>
      <c r="BYS86" s="811"/>
      <c r="BYT86" s="811"/>
      <c r="BYU86" s="811"/>
      <c r="BYV86" s="811"/>
      <c r="BYW86" s="811"/>
      <c r="BYX86" s="811"/>
      <c r="BYY86" s="811"/>
      <c r="BYZ86" s="811"/>
      <c r="BZA86" s="811"/>
      <c r="BZB86" s="811"/>
      <c r="BZC86" s="811"/>
      <c r="BZD86" s="811"/>
      <c r="BZE86" s="811"/>
      <c r="BZF86" s="811"/>
      <c r="BZG86" s="811"/>
      <c r="BZH86" s="811"/>
      <c r="BZI86" s="811"/>
      <c r="BZJ86" s="811"/>
      <c r="BZK86" s="811"/>
      <c r="BZL86" s="811"/>
      <c r="BZM86" s="811"/>
      <c r="BZN86" s="811"/>
      <c r="BZO86" s="811"/>
      <c r="BZP86" s="811"/>
      <c r="BZQ86" s="811"/>
      <c r="BZR86" s="811"/>
      <c r="BZS86" s="811"/>
      <c r="BZT86" s="811"/>
      <c r="BZU86" s="811"/>
      <c r="BZV86" s="811"/>
      <c r="BZW86" s="811"/>
      <c r="BZX86" s="811"/>
      <c r="BZY86" s="811"/>
      <c r="BZZ86" s="811"/>
      <c r="CAA86" s="811"/>
      <c r="CAB86" s="811"/>
      <c r="CAC86" s="811"/>
      <c r="CAD86" s="811"/>
      <c r="CAE86" s="811"/>
      <c r="CAF86" s="811"/>
      <c r="CAG86" s="811"/>
      <c r="CAH86" s="811"/>
      <c r="CAI86" s="811"/>
      <c r="CAJ86" s="811"/>
      <c r="CAK86" s="811"/>
      <c r="CAL86" s="811"/>
      <c r="CAM86" s="811"/>
      <c r="CAN86" s="811"/>
      <c r="CAO86" s="811"/>
      <c r="CAP86" s="811"/>
      <c r="CAQ86" s="811"/>
      <c r="CAR86" s="811"/>
      <c r="CAS86" s="811"/>
      <c r="CAT86" s="811"/>
      <c r="CAU86" s="811"/>
      <c r="CAV86" s="811"/>
      <c r="CAW86" s="811"/>
      <c r="CAX86" s="811"/>
      <c r="CAY86" s="811"/>
      <c r="CAZ86" s="811"/>
      <c r="CBA86" s="811"/>
      <c r="CBB86" s="811"/>
      <c r="CBC86" s="811"/>
      <c r="CBD86" s="811"/>
      <c r="CBE86" s="811"/>
      <c r="CBF86" s="811"/>
      <c r="CBG86" s="811"/>
      <c r="CBH86" s="811"/>
      <c r="CBI86" s="811"/>
      <c r="CBJ86" s="811"/>
      <c r="CBK86" s="811"/>
      <c r="CBL86" s="811"/>
      <c r="CBM86" s="811"/>
      <c r="CBN86" s="811"/>
      <c r="CBO86" s="811"/>
      <c r="CBP86" s="811"/>
      <c r="CBQ86" s="811"/>
      <c r="CBR86" s="811"/>
      <c r="CBS86" s="811"/>
      <c r="CBT86" s="811"/>
      <c r="CBU86" s="811"/>
      <c r="CBV86" s="811"/>
      <c r="CBW86" s="811"/>
      <c r="CBX86" s="811"/>
      <c r="CBY86" s="811"/>
      <c r="CBZ86" s="811"/>
      <c r="CCA86" s="811"/>
      <c r="CCB86" s="811"/>
      <c r="CCC86" s="811"/>
      <c r="CCD86" s="811"/>
      <c r="CCE86" s="811"/>
      <c r="CCF86" s="811"/>
      <c r="CCG86" s="811"/>
      <c r="CCH86" s="811"/>
      <c r="CCI86" s="811"/>
      <c r="CCJ86" s="811"/>
      <c r="CCK86" s="811"/>
      <c r="CCL86" s="811"/>
      <c r="CCM86" s="811"/>
      <c r="CCN86" s="811"/>
      <c r="CCO86" s="811"/>
      <c r="CCP86" s="811"/>
      <c r="CCQ86" s="811"/>
      <c r="CCR86" s="811"/>
      <c r="CCS86" s="811"/>
      <c r="CCT86" s="811"/>
      <c r="CCU86" s="811"/>
      <c r="CCV86" s="811"/>
      <c r="CCW86" s="811"/>
      <c r="CCX86" s="811"/>
      <c r="CCY86" s="811"/>
      <c r="CCZ86" s="811"/>
      <c r="CDA86" s="811"/>
      <c r="CDB86" s="811"/>
      <c r="CDC86" s="811"/>
      <c r="CDD86" s="811"/>
      <c r="CDE86" s="811"/>
      <c r="CDF86" s="811"/>
      <c r="CDG86" s="811"/>
      <c r="CDH86" s="811"/>
      <c r="CDI86" s="811"/>
      <c r="CDJ86" s="811"/>
      <c r="CDK86" s="811"/>
      <c r="CDL86" s="811"/>
      <c r="CDM86" s="811"/>
      <c r="CDN86" s="811"/>
      <c r="CDO86" s="811"/>
      <c r="CDP86" s="811"/>
      <c r="CDQ86" s="811"/>
      <c r="CDR86" s="811"/>
      <c r="CDS86" s="811"/>
      <c r="CDT86" s="811"/>
      <c r="CDU86" s="811"/>
      <c r="CDV86" s="811"/>
      <c r="CDW86" s="811"/>
      <c r="CDX86" s="811"/>
      <c r="CDY86" s="811"/>
      <c r="CDZ86" s="811"/>
      <c r="CEA86" s="811"/>
      <c r="CEB86" s="811"/>
      <c r="CEC86" s="811"/>
      <c r="CED86" s="811"/>
      <c r="CEE86" s="811"/>
      <c r="CEF86" s="811"/>
      <c r="CEG86" s="811"/>
      <c r="CEH86" s="811"/>
      <c r="CEI86" s="811"/>
      <c r="CEJ86" s="811"/>
      <c r="CEK86" s="811"/>
      <c r="CEL86" s="811"/>
      <c r="CEM86" s="811"/>
      <c r="CEN86" s="811"/>
      <c r="CEO86" s="811"/>
      <c r="CEP86" s="811"/>
      <c r="CEQ86" s="811"/>
      <c r="CER86" s="811"/>
      <c r="CES86" s="811"/>
      <c r="CET86" s="811"/>
      <c r="CEU86" s="811"/>
      <c r="CEV86" s="811"/>
      <c r="CEW86" s="811"/>
      <c r="CEX86" s="811"/>
      <c r="CEY86" s="811"/>
      <c r="CEZ86" s="811"/>
      <c r="CFA86" s="811"/>
      <c r="CFB86" s="811"/>
      <c r="CFC86" s="811"/>
      <c r="CFD86" s="811"/>
      <c r="CFE86" s="811"/>
      <c r="CFF86" s="811"/>
      <c r="CFG86" s="811"/>
      <c r="CFH86" s="811"/>
      <c r="CFI86" s="811"/>
      <c r="CFJ86" s="811"/>
      <c r="CFK86" s="811"/>
      <c r="CFL86" s="811"/>
      <c r="CFM86" s="811"/>
      <c r="CFN86" s="811"/>
      <c r="CFO86" s="811"/>
      <c r="CFP86" s="811"/>
      <c r="CFQ86" s="811"/>
      <c r="CFR86" s="811"/>
      <c r="CFS86" s="811"/>
      <c r="CFT86" s="811"/>
      <c r="CFU86" s="811"/>
      <c r="CFV86" s="811"/>
      <c r="CFW86" s="811"/>
      <c r="CFX86" s="811"/>
      <c r="CFY86" s="811"/>
      <c r="CFZ86" s="811"/>
      <c r="CGA86" s="811"/>
      <c r="CGB86" s="811"/>
      <c r="CGC86" s="811"/>
      <c r="CGD86" s="811"/>
      <c r="CGE86" s="811"/>
      <c r="CGF86" s="811"/>
      <c r="CGG86" s="811"/>
      <c r="CGH86" s="811"/>
      <c r="CGI86" s="811"/>
      <c r="CGJ86" s="811"/>
      <c r="CGK86" s="811"/>
      <c r="CGL86" s="811"/>
      <c r="CGM86" s="811"/>
      <c r="CGN86" s="811"/>
      <c r="CGO86" s="811"/>
      <c r="CGP86" s="811"/>
      <c r="CGQ86" s="811"/>
      <c r="CGR86" s="811"/>
      <c r="CGS86" s="811"/>
      <c r="CGT86" s="811"/>
      <c r="CGU86" s="811"/>
      <c r="CGV86" s="811"/>
      <c r="CGW86" s="811"/>
      <c r="CGX86" s="811"/>
      <c r="CGY86" s="811"/>
      <c r="CGZ86" s="811"/>
      <c r="CHA86" s="811"/>
      <c r="CHB86" s="811"/>
      <c r="CHC86" s="811"/>
      <c r="CHD86" s="811"/>
      <c r="CHE86" s="811"/>
      <c r="CHF86" s="811"/>
      <c r="CHG86" s="811"/>
      <c r="CHH86" s="811"/>
      <c r="CHI86" s="811"/>
      <c r="CHJ86" s="811"/>
      <c r="CHK86" s="811"/>
      <c r="CHL86" s="811"/>
      <c r="CHM86" s="811"/>
      <c r="CHN86" s="811"/>
      <c r="CHO86" s="811"/>
      <c r="CHP86" s="811"/>
      <c r="CHQ86" s="811"/>
      <c r="CHR86" s="811"/>
      <c r="CHS86" s="811"/>
      <c r="CHT86" s="811"/>
      <c r="CHU86" s="811"/>
      <c r="CHV86" s="811"/>
      <c r="CHW86" s="811"/>
      <c r="CHX86" s="811"/>
      <c r="CHY86" s="811"/>
      <c r="CHZ86" s="811"/>
      <c r="CIA86" s="811"/>
      <c r="CIB86" s="811"/>
      <c r="CIC86" s="811"/>
      <c r="CID86" s="811"/>
      <c r="CIE86" s="811"/>
      <c r="CIF86" s="811"/>
      <c r="CIG86" s="811"/>
      <c r="CIH86" s="811"/>
      <c r="CII86" s="811"/>
      <c r="CIJ86" s="811"/>
      <c r="CIK86" s="811"/>
      <c r="CIL86" s="811"/>
      <c r="CIM86" s="811"/>
      <c r="CIN86" s="811"/>
      <c r="CIO86" s="811"/>
      <c r="CIP86" s="811"/>
      <c r="CIQ86" s="811"/>
      <c r="CIR86" s="811"/>
      <c r="CIS86" s="811"/>
      <c r="CIT86" s="811"/>
      <c r="CIU86" s="811"/>
      <c r="CIV86" s="811"/>
      <c r="CIW86" s="811"/>
      <c r="CIX86" s="811"/>
      <c r="CIY86" s="811"/>
      <c r="CIZ86" s="811"/>
      <c r="CJA86" s="811"/>
      <c r="CJB86" s="811"/>
      <c r="CJC86" s="811"/>
      <c r="CJD86" s="811"/>
      <c r="CJE86" s="811"/>
      <c r="CJF86" s="811"/>
      <c r="CJG86" s="811"/>
      <c r="CJH86" s="811"/>
      <c r="CJI86" s="811"/>
      <c r="CJJ86" s="811"/>
      <c r="CJK86" s="811"/>
      <c r="CJL86" s="811"/>
      <c r="CJM86" s="811"/>
      <c r="CJN86" s="811"/>
      <c r="CJO86" s="811"/>
      <c r="CJP86" s="811"/>
      <c r="CJQ86" s="811"/>
      <c r="CJR86" s="811"/>
      <c r="CJS86" s="811"/>
      <c r="CJT86" s="811"/>
      <c r="CJU86" s="811"/>
      <c r="CJV86" s="811"/>
      <c r="CJW86" s="811"/>
      <c r="CJX86" s="811"/>
      <c r="CJY86" s="811"/>
      <c r="CJZ86" s="811"/>
      <c r="CKA86" s="811"/>
      <c r="CKB86" s="811"/>
      <c r="CKC86" s="811"/>
      <c r="CKD86" s="811"/>
      <c r="CKE86" s="811"/>
      <c r="CKF86" s="811"/>
      <c r="CKG86" s="811"/>
      <c r="CKH86" s="811"/>
      <c r="CKI86" s="811"/>
      <c r="CKJ86" s="811"/>
      <c r="CKK86" s="811"/>
      <c r="CKL86" s="811"/>
      <c r="CKM86" s="811"/>
      <c r="CKN86" s="811"/>
      <c r="CKO86" s="811"/>
      <c r="CKP86" s="811"/>
      <c r="CKQ86" s="811"/>
      <c r="CKR86" s="811"/>
      <c r="CKS86" s="811"/>
      <c r="CKT86" s="811"/>
      <c r="CKU86" s="811"/>
      <c r="CKV86" s="811"/>
      <c r="CKW86" s="811"/>
      <c r="CKX86" s="811"/>
      <c r="CKY86" s="811"/>
      <c r="CKZ86" s="811"/>
      <c r="CLA86" s="811"/>
      <c r="CLB86" s="811"/>
      <c r="CLC86" s="811"/>
      <c r="CLD86" s="811"/>
      <c r="CLE86" s="811"/>
      <c r="CLF86" s="811"/>
      <c r="CLG86" s="811"/>
      <c r="CLH86" s="811"/>
      <c r="CLI86" s="811"/>
      <c r="CLJ86" s="811"/>
      <c r="CLK86" s="811"/>
      <c r="CLL86" s="811"/>
      <c r="CLM86" s="811"/>
      <c r="CLN86" s="811"/>
      <c r="CLO86" s="811"/>
      <c r="CLP86" s="811"/>
      <c r="CLQ86" s="811"/>
      <c r="CLR86" s="811"/>
      <c r="CLS86" s="811"/>
      <c r="CLT86" s="811"/>
      <c r="CLU86" s="811"/>
      <c r="CLV86" s="811"/>
      <c r="CLW86" s="811"/>
      <c r="CLX86" s="811"/>
      <c r="CLY86" s="811"/>
      <c r="CLZ86" s="811"/>
      <c r="CMA86" s="811"/>
      <c r="CMB86" s="811"/>
      <c r="CMC86" s="811"/>
      <c r="CMD86" s="811"/>
      <c r="CME86" s="811"/>
      <c r="CMF86" s="811"/>
      <c r="CMG86" s="811"/>
      <c r="CMH86" s="811"/>
      <c r="CMI86" s="811"/>
      <c r="CMJ86" s="811"/>
      <c r="CMK86" s="811"/>
      <c r="CML86" s="811"/>
      <c r="CMM86" s="811"/>
      <c r="CMN86" s="811"/>
      <c r="CMO86" s="811"/>
      <c r="CMP86" s="811"/>
      <c r="CMQ86" s="811"/>
      <c r="CMR86" s="811"/>
      <c r="CMS86" s="811"/>
      <c r="CMT86" s="811"/>
      <c r="CMU86" s="811"/>
      <c r="CMV86" s="811"/>
      <c r="CMW86" s="811"/>
      <c r="CMX86" s="811"/>
      <c r="CMY86" s="811"/>
      <c r="CMZ86" s="811"/>
      <c r="CNA86" s="811"/>
      <c r="CNB86" s="811"/>
      <c r="CNC86" s="811"/>
      <c r="CND86" s="811"/>
      <c r="CNE86" s="811"/>
      <c r="CNF86" s="811"/>
      <c r="CNG86" s="811"/>
      <c r="CNH86" s="811"/>
      <c r="CNI86" s="811"/>
      <c r="CNJ86" s="811"/>
      <c r="CNK86" s="811"/>
      <c r="CNL86" s="811"/>
      <c r="CNM86" s="811"/>
      <c r="CNN86" s="811"/>
      <c r="CNO86" s="811"/>
      <c r="CNP86" s="811"/>
      <c r="CNQ86" s="811"/>
      <c r="CNR86" s="811"/>
      <c r="CNS86" s="811"/>
      <c r="CNT86" s="811"/>
      <c r="CNU86" s="811"/>
      <c r="CNV86" s="811"/>
      <c r="CNW86" s="811"/>
      <c r="CNX86" s="811"/>
      <c r="CNY86" s="811"/>
      <c r="CNZ86" s="811"/>
      <c r="COA86" s="811"/>
      <c r="COB86" s="811"/>
      <c r="COC86" s="811"/>
      <c r="COD86" s="811"/>
      <c r="COE86" s="811"/>
      <c r="COF86" s="811"/>
      <c r="COG86" s="811"/>
      <c r="COH86" s="811"/>
      <c r="COI86" s="811"/>
      <c r="COJ86" s="811"/>
      <c r="COK86" s="811"/>
      <c r="COL86" s="811"/>
      <c r="COM86" s="811"/>
      <c r="CON86" s="811"/>
      <c r="COO86" s="811"/>
      <c r="COP86" s="811"/>
      <c r="COQ86" s="811"/>
      <c r="COR86" s="811"/>
      <c r="COS86" s="811"/>
      <c r="COT86" s="811"/>
      <c r="COU86" s="811"/>
      <c r="COV86" s="811"/>
      <c r="COW86" s="811"/>
      <c r="COX86" s="811"/>
      <c r="COY86" s="811"/>
      <c r="COZ86" s="811"/>
      <c r="CPA86" s="811"/>
      <c r="CPB86" s="811"/>
      <c r="CPC86" s="811"/>
      <c r="CPD86" s="811"/>
      <c r="CPE86" s="811"/>
      <c r="CPF86" s="811"/>
      <c r="CPG86" s="811"/>
      <c r="CPH86" s="811"/>
      <c r="CPI86" s="811"/>
      <c r="CPJ86" s="811"/>
      <c r="CPK86" s="811"/>
      <c r="CPL86" s="811"/>
      <c r="CPM86" s="811"/>
      <c r="CPN86" s="811"/>
      <c r="CPO86" s="811"/>
      <c r="CPP86" s="811"/>
      <c r="CPQ86" s="811"/>
      <c r="CPR86" s="811"/>
      <c r="CPS86" s="811"/>
      <c r="CPT86" s="811"/>
      <c r="CPU86" s="811"/>
      <c r="CPV86" s="811"/>
      <c r="CPW86" s="811"/>
      <c r="CPX86" s="811"/>
      <c r="CPY86" s="811"/>
      <c r="CPZ86" s="811"/>
      <c r="CQA86" s="811"/>
      <c r="CQB86" s="811"/>
      <c r="CQC86" s="811"/>
      <c r="CQD86" s="811"/>
      <c r="CQE86" s="811"/>
      <c r="CQF86" s="811"/>
      <c r="CQG86" s="811"/>
      <c r="CQH86" s="811"/>
      <c r="CQI86" s="811"/>
      <c r="CQJ86" s="811"/>
      <c r="CQK86" s="811"/>
      <c r="CQL86" s="811"/>
      <c r="CQM86" s="811"/>
      <c r="CQN86" s="811"/>
      <c r="CQO86" s="811"/>
      <c r="CQP86" s="811"/>
      <c r="CQQ86" s="811"/>
      <c r="CQR86" s="811"/>
      <c r="CQS86" s="811"/>
      <c r="CQT86" s="811"/>
      <c r="CQU86" s="811"/>
      <c r="CQV86" s="811"/>
      <c r="CQW86" s="811"/>
      <c r="CQX86" s="811"/>
      <c r="CQY86" s="811"/>
      <c r="CQZ86" s="811"/>
      <c r="CRA86" s="811"/>
      <c r="CRB86" s="811"/>
      <c r="CRC86" s="811"/>
      <c r="CRD86" s="811"/>
      <c r="CRE86" s="811"/>
      <c r="CRF86" s="811"/>
      <c r="CRG86" s="811"/>
      <c r="CRH86" s="811"/>
      <c r="CRI86" s="811"/>
      <c r="CRJ86" s="811"/>
      <c r="CRK86" s="811"/>
      <c r="CRL86" s="811"/>
      <c r="CRM86" s="811"/>
      <c r="CRN86" s="811"/>
      <c r="CRO86" s="811"/>
      <c r="CRP86" s="811"/>
      <c r="CRQ86" s="811"/>
      <c r="CRR86" s="811"/>
      <c r="CRS86" s="811"/>
      <c r="CRT86" s="811"/>
      <c r="CRU86" s="811"/>
      <c r="CRV86" s="811"/>
      <c r="CRW86" s="811"/>
      <c r="CRX86" s="811"/>
      <c r="CRY86" s="811"/>
      <c r="CRZ86" s="811"/>
      <c r="CSA86" s="811"/>
      <c r="CSB86" s="811"/>
      <c r="CSC86" s="811"/>
      <c r="CSD86" s="811"/>
      <c r="CSE86" s="811"/>
      <c r="CSF86" s="811"/>
      <c r="CSG86" s="811"/>
      <c r="CSH86" s="811"/>
      <c r="CSI86" s="811"/>
      <c r="CSJ86" s="811"/>
      <c r="CSK86" s="811"/>
      <c r="CSL86" s="811"/>
      <c r="CSM86" s="811"/>
      <c r="CSN86" s="811"/>
      <c r="CSO86" s="811"/>
      <c r="CSP86" s="811"/>
      <c r="CSQ86" s="811"/>
      <c r="CSR86" s="811"/>
      <c r="CSS86" s="811"/>
      <c r="CST86" s="811"/>
      <c r="CSU86" s="811"/>
      <c r="CSV86" s="811"/>
      <c r="CSW86" s="811"/>
      <c r="CSX86" s="811"/>
      <c r="CSY86" s="811"/>
      <c r="CSZ86" s="811"/>
      <c r="CTA86" s="811"/>
      <c r="CTB86" s="811"/>
      <c r="CTC86" s="811"/>
      <c r="CTD86" s="811"/>
      <c r="CTE86" s="811"/>
      <c r="CTF86" s="811"/>
      <c r="CTG86" s="811"/>
      <c r="CTH86" s="811"/>
      <c r="CTI86" s="811"/>
      <c r="CTJ86" s="811"/>
      <c r="CTK86" s="811"/>
      <c r="CTL86" s="811"/>
      <c r="CTM86" s="811"/>
      <c r="CTN86" s="811"/>
      <c r="CTO86" s="811"/>
      <c r="CTP86" s="811"/>
      <c r="CTQ86" s="811"/>
      <c r="CTR86" s="811"/>
      <c r="CTS86" s="811"/>
      <c r="CTT86" s="811"/>
      <c r="CTU86" s="811"/>
      <c r="CTV86" s="811"/>
      <c r="CTW86" s="811"/>
      <c r="CTX86" s="811"/>
      <c r="CTY86" s="811"/>
      <c r="CTZ86" s="811"/>
      <c r="CUA86" s="811"/>
      <c r="CUB86" s="811"/>
      <c r="CUC86" s="811"/>
      <c r="CUD86" s="811"/>
      <c r="CUE86" s="811"/>
      <c r="CUF86" s="811"/>
      <c r="CUG86" s="811"/>
      <c r="CUH86" s="811"/>
      <c r="CUI86" s="811"/>
      <c r="CUJ86" s="811"/>
      <c r="CUK86" s="811"/>
      <c r="CUL86" s="811"/>
      <c r="CUM86" s="811"/>
      <c r="CUN86" s="811"/>
      <c r="CUO86" s="811"/>
      <c r="CUP86" s="811"/>
      <c r="CUQ86" s="811"/>
      <c r="CUR86" s="811"/>
      <c r="CUS86" s="811"/>
      <c r="CUT86" s="811"/>
      <c r="CUU86" s="811"/>
      <c r="CUV86" s="811"/>
      <c r="CUW86" s="811"/>
      <c r="CUX86" s="811"/>
      <c r="CUY86" s="811"/>
      <c r="CUZ86" s="811"/>
      <c r="CVA86" s="811"/>
      <c r="CVB86" s="811"/>
      <c r="CVC86" s="811"/>
      <c r="CVD86" s="811"/>
      <c r="CVE86" s="811"/>
      <c r="CVF86" s="811"/>
      <c r="CVG86" s="811"/>
      <c r="CVH86" s="811"/>
      <c r="CVI86" s="811"/>
      <c r="CVJ86" s="811"/>
      <c r="CVK86" s="811"/>
      <c r="CVL86" s="811"/>
      <c r="CVM86" s="811"/>
      <c r="CVN86" s="811"/>
      <c r="CVO86" s="811"/>
      <c r="CVP86" s="811"/>
      <c r="CVQ86" s="811"/>
      <c r="CVR86" s="811"/>
      <c r="CVS86" s="811"/>
      <c r="CVT86" s="811"/>
      <c r="CVU86" s="811"/>
      <c r="CVV86" s="811"/>
      <c r="CVW86" s="811"/>
      <c r="CVX86" s="811"/>
      <c r="CVY86" s="811"/>
      <c r="CVZ86" s="811"/>
      <c r="CWA86" s="811"/>
      <c r="CWB86" s="811"/>
      <c r="CWC86" s="811"/>
      <c r="CWD86" s="811"/>
      <c r="CWE86" s="811"/>
      <c r="CWF86" s="811"/>
      <c r="CWG86" s="811"/>
      <c r="CWH86" s="811"/>
      <c r="CWI86" s="811"/>
      <c r="CWJ86" s="811"/>
      <c r="CWK86" s="811"/>
      <c r="CWL86" s="811"/>
      <c r="CWM86" s="811"/>
      <c r="CWN86" s="811"/>
      <c r="CWO86" s="811"/>
      <c r="CWP86" s="811"/>
      <c r="CWQ86" s="811"/>
      <c r="CWR86" s="811"/>
      <c r="CWS86" s="811"/>
      <c r="CWT86" s="811"/>
      <c r="CWU86" s="811"/>
      <c r="CWV86" s="811"/>
      <c r="CWW86" s="811"/>
      <c r="CWX86" s="811"/>
      <c r="CWY86" s="811"/>
      <c r="CWZ86" s="811"/>
      <c r="CXA86" s="811"/>
      <c r="CXB86" s="811"/>
      <c r="CXC86" s="811"/>
      <c r="CXD86" s="811"/>
      <c r="CXE86" s="811"/>
      <c r="CXF86" s="811"/>
      <c r="CXG86" s="811"/>
      <c r="CXH86" s="811"/>
      <c r="CXI86" s="811"/>
      <c r="CXJ86" s="811"/>
      <c r="CXK86" s="811"/>
      <c r="CXL86" s="811"/>
      <c r="CXM86" s="811"/>
      <c r="CXN86" s="811"/>
      <c r="CXO86" s="811"/>
      <c r="CXP86" s="811"/>
      <c r="CXQ86" s="811"/>
      <c r="CXR86" s="811"/>
      <c r="CXS86" s="811"/>
      <c r="CXT86" s="811"/>
      <c r="CXU86" s="811"/>
      <c r="CXV86" s="811"/>
      <c r="CXW86" s="811"/>
      <c r="CXX86" s="811"/>
      <c r="CXY86" s="811"/>
      <c r="CXZ86" s="811"/>
      <c r="CYA86" s="811"/>
      <c r="CYB86" s="811"/>
      <c r="CYC86" s="811"/>
      <c r="CYD86" s="811"/>
      <c r="CYE86" s="811"/>
      <c r="CYF86" s="811"/>
      <c r="CYG86" s="811"/>
      <c r="CYH86" s="811"/>
      <c r="CYI86" s="811"/>
      <c r="CYJ86" s="811"/>
      <c r="CYK86" s="811"/>
      <c r="CYL86" s="811"/>
      <c r="CYM86" s="811"/>
      <c r="CYN86" s="811"/>
      <c r="CYO86" s="811"/>
      <c r="CYP86" s="811"/>
      <c r="CYQ86" s="811"/>
      <c r="CYR86" s="811"/>
      <c r="CYS86" s="811"/>
      <c r="CYT86" s="811"/>
      <c r="CYU86" s="811"/>
      <c r="CYV86" s="811"/>
      <c r="CYW86" s="811"/>
      <c r="CYX86" s="811"/>
      <c r="CYY86" s="811"/>
      <c r="CYZ86" s="811"/>
      <c r="CZA86" s="811"/>
      <c r="CZB86" s="811"/>
      <c r="CZC86" s="811"/>
      <c r="CZD86" s="811"/>
      <c r="CZE86" s="811"/>
      <c r="CZF86" s="811"/>
      <c r="CZG86" s="811"/>
      <c r="CZH86" s="811"/>
      <c r="CZI86" s="811"/>
      <c r="CZJ86" s="811"/>
      <c r="CZK86" s="811"/>
      <c r="CZL86" s="811"/>
      <c r="CZM86" s="811"/>
      <c r="CZN86" s="811"/>
      <c r="CZO86" s="811"/>
      <c r="CZP86" s="811"/>
      <c r="CZQ86" s="811"/>
      <c r="CZR86" s="811"/>
      <c r="CZS86" s="811"/>
      <c r="CZT86" s="811"/>
      <c r="CZU86" s="811"/>
      <c r="CZV86" s="811"/>
      <c r="CZW86" s="811"/>
      <c r="CZX86" s="811"/>
      <c r="CZY86" s="811"/>
      <c r="CZZ86" s="811"/>
      <c r="DAA86" s="811"/>
      <c r="DAB86" s="811"/>
      <c r="DAC86" s="811"/>
      <c r="DAD86" s="811"/>
      <c r="DAE86" s="811"/>
      <c r="DAF86" s="811"/>
      <c r="DAG86" s="811"/>
      <c r="DAH86" s="811"/>
      <c r="DAI86" s="811"/>
      <c r="DAJ86" s="811"/>
      <c r="DAK86" s="811"/>
      <c r="DAL86" s="811"/>
      <c r="DAM86" s="811"/>
      <c r="DAN86" s="811"/>
      <c r="DAO86" s="811"/>
      <c r="DAP86" s="811"/>
      <c r="DAQ86" s="811"/>
      <c r="DAR86" s="811"/>
      <c r="DAS86" s="811"/>
      <c r="DAT86" s="811"/>
      <c r="DAU86" s="811"/>
      <c r="DAV86" s="811"/>
      <c r="DAW86" s="811"/>
      <c r="DAX86" s="811"/>
      <c r="DAY86" s="811"/>
      <c r="DAZ86" s="811"/>
      <c r="DBA86" s="811"/>
      <c r="DBB86" s="811"/>
      <c r="DBC86" s="811"/>
      <c r="DBD86" s="811"/>
      <c r="DBE86" s="811"/>
      <c r="DBF86" s="811"/>
      <c r="DBG86" s="811"/>
      <c r="DBH86" s="811"/>
      <c r="DBI86" s="811"/>
      <c r="DBJ86" s="811"/>
      <c r="DBK86" s="811"/>
      <c r="DBL86" s="811"/>
      <c r="DBM86" s="811"/>
      <c r="DBN86" s="811"/>
      <c r="DBO86" s="811"/>
      <c r="DBP86" s="811"/>
      <c r="DBQ86" s="811"/>
      <c r="DBR86" s="811"/>
      <c r="DBS86" s="811"/>
      <c r="DBT86" s="811"/>
      <c r="DBU86" s="811"/>
      <c r="DBV86" s="811"/>
      <c r="DBW86" s="811"/>
      <c r="DBX86" s="811"/>
      <c r="DBY86" s="811"/>
      <c r="DBZ86" s="811"/>
      <c r="DCA86" s="811"/>
      <c r="DCB86" s="811"/>
      <c r="DCC86" s="811"/>
      <c r="DCD86" s="811"/>
      <c r="DCE86" s="811"/>
      <c r="DCF86" s="811"/>
      <c r="DCG86" s="811"/>
      <c r="DCH86" s="811"/>
      <c r="DCI86" s="811"/>
      <c r="DCJ86" s="811"/>
      <c r="DCK86" s="811"/>
      <c r="DCL86" s="811"/>
      <c r="DCM86" s="811"/>
      <c r="DCN86" s="811"/>
      <c r="DCO86" s="811"/>
      <c r="DCP86" s="811"/>
      <c r="DCQ86" s="811"/>
      <c r="DCR86" s="811"/>
      <c r="DCS86" s="811"/>
      <c r="DCT86" s="811"/>
      <c r="DCU86" s="811"/>
      <c r="DCV86" s="811"/>
      <c r="DCW86" s="811"/>
      <c r="DCX86" s="811"/>
      <c r="DCY86" s="811"/>
      <c r="DCZ86" s="811"/>
      <c r="DDA86" s="811"/>
      <c r="DDB86" s="811"/>
      <c r="DDC86" s="811"/>
      <c r="DDD86" s="811"/>
      <c r="DDE86" s="811"/>
      <c r="DDF86" s="811"/>
      <c r="DDG86" s="811"/>
      <c r="DDH86" s="811"/>
      <c r="DDI86" s="811"/>
      <c r="DDJ86" s="811"/>
      <c r="DDK86" s="811"/>
      <c r="DDL86" s="811"/>
      <c r="DDM86" s="811"/>
      <c r="DDN86" s="811"/>
      <c r="DDO86" s="811"/>
      <c r="DDP86" s="811"/>
      <c r="DDQ86" s="811"/>
      <c r="DDR86" s="811"/>
      <c r="DDS86" s="811"/>
      <c r="DDT86" s="811"/>
      <c r="DDU86" s="811"/>
      <c r="DDV86" s="811"/>
      <c r="DDW86" s="811"/>
      <c r="DDX86" s="811"/>
      <c r="DDY86" s="811"/>
      <c r="DDZ86" s="811"/>
      <c r="DEA86" s="811"/>
      <c r="DEB86" s="811"/>
      <c r="DEC86" s="811"/>
      <c r="DED86" s="811"/>
      <c r="DEE86" s="811"/>
      <c r="DEF86" s="811"/>
      <c r="DEG86" s="811"/>
      <c r="DEH86" s="811"/>
      <c r="DEI86" s="811"/>
      <c r="DEJ86" s="811"/>
      <c r="DEK86" s="811"/>
      <c r="DEL86" s="811"/>
      <c r="DEM86" s="811"/>
      <c r="DEN86" s="811"/>
      <c r="DEO86" s="811"/>
      <c r="DEP86" s="811"/>
      <c r="DEQ86" s="811"/>
      <c r="DER86" s="811"/>
      <c r="DES86" s="811"/>
      <c r="DET86" s="811"/>
      <c r="DEU86" s="811"/>
      <c r="DEV86" s="811"/>
      <c r="DEW86" s="811"/>
      <c r="DEX86" s="811"/>
      <c r="DEY86" s="811"/>
      <c r="DEZ86" s="811"/>
      <c r="DFA86" s="811"/>
      <c r="DFB86" s="811"/>
      <c r="DFC86" s="811"/>
      <c r="DFD86" s="811"/>
      <c r="DFE86" s="811"/>
      <c r="DFF86" s="811"/>
      <c r="DFG86" s="811"/>
      <c r="DFH86" s="811"/>
      <c r="DFI86" s="811"/>
      <c r="DFJ86" s="811"/>
      <c r="DFK86" s="811"/>
      <c r="DFL86" s="811"/>
      <c r="DFM86" s="811"/>
      <c r="DFN86" s="811"/>
      <c r="DFO86" s="811"/>
      <c r="DFP86" s="811"/>
      <c r="DFQ86" s="811"/>
      <c r="DFR86" s="811"/>
      <c r="DFS86" s="811"/>
      <c r="DFT86" s="811"/>
      <c r="DFU86" s="811"/>
      <c r="DFV86" s="811"/>
      <c r="DFW86" s="811"/>
      <c r="DFX86" s="811"/>
      <c r="DFY86" s="811"/>
      <c r="DFZ86" s="811"/>
      <c r="DGA86" s="811"/>
      <c r="DGB86" s="811"/>
      <c r="DGC86" s="811"/>
      <c r="DGD86" s="811"/>
      <c r="DGE86" s="811"/>
      <c r="DGF86" s="811"/>
      <c r="DGG86" s="811"/>
      <c r="DGH86" s="811"/>
      <c r="DGI86" s="811"/>
      <c r="DGJ86" s="811"/>
      <c r="DGK86" s="811"/>
      <c r="DGL86" s="811"/>
      <c r="DGM86" s="811"/>
      <c r="DGN86" s="811"/>
      <c r="DGO86" s="811"/>
      <c r="DGP86" s="811"/>
      <c r="DGQ86" s="811"/>
      <c r="DGR86" s="811"/>
      <c r="DGS86" s="811"/>
      <c r="DGT86" s="811"/>
      <c r="DGU86" s="811"/>
      <c r="DGV86" s="811"/>
      <c r="DGW86" s="811"/>
      <c r="DGX86" s="811"/>
      <c r="DGY86" s="811"/>
      <c r="DGZ86" s="811"/>
      <c r="DHA86" s="811"/>
      <c r="DHB86" s="811"/>
      <c r="DHC86" s="811"/>
      <c r="DHD86" s="811"/>
      <c r="DHE86" s="811"/>
      <c r="DHF86" s="811"/>
      <c r="DHG86" s="811"/>
      <c r="DHH86" s="811"/>
      <c r="DHI86" s="811"/>
      <c r="DHJ86" s="811"/>
      <c r="DHK86" s="811"/>
      <c r="DHL86" s="811"/>
      <c r="DHM86" s="811"/>
      <c r="DHN86" s="811"/>
      <c r="DHO86" s="811"/>
      <c r="DHP86" s="811"/>
      <c r="DHQ86" s="811"/>
      <c r="DHR86" s="811"/>
      <c r="DHS86" s="811"/>
      <c r="DHT86" s="811"/>
      <c r="DHU86" s="811"/>
      <c r="DHV86" s="811"/>
      <c r="DHW86" s="811"/>
      <c r="DHX86" s="811"/>
      <c r="DHY86" s="811"/>
      <c r="DHZ86" s="811"/>
      <c r="DIA86" s="811"/>
      <c r="DIB86" s="811"/>
      <c r="DIC86" s="811"/>
      <c r="DID86" s="811"/>
      <c r="DIE86" s="811"/>
      <c r="DIF86" s="811"/>
      <c r="DIG86" s="811"/>
      <c r="DIH86" s="811"/>
      <c r="DII86" s="811"/>
      <c r="DIJ86" s="811"/>
      <c r="DIK86" s="811"/>
      <c r="DIL86" s="811"/>
      <c r="DIM86" s="811"/>
      <c r="DIN86" s="811"/>
      <c r="DIO86" s="811"/>
      <c r="DIP86" s="811"/>
      <c r="DIQ86" s="811"/>
      <c r="DIR86" s="811"/>
      <c r="DIS86" s="811"/>
      <c r="DIT86" s="811"/>
      <c r="DIU86" s="811"/>
      <c r="DIV86" s="811"/>
      <c r="DIW86" s="811"/>
      <c r="DIX86" s="811"/>
      <c r="DIY86" s="811"/>
      <c r="DIZ86" s="811"/>
      <c r="DJA86" s="811"/>
      <c r="DJB86" s="811"/>
      <c r="DJC86" s="811"/>
      <c r="DJD86" s="811"/>
      <c r="DJE86" s="811"/>
      <c r="DJF86" s="811"/>
      <c r="DJG86" s="811"/>
      <c r="DJH86" s="811"/>
      <c r="DJI86" s="811"/>
      <c r="DJJ86" s="811"/>
      <c r="DJK86" s="811"/>
      <c r="DJL86" s="811"/>
      <c r="DJM86" s="811"/>
      <c r="DJN86" s="811"/>
      <c r="DJO86" s="811"/>
      <c r="DJP86" s="811"/>
      <c r="DJQ86" s="811"/>
      <c r="DJR86" s="811"/>
      <c r="DJS86" s="811"/>
      <c r="DJT86" s="811"/>
      <c r="DJU86" s="811"/>
      <c r="DJV86" s="811"/>
      <c r="DJW86" s="811"/>
      <c r="DJX86" s="811"/>
      <c r="DJY86" s="811"/>
      <c r="DJZ86" s="811"/>
      <c r="DKA86" s="811"/>
      <c r="DKB86" s="811"/>
      <c r="DKC86" s="811"/>
      <c r="DKD86" s="811"/>
      <c r="DKE86" s="811"/>
      <c r="DKF86" s="811"/>
      <c r="DKG86" s="811"/>
      <c r="DKH86" s="811"/>
      <c r="DKI86" s="811"/>
      <c r="DKJ86" s="811"/>
      <c r="DKK86" s="811"/>
      <c r="DKL86" s="811"/>
      <c r="DKM86" s="811"/>
      <c r="DKN86" s="811"/>
      <c r="DKO86" s="811"/>
      <c r="DKP86" s="811"/>
      <c r="DKQ86" s="811"/>
      <c r="DKR86" s="811"/>
      <c r="DKS86" s="811"/>
      <c r="DKT86" s="811"/>
      <c r="DKU86" s="811"/>
      <c r="DKV86" s="811"/>
      <c r="DKW86" s="811"/>
      <c r="DKX86" s="811"/>
      <c r="DKY86" s="811"/>
      <c r="DKZ86" s="811"/>
      <c r="DLA86" s="811"/>
      <c r="DLB86" s="811"/>
      <c r="DLC86" s="811"/>
      <c r="DLD86" s="811"/>
      <c r="DLE86" s="811"/>
      <c r="DLF86" s="811"/>
      <c r="DLG86" s="811"/>
      <c r="DLH86" s="811"/>
      <c r="DLI86" s="811"/>
      <c r="DLJ86" s="811"/>
      <c r="DLK86" s="811"/>
      <c r="DLL86" s="811"/>
      <c r="DLM86" s="811"/>
      <c r="DLN86" s="811"/>
      <c r="DLO86" s="811"/>
      <c r="DLP86" s="811"/>
      <c r="DLQ86" s="811"/>
      <c r="DLR86" s="811"/>
      <c r="DLS86" s="811"/>
      <c r="DLT86" s="811"/>
      <c r="DLU86" s="811"/>
      <c r="DLV86" s="811"/>
      <c r="DLW86" s="811"/>
      <c r="DLX86" s="811"/>
      <c r="DLY86" s="811"/>
      <c r="DLZ86" s="811"/>
      <c r="DMA86" s="811"/>
      <c r="DMB86" s="811"/>
      <c r="DMC86" s="811"/>
      <c r="DMD86" s="811"/>
      <c r="DME86" s="811"/>
      <c r="DMF86" s="811"/>
      <c r="DMG86" s="811"/>
      <c r="DMH86" s="811"/>
      <c r="DMI86" s="811"/>
      <c r="DMJ86" s="811"/>
      <c r="DMK86" s="811"/>
      <c r="DML86" s="811"/>
      <c r="DMM86" s="811"/>
      <c r="DMN86" s="811"/>
      <c r="DMO86" s="811"/>
      <c r="DMP86" s="811"/>
      <c r="DMQ86" s="811"/>
      <c r="DMR86" s="811"/>
      <c r="DMS86" s="811"/>
      <c r="DMT86" s="811"/>
      <c r="DMU86" s="811"/>
      <c r="DMV86" s="811"/>
      <c r="DMW86" s="811"/>
      <c r="DMX86" s="811"/>
      <c r="DMY86" s="811"/>
      <c r="DMZ86" s="811"/>
      <c r="DNA86" s="811"/>
      <c r="DNB86" s="811"/>
      <c r="DNC86" s="811"/>
      <c r="DND86" s="811"/>
      <c r="DNE86" s="811"/>
      <c r="DNF86" s="811"/>
      <c r="DNG86" s="811"/>
      <c r="DNH86" s="811"/>
      <c r="DNI86" s="811"/>
      <c r="DNJ86" s="811"/>
      <c r="DNK86" s="811"/>
      <c r="DNL86" s="811"/>
      <c r="DNM86" s="811"/>
      <c r="DNN86" s="811"/>
      <c r="DNO86" s="811"/>
      <c r="DNP86" s="811"/>
      <c r="DNQ86" s="811"/>
      <c r="DNR86" s="811"/>
      <c r="DNS86" s="811"/>
      <c r="DNT86" s="811"/>
      <c r="DNU86" s="811"/>
      <c r="DNV86" s="811"/>
      <c r="DNW86" s="811"/>
      <c r="DNX86" s="811"/>
      <c r="DNY86" s="811"/>
      <c r="DNZ86" s="811"/>
      <c r="DOA86" s="811"/>
      <c r="DOB86" s="811"/>
      <c r="DOC86" s="811"/>
      <c r="DOD86" s="811"/>
      <c r="DOE86" s="811"/>
      <c r="DOF86" s="811"/>
      <c r="DOG86" s="811"/>
      <c r="DOH86" s="811"/>
      <c r="DOI86" s="811"/>
      <c r="DOJ86" s="811"/>
      <c r="DOK86" s="811"/>
      <c r="DOL86" s="811"/>
      <c r="DOM86" s="811"/>
      <c r="DON86" s="811"/>
      <c r="DOO86" s="811"/>
      <c r="DOP86" s="811"/>
      <c r="DOQ86" s="811"/>
      <c r="DOR86" s="811"/>
      <c r="DOS86" s="811"/>
      <c r="DOT86" s="811"/>
      <c r="DOU86" s="811"/>
      <c r="DOV86" s="811"/>
      <c r="DOW86" s="811"/>
      <c r="DOX86" s="811"/>
      <c r="DOY86" s="811"/>
      <c r="DOZ86" s="811"/>
      <c r="DPA86" s="811"/>
      <c r="DPB86" s="811"/>
      <c r="DPC86" s="811"/>
      <c r="DPD86" s="811"/>
      <c r="DPE86" s="811"/>
      <c r="DPF86" s="811"/>
      <c r="DPG86" s="811"/>
      <c r="DPH86" s="811"/>
      <c r="DPI86" s="811"/>
      <c r="DPJ86" s="811"/>
      <c r="DPK86" s="811"/>
      <c r="DPL86" s="811"/>
      <c r="DPM86" s="811"/>
      <c r="DPN86" s="811"/>
      <c r="DPO86" s="811"/>
      <c r="DPP86" s="811"/>
      <c r="DPQ86" s="811"/>
      <c r="DPR86" s="811"/>
      <c r="DPS86" s="811"/>
      <c r="DPT86" s="811"/>
      <c r="DPU86" s="811"/>
      <c r="DPV86" s="811"/>
      <c r="DPW86" s="811"/>
      <c r="DPX86" s="811"/>
      <c r="DPY86" s="811"/>
      <c r="DPZ86" s="811"/>
      <c r="DQA86" s="811"/>
      <c r="DQB86" s="811"/>
      <c r="DQC86" s="811"/>
      <c r="DQD86" s="811"/>
      <c r="DQE86" s="811"/>
      <c r="DQF86" s="811"/>
      <c r="DQG86" s="811"/>
      <c r="DQH86" s="811"/>
      <c r="DQI86" s="811"/>
      <c r="DQJ86" s="811"/>
      <c r="DQK86" s="811"/>
      <c r="DQL86" s="811"/>
      <c r="DQM86" s="811"/>
      <c r="DQN86" s="811"/>
      <c r="DQO86" s="811"/>
      <c r="DQP86" s="811"/>
      <c r="DQQ86" s="811"/>
      <c r="DQR86" s="811"/>
      <c r="DQS86" s="811"/>
      <c r="DQT86" s="811"/>
      <c r="DQU86" s="811"/>
      <c r="DQV86" s="811"/>
      <c r="DQW86" s="811"/>
      <c r="DQX86" s="811"/>
      <c r="DQY86" s="811"/>
      <c r="DQZ86" s="811"/>
      <c r="DRA86" s="811"/>
      <c r="DRB86" s="811"/>
      <c r="DRC86" s="811"/>
      <c r="DRD86" s="811"/>
      <c r="DRE86" s="811"/>
      <c r="DRF86" s="811"/>
      <c r="DRG86" s="811"/>
      <c r="DRH86" s="811"/>
      <c r="DRI86" s="811"/>
      <c r="DRJ86" s="811"/>
      <c r="DRK86" s="811"/>
      <c r="DRL86" s="811"/>
      <c r="DRM86" s="811"/>
      <c r="DRN86" s="811"/>
      <c r="DRO86" s="811"/>
      <c r="DRP86" s="811"/>
      <c r="DRQ86" s="811"/>
      <c r="DRR86" s="811"/>
      <c r="DRS86" s="811"/>
      <c r="DRT86" s="811"/>
      <c r="DRU86" s="811"/>
      <c r="DRV86" s="811"/>
      <c r="DRW86" s="811"/>
      <c r="DRX86" s="811"/>
      <c r="DRY86" s="811"/>
      <c r="DRZ86" s="811"/>
      <c r="DSA86" s="811"/>
      <c r="DSB86" s="811"/>
      <c r="DSC86" s="811"/>
      <c r="DSD86" s="811"/>
      <c r="DSE86" s="811"/>
      <c r="DSF86" s="811"/>
      <c r="DSG86" s="811"/>
      <c r="DSH86" s="811"/>
      <c r="DSI86" s="811"/>
      <c r="DSJ86" s="811"/>
      <c r="DSK86" s="811"/>
      <c r="DSL86" s="811"/>
      <c r="DSM86" s="811"/>
      <c r="DSN86" s="811"/>
      <c r="DSO86" s="811"/>
      <c r="DSP86" s="811"/>
      <c r="DSQ86" s="811"/>
      <c r="DSR86" s="811"/>
      <c r="DSS86" s="811"/>
      <c r="DST86" s="811"/>
      <c r="DSU86" s="811"/>
      <c r="DSV86" s="811"/>
      <c r="DSW86" s="811"/>
      <c r="DSX86" s="811"/>
      <c r="DSY86" s="811"/>
      <c r="DSZ86" s="811"/>
      <c r="DTA86" s="811"/>
      <c r="DTB86" s="811"/>
      <c r="DTC86" s="811"/>
      <c r="DTD86" s="811"/>
      <c r="DTE86" s="811"/>
      <c r="DTF86" s="811"/>
      <c r="DTG86" s="811"/>
      <c r="DTH86" s="811"/>
      <c r="DTI86" s="811"/>
      <c r="DTJ86" s="811"/>
      <c r="DTK86" s="811"/>
      <c r="DTL86" s="811"/>
      <c r="DTM86" s="811"/>
      <c r="DTN86" s="811"/>
      <c r="DTO86" s="811"/>
      <c r="DTP86" s="811"/>
      <c r="DTQ86" s="811"/>
      <c r="DTR86" s="811"/>
      <c r="DTS86" s="811"/>
      <c r="DTT86" s="811"/>
      <c r="DTU86" s="811"/>
      <c r="DTV86" s="811"/>
      <c r="DTW86" s="811"/>
      <c r="DTX86" s="811"/>
      <c r="DTY86" s="811"/>
      <c r="DTZ86" s="811"/>
      <c r="DUA86" s="811"/>
      <c r="DUB86" s="811"/>
      <c r="DUC86" s="811"/>
      <c r="DUD86" s="811"/>
      <c r="DUE86" s="811"/>
      <c r="DUF86" s="811"/>
      <c r="DUG86" s="811"/>
      <c r="DUH86" s="811"/>
      <c r="DUI86" s="811"/>
      <c r="DUJ86" s="811"/>
      <c r="DUK86" s="811"/>
      <c r="DUL86" s="811"/>
      <c r="DUM86" s="811"/>
      <c r="DUN86" s="811"/>
      <c r="DUO86" s="811"/>
      <c r="DUP86" s="811"/>
      <c r="DUQ86" s="811"/>
      <c r="DUR86" s="811"/>
      <c r="DUS86" s="811"/>
      <c r="DUT86" s="811"/>
      <c r="DUU86" s="811"/>
      <c r="DUV86" s="811"/>
      <c r="DUW86" s="811"/>
      <c r="DUX86" s="811"/>
      <c r="DUY86" s="811"/>
      <c r="DUZ86" s="811"/>
      <c r="DVA86" s="811"/>
      <c r="DVB86" s="811"/>
      <c r="DVC86" s="811"/>
      <c r="DVD86" s="811"/>
      <c r="DVE86" s="811"/>
      <c r="DVF86" s="811"/>
      <c r="DVG86" s="811"/>
      <c r="DVH86" s="811"/>
      <c r="DVI86" s="811"/>
      <c r="DVJ86" s="811"/>
      <c r="DVK86" s="811"/>
      <c r="DVL86" s="811"/>
      <c r="DVM86" s="811"/>
      <c r="DVN86" s="811"/>
      <c r="DVO86" s="811"/>
      <c r="DVP86" s="811"/>
      <c r="DVQ86" s="811"/>
      <c r="DVR86" s="811"/>
      <c r="DVS86" s="811"/>
      <c r="DVT86" s="811"/>
      <c r="DVU86" s="811"/>
      <c r="DVV86" s="811"/>
      <c r="DVW86" s="811"/>
      <c r="DVX86" s="811"/>
      <c r="DVY86" s="811"/>
      <c r="DVZ86" s="811"/>
      <c r="DWA86" s="811"/>
      <c r="DWB86" s="811"/>
      <c r="DWC86" s="811"/>
      <c r="DWD86" s="811"/>
      <c r="DWE86" s="811"/>
      <c r="DWF86" s="811"/>
      <c r="DWG86" s="811"/>
      <c r="DWH86" s="811"/>
      <c r="DWI86" s="811"/>
      <c r="DWJ86" s="811"/>
      <c r="DWK86" s="811"/>
      <c r="DWL86" s="811"/>
      <c r="DWM86" s="811"/>
      <c r="DWN86" s="811"/>
      <c r="DWO86" s="811"/>
      <c r="DWP86" s="811"/>
      <c r="DWQ86" s="811"/>
      <c r="DWR86" s="811"/>
      <c r="DWS86" s="811"/>
      <c r="DWT86" s="811"/>
      <c r="DWU86" s="811"/>
      <c r="DWV86" s="811"/>
      <c r="DWW86" s="811"/>
      <c r="DWX86" s="811"/>
      <c r="DWY86" s="811"/>
      <c r="DWZ86" s="811"/>
      <c r="DXA86" s="811"/>
      <c r="DXB86" s="811"/>
      <c r="DXC86" s="811"/>
      <c r="DXD86" s="811"/>
      <c r="DXE86" s="811"/>
      <c r="DXF86" s="811"/>
      <c r="DXG86" s="811"/>
      <c r="DXH86" s="811"/>
      <c r="DXI86" s="811"/>
      <c r="DXJ86" s="811"/>
      <c r="DXK86" s="811"/>
      <c r="DXL86" s="811"/>
      <c r="DXM86" s="811"/>
      <c r="DXN86" s="811"/>
      <c r="DXO86" s="811"/>
      <c r="DXP86" s="811"/>
      <c r="DXQ86" s="811"/>
      <c r="DXR86" s="811"/>
      <c r="DXS86" s="811"/>
      <c r="DXT86" s="811"/>
      <c r="DXU86" s="811"/>
      <c r="DXV86" s="811"/>
      <c r="DXW86" s="811"/>
      <c r="DXX86" s="811"/>
      <c r="DXY86" s="811"/>
      <c r="DXZ86" s="811"/>
      <c r="DYA86" s="811"/>
      <c r="DYB86" s="811"/>
      <c r="DYC86" s="811"/>
      <c r="DYD86" s="811"/>
      <c r="DYE86" s="811"/>
      <c r="DYF86" s="811"/>
      <c r="DYG86" s="811"/>
      <c r="DYH86" s="811"/>
      <c r="DYI86" s="811"/>
      <c r="DYJ86" s="811"/>
      <c r="DYK86" s="811"/>
      <c r="DYL86" s="811"/>
      <c r="DYM86" s="811"/>
      <c r="DYN86" s="811"/>
      <c r="DYO86" s="811"/>
      <c r="DYP86" s="811"/>
      <c r="DYQ86" s="811"/>
      <c r="DYR86" s="811"/>
      <c r="DYS86" s="811"/>
      <c r="DYT86" s="811"/>
      <c r="DYU86" s="811"/>
      <c r="DYV86" s="811"/>
      <c r="DYW86" s="811"/>
      <c r="DYX86" s="811"/>
      <c r="DYY86" s="811"/>
      <c r="DYZ86" s="811"/>
      <c r="DZA86" s="811"/>
      <c r="DZB86" s="811"/>
      <c r="DZC86" s="811"/>
      <c r="DZD86" s="811"/>
      <c r="DZE86" s="811"/>
      <c r="DZF86" s="811"/>
      <c r="DZG86" s="811"/>
      <c r="DZH86" s="811"/>
      <c r="DZI86" s="811"/>
      <c r="DZJ86" s="811"/>
      <c r="DZK86" s="811"/>
      <c r="DZL86" s="811"/>
      <c r="DZM86" s="811"/>
      <c r="DZN86" s="811"/>
      <c r="DZO86" s="811"/>
      <c r="DZP86" s="811"/>
      <c r="DZQ86" s="811"/>
      <c r="DZR86" s="811"/>
      <c r="DZS86" s="811"/>
      <c r="DZT86" s="811"/>
      <c r="DZU86" s="811"/>
      <c r="DZV86" s="811"/>
      <c r="DZW86" s="811"/>
      <c r="DZX86" s="811"/>
      <c r="DZY86" s="811"/>
      <c r="DZZ86" s="811"/>
      <c r="EAA86" s="811"/>
      <c r="EAB86" s="811"/>
      <c r="EAC86" s="811"/>
      <c r="EAD86" s="811"/>
      <c r="EAE86" s="811"/>
      <c r="EAF86" s="811"/>
      <c r="EAG86" s="811"/>
      <c r="EAH86" s="811"/>
      <c r="EAI86" s="811"/>
      <c r="EAJ86" s="811"/>
      <c r="EAK86" s="811"/>
      <c r="EAL86" s="811"/>
      <c r="EAM86" s="811"/>
      <c r="EAN86" s="811"/>
      <c r="EAO86" s="811"/>
      <c r="EAP86" s="811"/>
      <c r="EAQ86" s="811"/>
      <c r="EAR86" s="811"/>
      <c r="EAS86" s="811"/>
      <c r="EAT86" s="811"/>
      <c r="EAU86" s="811"/>
      <c r="EAV86" s="811"/>
      <c r="EAW86" s="811"/>
      <c r="EAX86" s="811"/>
      <c r="EAY86" s="811"/>
      <c r="EAZ86" s="811"/>
      <c r="EBA86" s="811"/>
      <c r="EBB86" s="811"/>
      <c r="EBC86" s="811"/>
      <c r="EBD86" s="811"/>
      <c r="EBE86" s="811"/>
      <c r="EBF86" s="811"/>
      <c r="EBG86" s="811"/>
      <c r="EBH86" s="811"/>
      <c r="EBI86" s="811"/>
      <c r="EBJ86" s="811"/>
      <c r="EBK86" s="811"/>
      <c r="EBL86" s="811"/>
      <c r="EBM86" s="811"/>
      <c r="EBN86" s="811"/>
      <c r="EBO86" s="811"/>
      <c r="EBP86" s="811"/>
      <c r="EBQ86" s="811"/>
      <c r="EBR86" s="811"/>
      <c r="EBS86" s="811"/>
      <c r="EBT86" s="811"/>
      <c r="EBU86" s="811"/>
      <c r="EBV86" s="811"/>
      <c r="EBW86" s="811"/>
      <c r="EBX86" s="811"/>
      <c r="EBY86" s="811"/>
      <c r="EBZ86" s="811"/>
      <c r="ECA86" s="811"/>
      <c r="ECB86" s="811"/>
      <c r="ECC86" s="811"/>
      <c r="ECD86" s="811"/>
      <c r="ECE86" s="811"/>
      <c r="ECF86" s="811"/>
      <c r="ECG86" s="811"/>
      <c r="ECH86" s="811"/>
      <c r="ECI86" s="811"/>
      <c r="ECJ86" s="811"/>
      <c r="ECK86" s="811"/>
      <c r="ECL86" s="811"/>
      <c r="ECM86" s="811"/>
      <c r="ECN86" s="811"/>
      <c r="ECO86" s="811"/>
      <c r="ECP86" s="811"/>
      <c r="ECQ86" s="811"/>
      <c r="ECR86" s="811"/>
      <c r="ECS86" s="811"/>
      <c r="ECT86" s="811"/>
      <c r="ECU86" s="811"/>
      <c r="ECV86" s="811"/>
      <c r="ECW86" s="811"/>
      <c r="ECX86" s="811"/>
      <c r="ECY86" s="811"/>
      <c r="ECZ86" s="811"/>
      <c r="EDA86" s="811"/>
      <c r="EDB86" s="811"/>
      <c r="EDC86" s="811"/>
      <c r="EDD86" s="811"/>
      <c r="EDE86" s="811"/>
      <c r="EDF86" s="811"/>
      <c r="EDG86" s="811"/>
      <c r="EDH86" s="811"/>
      <c r="EDI86" s="811"/>
      <c r="EDJ86" s="811"/>
      <c r="EDK86" s="811"/>
      <c r="EDL86" s="811"/>
      <c r="EDM86" s="811"/>
      <c r="EDN86" s="811"/>
      <c r="EDO86" s="811"/>
      <c r="EDP86" s="811"/>
      <c r="EDQ86" s="811"/>
      <c r="EDR86" s="811"/>
      <c r="EDS86" s="811"/>
      <c r="EDT86" s="811"/>
      <c r="EDU86" s="811"/>
      <c r="EDV86" s="811"/>
      <c r="EDW86" s="811"/>
      <c r="EDX86" s="811"/>
      <c r="EDY86" s="811"/>
      <c r="EDZ86" s="811"/>
      <c r="EEA86" s="811"/>
      <c r="EEB86" s="811"/>
      <c r="EEC86" s="811"/>
      <c r="EED86" s="811"/>
      <c r="EEE86" s="811"/>
      <c r="EEF86" s="811"/>
      <c r="EEG86" s="811"/>
      <c r="EEH86" s="811"/>
      <c r="EEI86" s="811"/>
      <c r="EEJ86" s="811"/>
      <c r="EEK86" s="811"/>
      <c r="EEL86" s="811"/>
      <c r="EEM86" s="811"/>
      <c r="EEN86" s="811"/>
      <c r="EEO86" s="811"/>
      <c r="EEP86" s="811"/>
      <c r="EEQ86" s="811"/>
      <c r="EER86" s="811"/>
      <c r="EES86" s="811"/>
      <c r="EET86" s="811"/>
      <c r="EEU86" s="811"/>
      <c r="EEV86" s="811"/>
      <c r="EEW86" s="811"/>
      <c r="EEX86" s="811"/>
      <c r="EEY86" s="811"/>
      <c r="EEZ86" s="811"/>
      <c r="EFA86" s="811"/>
      <c r="EFB86" s="811"/>
      <c r="EFC86" s="811"/>
      <c r="EFD86" s="811"/>
      <c r="EFE86" s="811"/>
      <c r="EFF86" s="811"/>
      <c r="EFG86" s="811"/>
      <c r="EFH86" s="811"/>
      <c r="EFI86" s="811"/>
      <c r="EFJ86" s="811"/>
      <c r="EFK86" s="811"/>
      <c r="EFL86" s="811"/>
      <c r="EFM86" s="811"/>
      <c r="EFN86" s="811"/>
      <c r="EFO86" s="811"/>
      <c r="EFP86" s="811"/>
      <c r="EFQ86" s="811"/>
      <c r="EFR86" s="811"/>
      <c r="EFS86" s="811"/>
      <c r="EFT86" s="811"/>
      <c r="EFU86" s="811"/>
      <c r="EFV86" s="811"/>
      <c r="EFW86" s="811"/>
      <c r="EFX86" s="811"/>
      <c r="EFY86" s="811"/>
      <c r="EFZ86" s="811"/>
      <c r="EGA86" s="811"/>
      <c r="EGB86" s="811"/>
      <c r="EGC86" s="811"/>
      <c r="EGD86" s="811"/>
      <c r="EGE86" s="811"/>
      <c r="EGF86" s="811"/>
      <c r="EGG86" s="811"/>
      <c r="EGH86" s="811"/>
      <c r="EGI86" s="811"/>
      <c r="EGJ86" s="811"/>
      <c r="EGK86" s="811"/>
      <c r="EGL86" s="811"/>
      <c r="EGM86" s="811"/>
      <c r="EGN86" s="811"/>
      <c r="EGO86" s="811"/>
      <c r="EGP86" s="811"/>
      <c r="EGQ86" s="811"/>
      <c r="EGR86" s="811"/>
      <c r="EGS86" s="811"/>
      <c r="EGT86" s="811"/>
      <c r="EGU86" s="811"/>
      <c r="EGV86" s="811"/>
      <c r="EGW86" s="811"/>
      <c r="EGX86" s="811"/>
      <c r="EGY86" s="811"/>
      <c r="EGZ86" s="811"/>
      <c r="EHA86" s="811"/>
      <c r="EHB86" s="811"/>
      <c r="EHC86" s="811"/>
      <c r="EHD86" s="811"/>
      <c r="EHE86" s="811"/>
      <c r="EHF86" s="811"/>
      <c r="EHG86" s="811"/>
      <c r="EHH86" s="811"/>
      <c r="EHI86" s="811"/>
      <c r="EHJ86" s="811"/>
      <c r="EHK86" s="811"/>
      <c r="EHL86" s="811"/>
      <c r="EHM86" s="811"/>
      <c r="EHN86" s="811"/>
      <c r="EHO86" s="811"/>
      <c r="EHP86" s="811"/>
      <c r="EHQ86" s="811"/>
      <c r="EHR86" s="811"/>
      <c r="EHS86" s="811"/>
      <c r="EHT86" s="811"/>
      <c r="EHU86" s="811"/>
      <c r="EHV86" s="811"/>
      <c r="EHW86" s="811"/>
      <c r="EHX86" s="811"/>
      <c r="EHY86" s="811"/>
      <c r="EHZ86" s="811"/>
      <c r="EIA86" s="811"/>
      <c r="EIB86" s="811"/>
      <c r="EIC86" s="811"/>
      <c r="EID86" s="811"/>
      <c r="EIE86" s="811"/>
      <c r="EIF86" s="811"/>
      <c r="EIG86" s="811"/>
      <c r="EIH86" s="811"/>
      <c r="EII86" s="811"/>
      <c r="EIJ86" s="811"/>
      <c r="EIK86" s="811"/>
      <c r="EIL86" s="811"/>
      <c r="EIM86" s="811"/>
      <c r="EIN86" s="811"/>
      <c r="EIO86" s="811"/>
      <c r="EIP86" s="811"/>
      <c r="EIQ86" s="811"/>
      <c r="EIR86" s="811"/>
      <c r="EIS86" s="811"/>
      <c r="EIT86" s="811"/>
      <c r="EIU86" s="811"/>
      <c r="EIV86" s="811"/>
      <c r="EIW86" s="811"/>
      <c r="EIX86" s="811"/>
      <c r="EIY86" s="811"/>
      <c r="EIZ86" s="811"/>
      <c r="EJA86" s="811"/>
      <c r="EJB86" s="811"/>
      <c r="EJC86" s="811"/>
      <c r="EJD86" s="811"/>
      <c r="EJE86" s="811"/>
      <c r="EJF86" s="811"/>
      <c r="EJG86" s="811"/>
      <c r="EJH86" s="811"/>
      <c r="EJI86" s="811"/>
      <c r="EJJ86" s="811"/>
      <c r="EJK86" s="811"/>
      <c r="EJL86" s="811"/>
      <c r="EJM86" s="811"/>
      <c r="EJN86" s="811"/>
      <c r="EJO86" s="811"/>
      <c r="EJP86" s="811"/>
      <c r="EJQ86" s="811"/>
      <c r="EJR86" s="811"/>
      <c r="EJS86" s="811"/>
      <c r="EJT86" s="811"/>
      <c r="EJU86" s="811"/>
      <c r="EJV86" s="811"/>
      <c r="EJW86" s="811"/>
      <c r="EJX86" s="811"/>
      <c r="EJY86" s="811"/>
      <c r="EJZ86" s="811"/>
      <c r="EKA86" s="811"/>
      <c r="EKB86" s="811"/>
      <c r="EKC86" s="811"/>
      <c r="EKD86" s="811"/>
      <c r="EKE86" s="811"/>
      <c r="EKF86" s="811"/>
      <c r="EKG86" s="811"/>
      <c r="EKH86" s="811"/>
      <c r="EKI86" s="811"/>
      <c r="EKJ86" s="811"/>
      <c r="EKK86" s="811"/>
      <c r="EKL86" s="811"/>
      <c r="EKM86" s="811"/>
      <c r="EKN86" s="811"/>
      <c r="EKO86" s="811"/>
      <c r="EKP86" s="811"/>
      <c r="EKQ86" s="811"/>
      <c r="EKR86" s="811"/>
      <c r="EKS86" s="811"/>
      <c r="EKT86" s="811"/>
      <c r="EKU86" s="811"/>
      <c r="EKV86" s="811"/>
      <c r="EKW86" s="811"/>
      <c r="EKX86" s="811"/>
      <c r="EKY86" s="811"/>
      <c r="EKZ86" s="811"/>
      <c r="ELA86" s="811"/>
      <c r="ELB86" s="811"/>
      <c r="ELC86" s="811"/>
      <c r="ELD86" s="811"/>
      <c r="ELE86" s="811"/>
      <c r="ELF86" s="811"/>
      <c r="ELG86" s="811"/>
      <c r="ELH86" s="811"/>
      <c r="ELI86" s="811"/>
      <c r="ELJ86" s="811"/>
      <c r="ELK86" s="811"/>
      <c r="ELL86" s="811"/>
      <c r="ELM86" s="811"/>
      <c r="ELN86" s="811"/>
      <c r="ELO86" s="811"/>
      <c r="ELP86" s="811"/>
      <c r="ELQ86" s="811"/>
      <c r="ELR86" s="811"/>
      <c r="ELS86" s="811"/>
      <c r="ELT86" s="811"/>
      <c r="ELU86" s="811"/>
      <c r="ELV86" s="811"/>
      <c r="ELW86" s="811"/>
      <c r="ELX86" s="811"/>
      <c r="ELY86" s="811"/>
      <c r="ELZ86" s="811"/>
      <c r="EMA86" s="811"/>
      <c r="EMB86" s="811"/>
      <c r="EMC86" s="811"/>
      <c r="EMD86" s="811"/>
      <c r="EME86" s="811"/>
      <c r="EMF86" s="811"/>
      <c r="EMG86" s="811"/>
      <c r="EMH86" s="811"/>
      <c r="EMI86" s="811"/>
      <c r="EMJ86" s="811"/>
      <c r="EMK86" s="811"/>
      <c r="EML86" s="811"/>
      <c r="EMM86" s="811"/>
      <c r="EMN86" s="811"/>
      <c r="EMO86" s="811"/>
      <c r="EMP86" s="811"/>
      <c r="EMQ86" s="811"/>
      <c r="EMR86" s="811"/>
      <c r="EMS86" s="811"/>
      <c r="EMT86" s="811"/>
      <c r="EMU86" s="811"/>
      <c r="EMV86" s="811"/>
      <c r="EMW86" s="811"/>
      <c r="EMX86" s="811"/>
      <c r="EMY86" s="811"/>
      <c r="EMZ86" s="811"/>
      <c r="ENA86" s="811"/>
      <c r="ENB86" s="811"/>
      <c r="ENC86" s="811"/>
      <c r="END86" s="811"/>
      <c r="ENE86" s="811"/>
      <c r="ENF86" s="811"/>
      <c r="ENG86" s="811"/>
      <c r="ENH86" s="811"/>
      <c r="ENI86" s="811"/>
      <c r="ENJ86" s="811"/>
      <c r="ENK86" s="811"/>
      <c r="ENL86" s="811"/>
      <c r="ENM86" s="811"/>
      <c r="ENN86" s="811"/>
      <c r="ENO86" s="811"/>
      <c r="ENP86" s="811"/>
      <c r="ENQ86" s="811"/>
      <c r="ENR86" s="811"/>
      <c r="ENS86" s="811"/>
      <c r="ENT86" s="811"/>
      <c r="ENU86" s="811"/>
      <c r="ENV86" s="811"/>
      <c r="ENW86" s="811"/>
      <c r="ENX86" s="811"/>
      <c r="ENY86" s="811"/>
      <c r="ENZ86" s="811"/>
      <c r="EOA86" s="811"/>
      <c r="EOB86" s="811"/>
      <c r="EOC86" s="811"/>
      <c r="EOD86" s="811"/>
      <c r="EOE86" s="811"/>
      <c r="EOF86" s="811"/>
      <c r="EOG86" s="811"/>
      <c r="EOH86" s="811"/>
      <c r="EOI86" s="811"/>
      <c r="EOJ86" s="811"/>
      <c r="EOK86" s="811"/>
      <c r="EOL86" s="811"/>
      <c r="EOM86" s="811"/>
      <c r="EON86" s="811"/>
      <c r="EOO86" s="811"/>
      <c r="EOP86" s="811"/>
      <c r="EOQ86" s="811"/>
      <c r="EOR86" s="811"/>
      <c r="EOS86" s="811"/>
      <c r="EOT86" s="811"/>
      <c r="EOU86" s="811"/>
      <c r="EOV86" s="811"/>
      <c r="EOW86" s="811"/>
      <c r="EOX86" s="811"/>
      <c r="EOY86" s="811"/>
      <c r="EOZ86" s="811"/>
      <c r="EPA86" s="811"/>
      <c r="EPB86" s="811"/>
      <c r="EPC86" s="811"/>
      <c r="EPD86" s="811"/>
      <c r="EPE86" s="811"/>
      <c r="EPF86" s="811"/>
      <c r="EPG86" s="811"/>
      <c r="EPH86" s="811"/>
      <c r="EPI86" s="811"/>
      <c r="EPJ86" s="811"/>
      <c r="EPK86" s="811"/>
      <c r="EPL86" s="811"/>
      <c r="EPM86" s="811"/>
      <c r="EPN86" s="811"/>
      <c r="EPO86" s="811"/>
      <c r="EPP86" s="811"/>
      <c r="EPQ86" s="811"/>
      <c r="EPR86" s="811"/>
      <c r="EPS86" s="811"/>
      <c r="EPT86" s="811"/>
      <c r="EPU86" s="811"/>
      <c r="EPV86" s="811"/>
      <c r="EPW86" s="811"/>
      <c r="EPX86" s="811"/>
      <c r="EPY86" s="811"/>
      <c r="EPZ86" s="811"/>
      <c r="EQA86" s="811"/>
      <c r="EQB86" s="811"/>
      <c r="EQC86" s="811"/>
      <c r="EQD86" s="811"/>
      <c r="EQE86" s="811"/>
      <c r="EQF86" s="811"/>
      <c r="EQG86" s="811"/>
      <c r="EQH86" s="811"/>
      <c r="EQI86" s="811"/>
      <c r="EQJ86" s="811"/>
      <c r="EQK86" s="811"/>
      <c r="EQL86" s="811"/>
      <c r="EQM86" s="811"/>
      <c r="EQN86" s="811"/>
      <c r="EQO86" s="811"/>
      <c r="EQP86" s="811"/>
      <c r="EQQ86" s="811"/>
      <c r="EQR86" s="811"/>
      <c r="EQS86" s="811"/>
      <c r="EQT86" s="811"/>
      <c r="EQU86" s="811"/>
      <c r="EQV86" s="811"/>
      <c r="EQW86" s="811"/>
      <c r="EQX86" s="811"/>
      <c r="EQY86" s="811"/>
      <c r="EQZ86" s="811"/>
      <c r="ERA86" s="811"/>
      <c r="ERB86" s="811"/>
      <c r="ERC86" s="811"/>
      <c r="ERD86" s="811"/>
      <c r="ERE86" s="811"/>
      <c r="ERF86" s="811"/>
      <c r="ERG86" s="811"/>
      <c r="ERH86" s="811"/>
      <c r="ERI86" s="811"/>
      <c r="ERJ86" s="811"/>
      <c r="ERK86" s="811"/>
      <c r="ERL86" s="811"/>
      <c r="ERM86" s="811"/>
      <c r="ERN86" s="811"/>
      <c r="ERO86" s="811"/>
      <c r="ERP86" s="811"/>
      <c r="ERQ86" s="811"/>
      <c r="ERR86" s="811"/>
      <c r="ERS86" s="811"/>
      <c r="ERT86" s="811"/>
      <c r="ERU86" s="811"/>
      <c r="ERV86" s="811"/>
      <c r="ERW86" s="811"/>
      <c r="ERX86" s="811"/>
      <c r="ERY86" s="811"/>
      <c r="ERZ86" s="811"/>
      <c r="ESA86" s="811"/>
      <c r="ESB86" s="811"/>
      <c r="ESC86" s="811"/>
      <c r="ESD86" s="811"/>
      <c r="ESE86" s="811"/>
      <c r="ESF86" s="811"/>
      <c r="ESG86" s="811"/>
      <c r="ESH86" s="811"/>
      <c r="ESI86" s="811"/>
      <c r="ESJ86" s="811"/>
      <c r="ESK86" s="811"/>
      <c r="ESL86" s="811"/>
      <c r="ESM86" s="811"/>
      <c r="ESN86" s="811"/>
      <c r="ESO86" s="811"/>
      <c r="ESP86" s="811"/>
      <c r="ESQ86" s="811"/>
      <c r="ESR86" s="811"/>
      <c r="ESS86" s="811"/>
      <c r="EST86" s="811"/>
      <c r="ESU86" s="811"/>
      <c r="ESV86" s="811"/>
      <c r="ESW86" s="811"/>
      <c r="ESX86" s="811"/>
      <c r="ESY86" s="811"/>
      <c r="ESZ86" s="811"/>
      <c r="ETA86" s="811"/>
      <c r="ETB86" s="811"/>
      <c r="ETC86" s="811"/>
      <c r="ETD86" s="811"/>
      <c r="ETE86" s="811"/>
      <c r="ETF86" s="811"/>
      <c r="ETG86" s="811"/>
      <c r="ETH86" s="811"/>
      <c r="ETI86" s="811"/>
      <c r="ETJ86" s="811"/>
      <c r="ETK86" s="811"/>
      <c r="ETL86" s="811"/>
      <c r="ETM86" s="811"/>
      <c r="ETN86" s="811"/>
      <c r="ETO86" s="811"/>
      <c r="ETP86" s="811"/>
      <c r="ETQ86" s="811"/>
      <c r="ETR86" s="811"/>
      <c r="ETS86" s="811"/>
      <c r="ETT86" s="811"/>
      <c r="ETU86" s="811"/>
      <c r="ETV86" s="811"/>
      <c r="ETW86" s="811"/>
      <c r="ETX86" s="811"/>
      <c r="ETY86" s="811"/>
      <c r="ETZ86" s="811"/>
      <c r="EUA86" s="811"/>
      <c r="EUB86" s="811"/>
      <c r="EUC86" s="811"/>
      <c r="EUD86" s="811"/>
      <c r="EUE86" s="811"/>
      <c r="EUF86" s="811"/>
      <c r="EUG86" s="811"/>
      <c r="EUH86" s="811"/>
      <c r="EUI86" s="811"/>
      <c r="EUJ86" s="811"/>
      <c r="EUK86" s="811"/>
      <c r="EUL86" s="811"/>
      <c r="EUM86" s="811"/>
      <c r="EUN86" s="811"/>
      <c r="EUO86" s="811"/>
      <c r="EUP86" s="811"/>
      <c r="EUQ86" s="811"/>
      <c r="EUR86" s="811"/>
      <c r="EUS86" s="811"/>
      <c r="EUT86" s="811"/>
      <c r="EUU86" s="811"/>
      <c r="EUV86" s="811"/>
      <c r="EUW86" s="811"/>
      <c r="EUX86" s="811"/>
      <c r="EUY86" s="811"/>
      <c r="EUZ86" s="811"/>
      <c r="EVA86" s="811"/>
      <c r="EVB86" s="811"/>
      <c r="EVC86" s="811"/>
      <c r="EVD86" s="811"/>
      <c r="EVE86" s="811"/>
      <c r="EVF86" s="811"/>
      <c r="EVG86" s="811"/>
      <c r="EVH86" s="811"/>
      <c r="EVI86" s="811"/>
      <c r="EVJ86" s="811"/>
      <c r="EVK86" s="811"/>
      <c r="EVL86" s="811"/>
      <c r="EVM86" s="811"/>
      <c r="EVN86" s="811"/>
      <c r="EVO86" s="811"/>
      <c r="EVP86" s="811"/>
      <c r="EVQ86" s="811"/>
      <c r="EVR86" s="811"/>
      <c r="EVS86" s="811"/>
      <c r="EVT86" s="811"/>
      <c r="EVU86" s="811"/>
      <c r="EVV86" s="811"/>
      <c r="EVW86" s="811"/>
      <c r="EVX86" s="811"/>
      <c r="EVY86" s="811"/>
      <c r="EVZ86" s="811"/>
      <c r="EWA86" s="811"/>
      <c r="EWB86" s="811"/>
      <c r="EWC86" s="811"/>
      <c r="EWD86" s="811"/>
      <c r="EWE86" s="811"/>
      <c r="EWF86" s="811"/>
      <c r="EWG86" s="811"/>
      <c r="EWH86" s="811"/>
      <c r="EWI86" s="811"/>
      <c r="EWJ86" s="811"/>
      <c r="EWK86" s="811"/>
      <c r="EWL86" s="811"/>
      <c r="EWM86" s="811"/>
      <c r="EWN86" s="811"/>
      <c r="EWO86" s="811"/>
      <c r="EWP86" s="811"/>
      <c r="EWQ86" s="811"/>
      <c r="EWR86" s="811"/>
      <c r="EWS86" s="811"/>
      <c r="EWT86" s="811"/>
      <c r="EWU86" s="811"/>
      <c r="EWV86" s="811"/>
      <c r="EWW86" s="811"/>
      <c r="EWX86" s="811"/>
      <c r="EWY86" s="811"/>
      <c r="EWZ86" s="811"/>
      <c r="EXA86" s="811"/>
      <c r="EXB86" s="811"/>
      <c r="EXC86" s="811"/>
      <c r="EXD86" s="811"/>
      <c r="EXE86" s="811"/>
      <c r="EXF86" s="811"/>
      <c r="EXG86" s="811"/>
      <c r="EXH86" s="811"/>
      <c r="EXI86" s="811"/>
      <c r="EXJ86" s="811"/>
      <c r="EXK86" s="811"/>
      <c r="EXL86" s="811"/>
      <c r="EXM86" s="811"/>
      <c r="EXN86" s="811"/>
      <c r="EXO86" s="811"/>
      <c r="EXP86" s="811"/>
      <c r="EXQ86" s="811"/>
      <c r="EXR86" s="811"/>
      <c r="EXS86" s="811"/>
      <c r="EXT86" s="811"/>
      <c r="EXU86" s="811"/>
      <c r="EXV86" s="811"/>
      <c r="EXW86" s="811"/>
      <c r="EXX86" s="811"/>
      <c r="EXY86" s="811"/>
      <c r="EXZ86" s="811"/>
      <c r="EYA86" s="811"/>
      <c r="EYB86" s="811"/>
      <c r="EYC86" s="811"/>
      <c r="EYD86" s="811"/>
      <c r="EYE86" s="811"/>
      <c r="EYF86" s="811"/>
      <c r="EYG86" s="811"/>
      <c r="EYH86" s="811"/>
      <c r="EYI86" s="811"/>
      <c r="EYJ86" s="811"/>
      <c r="EYK86" s="811"/>
      <c r="EYL86" s="811"/>
      <c r="EYM86" s="811"/>
      <c r="EYN86" s="811"/>
      <c r="EYO86" s="811"/>
      <c r="EYP86" s="811"/>
      <c r="EYQ86" s="811"/>
      <c r="EYR86" s="811"/>
      <c r="EYS86" s="811"/>
      <c r="EYT86" s="811"/>
      <c r="EYU86" s="811"/>
      <c r="EYV86" s="811"/>
      <c r="EYW86" s="811"/>
      <c r="EYX86" s="811"/>
      <c r="EYY86" s="811"/>
      <c r="EYZ86" s="811"/>
      <c r="EZA86" s="811"/>
      <c r="EZB86" s="811"/>
      <c r="EZC86" s="811"/>
      <c r="EZD86" s="811"/>
      <c r="EZE86" s="811"/>
      <c r="EZF86" s="811"/>
      <c r="EZG86" s="811"/>
      <c r="EZH86" s="811"/>
      <c r="EZI86" s="811"/>
      <c r="EZJ86" s="811"/>
      <c r="EZK86" s="811"/>
      <c r="EZL86" s="811"/>
      <c r="EZM86" s="811"/>
      <c r="EZN86" s="811"/>
      <c r="EZO86" s="811"/>
      <c r="EZP86" s="811"/>
      <c r="EZQ86" s="811"/>
      <c r="EZR86" s="811"/>
      <c r="EZS86" s="811"/>
      <c r="EZT86" s="811"/>
      <c r="EZU86" s="811"/>
      <c r="EZV86" s="811"/>
      <c r="EZW86" s="811"/>
      <c r="EZX86" s="811"/>
      <c r="EZY86" s="811"/>
      <c r="EZZ86" s="811"/>
      <c r="FAA86" s="811"/>
      <c r="FAB86" s="811"/>
      <c r="FAC86" s="811"/>
      <c r="FAD86" s="811"/>
      <c r="FAE86" s="811"/>
      <c r="FAF86" s="811"/>
      <c r="FAG86" s="811"/>
      <c r="FAH86" s="811"/>
      <c r="FAI86" s="811"/>
      <c r="FAJ86" s="811"/>
      <c r="FAK86" s="811"/>
      <c r="FAL86" s="811"/>
      <c r="FAM86" s="811"/>
      <c r="FAN86" s="811"/>
      <c r="FAO86" s="811"/>
      <c r="FAP86" s="811"/>
      <c r="FAQ86" s="811"/>
      <c r="FAR86" s="811"/>
      <c r="FAS86" s="811"/>
      <c r="FAT86" s="811"/>
      <c r="FAU86" s="811"/>
      <c r="FAV86" s="811"/>
      <c r="FAW86" s="811"/>
      <c r="FAX86" s="811"/>
      <c r="FAY86" s="811"/>
      <c r="FAZ86" s="811"/>
      <c r="FBA86" s="811"/>
      <c r="FBB86" s="811"/>
      <c r="FBC86" s="811"/>
      <c r="FBD86" s="811"/>
      <c r="FBE86" s="811"/>
      <c r="FBF86" s="811"/>
      <c r="FBG86" s="811"/>
      <c r="FBH86" s="811"/>
      <c r="FBI86" s="811"/>
      <c r="FBJ86" s="811"/>
      <c r="FBK86" s="811"/>
      <c r="FBL86" s="811"/>
      <c r="FBM86" s="811"/>
      <c r="FBN86" s="811"/>
      <c r="FBO86" s="811"/>
      <c r="FBP86" s="811"/>
      <c r="FBQ86" s="811"/>
      <c r="FBR86" s="811"/>
      <c r="FBS86" s="811"/>
      <c r="FBT86" s="811"/>
      <c r="FBU86" s="811"/>
      <c r="FBV86" s="811"/>
      <c r="FBW86" s="811"/>
      <c r="FBX86" s="811"/>
      <c r="FBY86" s="811"/>
      <c r="FBZ86" s="811"/>
      <c r="FCA86" s="811"/>
      <c r="FCB86" s="811"/>
      <c r="FCC86" s="811"/>
      <c r="FCD86" s="811"/>
      <c r="FCE86" s="811"/>
      <c r="FCF86" s="811"/>
      <c r="FCG86" s="811"/>
      <c r="FCH86" s="811"/>
      <c r="FCI86" s="811"/>
      <c r="FCJ86" s="811"/>
      <c r="FCK86" s="811"/>
      <c r="FCL86" s="811"/>
      <c r="FCM86" s="811"/>
      <c r="FCN86" s="811"/>
      <c r="FCO86" s="811"/>
      <c r="FCP86" s="811"/>
      <c r="FCQ86" s="811"/>
      <c r="FCR86" s="811"/>
      <c r="FCS86" s="811"/>
      <c r="FCT86" s="811"/>
      <c r="FCU86" s="811"/>
      <c r="FCV86" s="811"/>
      <c r="FCW86" s="811"/>
      <c r="FCX86" s="811"/>
      <c r="FCY86" s="811"/>
      <c r="FCZ86" s="811"/>
      <c r="FDA86" s="811"/>
      <c r="FDB86" s="811"/>
      <c r="FDC86" s="811"/>
      <c r="FDD86" s="811"/>
      <c r="FDE86" s="811"/>
      <c r="FDF86" s="811"/>
      <c r="FDG86" s="811"/>
      <c r="FDH86" s="811"/>
      <c r="FDI86" s="811"/>
      <c r="FDJ86" s="811"/>
      <c r="FDK86" s="811"/>
      <c r="FDL86" s="811"/>
      <c r="FDM86" s="811"/>
      <c r="FDN86" s="811"/>
      <c r="FDO86" s="811"/>
      <c r="FDP86" s="811"/>
      <c r="FDQ86" s="811"/>
      <c r="FDR86" s="811"/>
      <c r="FDS86" s="811"/>
      <c r="FDT86" s="811"/>
      <c r="FDU86" s="811"/>
      <c r="FDV86" s="811"/>
      <c r="FDW86" s="811"/>
      <c r="FDX86" s="811"/>
      <c r="FDY86" s="811"/>
      <c r="FDZ86" s="811"/>
      <c r="FEA86" s="811"/>
      <c r="FEB86" s="811"/>
      <c r="FEC86" s="811"/>
      <c r="FED86" s="811"/>
      <c r="FEE86" s="811"/>
      <c r="FEF86" s="811"/>
      <c r="FEG86" s="811"/>
      <c r="FEH86" s="811"/>
      <c r="FEI86" s="811"/>
      <c r="FEJ86" s="811"/>
      <c r="FEK86" s="811"/>
      <c r="FEL86" s="811"/>
      <c r="FEM86" s="811"/>
      <c r="FEN86" s="811"/>
      <c r="FEO86" s="811"/>
      <c r="FEP86" s="811"/>
      <c r="FEQ86" s="811"/>
      <c r="FER86" s="811"/>
      <c r="FES86" s="811"/>
      <c r="FET86" s="811"/>
      <c r="FEU86" s="811"/>
      <c r="FEV86" s="811"/>
      <c r="FEW86" s="811"/>
      <c r="FEX86" s="811"/>
      <c r="FEY86" s="811"/>
      <c r="FEZ86" s="811"/>
      <c r="FFA86" s="811"/>
      <c r="FFB86" s="811"/>
      <c r="FFC86" s="811"/>
      <c r="FFD86" s="811"/>
      <c r="FFE86" s="811"/>
      <c r="FFF86" s="811"/>
      <c r="FFG86" s="811"/>
      <c r="FFH86" s="811"/>
      <c r="FFI86" s="811"/>
      <c r="FFJ86" s="811"/>
      <c r="FFK86" s="811"/>
      <c r="FFL86" s="811"/>
      <c r="FFM86" s="811"/>
      <c r="FFN86" s="811"/>
      <c r="FFO86" s="811"/>
      <c r="FFP86" s="811"/>
      <c r="FFQ86" s="811"/>
      <c r="FFR86" s="811"/>
      <c r="FFS86" s="811"/>
      <c r="FFT86" s="811"/>
      <c r="FFU86" s="811"/>
      <c r="FFV86" s="811"/>
      <c r="FFW86" s="811"/>
      <c r="FFX86" s="811"/>
      <c r="FFY86" s="811"/>
      <c r="FFZ86" s="811"/>
      <c r="FGA86" s="811"/>
      <c r="FGB86" s="811"/>
      <c r="FGC86" s="811"/>
      <c r="FGD86" s="811"/>
      <c r="FGE86" s="811"/>
      <c r="FGF86" s="811"/>
      <c r="FGG86" s="811"/>
      <c r="FGH86" s="811"/>
      <c r="FGI86" s="811"/>
      <c r="FGJ86" s="811"/>
      <c r="FGK86" s="811"/>
      <c r="FGL86" s="811"/>
      <c r="FGM86" s="811"/>
      <c r="FGN86" s="811"/>
      <c r="FGO86" s="811"/>
      <c r="FGP86" s="811"/>
      <c r="FGQ86" s="811"/>
      <c r="FGR86" s="811"/>
      <c r="FGS86" s="811"/>
      <c r="FGT86" s="811"/>
      <c r="FGU86" s="811"/>
      <c r="FGV86" s="811"/>
      <c r="FGW86" s="811"/>
      <c r="FGX86" s="811"/>
      <c r="FGY86" s="811"/>
      <c r="FGZ86" s="811"/>
      <c r="FHA86" s="811"/>
      <c r="FHB86" s="811"/>
      <c r="FHC86" s="811"/>
      <c r="FHD86" s="811"/>
      <c r="FHE86" s="811"/>
      <c r="FHF86" s="811"/>
      <c r="FHG86" s="811"/>
      <c r="FHH86" s="811"/>
      <c r="FHI86" s="811"/>
      <c r="FHJ86" s="811"/>
      <c r="FHK86" s="811"/>
      <c r="FHL86" s="811"/>
      <c r="FHM86" s="811"/>
      <c r="FHN86" s="811"/>
      <c r="FHO86" s="811"/>
      <c r="FHP86" s="811"/>
      <c r="FHQ86" s="811"/>
      <c r="FHR86" s="811"/>
      <c r="FHS86" s="811"/>
      <c r="FHT86" s="811"/>
      <c r="FHU86" s="811"/>
      <c r="FHV86" s="811"/>
      <c r="FHW86" s="811"/>
      <c r="FHX86" s="811"/>
      <c r="FHY86" s="811"/>
      <c r="FHZ86" s="811"/>
      <c r="FIA86" s="811"/>
      <c r="FIB86" s="811"/>
      <c r="FIC86" s="811"/>
      <c r="FID86" s="811"/>
      <c r="FIE86" s="811"/>
      <c r="FIF86" s="811"/>
      <c r="FIG86" s="811"/>
      <c r="FIH86" s="811"/>
      <c r="FII86" s="811"/>
      <c r="FIJ86" s="811"/>
      <c r="FIK86" s="811"/>
      <c r="FIL86" s="811"/>
      <c r="FIM86" s="811"/>
      <c r="FIN86" s="811"/>
      <c r="FIO86" s="811"/>
      <c r="FIP86" s="811"/>
      <c r="FIQ86" s="811"/>
      <c r="FIR86" s="811"/>
      <c r="FIS86" s="811"/>
      <c r="FIT86" s="811"/>
      <c r="FIU86" s="811"/>
      <c r="FIV86" s="811"/>
      <c r="FIW86" s="811"/>
      <c r="FIX86" s="811"/>
      <c r="FIY86" s="811"/>
      <c r="FIZ86" s="811"/>
      <c r="FJA86" s="811"/>
      <c r="FJB86" s="811"/>
      <c r="FJC86" s="811"/>
      <c r="FJD86" s="811"/>
      <c r="FJE86" s="811"/>
      <c r="FJF86" s="811"/>
      <c r="FJG86" s="811"/>
      <c r="FJH86" s="811"/>
      <c r="FJI86" s="811"/>
      <c r="FJJ86" s="811"/>
      <c r="FJK86" s="811"/>
      <c r="FJL86" s="811"/>
      <c r="FJM86" s="811"/>
      <c r="FJN86" s="811"/>
      <c r="FJO86" s="811"/>
      <c r="FJP86" s="811"/>
      <c r="FJQ86" s="811"/>
      <c r="FJR86" s="811"/>
      <c r="FJS86" s="811"/>
      <c r="FJT86" s="811"/>
      <c r="FJU86" s="811"/>
      <c r="FJV86" s="811"/>
      <c r="FJW86" s="811"/>
      <c r="FJX86" s="811"/>
      <c r="FJY86" s="811"/>
      <c r="FJZ86" s="811"/>
      <c r="FKA86" s="811"/>
      <c r="FKB86" s="811"/>
      <c r="FKC86" s="811"/>
      <c r="FKD86" s="811"/>
      <c r="FKE86" s="811"/>
      <c r="FKF86" s="811"/>
      <c r="FKG86" s="811"/>
      <c r="FKH86" s="811"/>
      <c r="FKI86" s="811"/>
      <c r="FKJ86" s="811"/>
      <c r="FKK86" s="811"/>
      <c r="FKL86" s="811"/>
      <c r="FKM86" s="811"/>
      <c r="FKN86" s="811"/>
      <c r="FKO86" s="811"/>
      <c r="FKP86" s="811"/>
      <c r="FKQ86" s="811"/>
      <c r="FKR86" s="811"/>
      <c r="FKS86" s="811"/>
      <c r="FKT86" s="811"/>
      <c r="FKU86" s="811"/>
      <c r="FKV86" s="811"/>
      <c r="FKW86" s="811"/>
      <c r="FKX86" s="811"/>
      <c r="FKY86" s="811"/>
      <c r="FKZ86" s="811"/>
      <c r="FLA86" s="811"/>
      <c r="FLB86" s="811"/>
      <c r="FLC86" s="811"/>
      <c r="FLD86" s="811"/>
      <c r="FLE86" s="811"/>
      <c r="FLF86" s="811"/>
      <c r="FLG86" s="811"/>
      <c r="FLH86" s="811"/>
      <c r="FLI86" s="811"/>
      <c r="FLJ86" s="811"/>
      <c r="FLK86" s="811"/>
      <c r="FLL86" s="811"/>
      <c r="FLM86" s="811"/>
      <c r="FLN86" s="811"/>
      <c r="FLO86" s="811"/>
      <c r="FLP86" s="811"/>
      <c r="FLQ86" s="811"/>
      <c r="FLR86" s="811"/>
      <c r="FLS86" s="811"/>
      <c r="FLT86" s="811"/>
      <c r="FLU86" s="811"/>
      <c r="FLV86" s="811"/>
      <c r="FLW86" s="811"/>
      <c r="FLX86" s="811"/>
      <c r="FLY86" s="811"/>
      <c r="FLZ86" s="811"/>
      <c r="FMA86" s="811"/>
      <c r="FMB86" s="811"/>
      <c r="FMC86" s="811"/>
      <c r="FMD86" s="811"/>
      <c r="FME86" s="811"/>
      <c r="FMF86" s="811"/>
      <c r="FMG86" s="811"/>
      <c r="FMH86" s="811"/>
      <c r="FMI86" s="811"/>
      <c r="FMJ86" s="811"/>
      <c r="FMK86" s="811"/>
      <c r="FML86" s="811"/>
      <c r="FMM86" s="811"/>
      <c r="FMN86" s="811"/>
      <c r="FMO86" s="811"/>
      <c r="FMP86" s="811"/>
      <c r="FMQ86" s="811"/>
      <c r="FMR86" s="811"/>
      <c r="FMS86" s="811"/>
      <c r="FMT86" s="811"/>
      <c r="FMU86" s="811"/>
      <c r="FMV86" s="811"/>
      <c r="FMW86" s="811"/>
      <c r="FMX86" s="811"/>
      <c r="FMY86" s="811"/>
      <c r="FMZ86" s="811"/>
      <c r="FNA86" s="811"/>
      <c r="FNB86" s="811"/>
      <c r="FNC86" s="811"/>
      <c r="FND86" s="811"/>
      <c r="FNE86" s="811"/>
      <c r="FNF86" s="811"/>
      <c r="FNG86" s="811"/>
      <c r="FNH86" s="811"/>
      <c r="FNI86" s="811"/>
      <c r="FNJ86" s="811"/>
      <c r="FNK86" s="811"/>
      <c r="FNL86" s="811"/>
      <c r="FNM86" s="811"/>
      <c r="FNN86" s="811"/>
      <c r="FNO86" s="811"/>
      <c r="FNP86" s="811"/>
      <c r="FNQ86" s="811"/>
      <c r="FNR86" s="811"/>
      <c r="FNS86" s="811"/>
      <c r="FNT86" s="811"/>
      <c r="FNU86" s="811"/>
      <c r="FNV86" s="811"/>
      <c r="FNW86" s="811"/>
      <c r="FNX86" s="811"/>
      <c r="FNY86" s="811"/>
      <c r="FNZ86" s="811"/>
      <c r="FOA86" s="811"/>
      <c r="FOB86" s="811"/>
      <c r="FOC86" s="811"/>
      <c r="FOD86" s="811"/>
      <c r="FOE86" s="811"/>
      <c r="FOF86" s="811"/>
      <c r="FOG86" s="811"/>
      <c r="FOH86" s="811"/>
      <c r="FOI86" s="811"/>
      <c r="FOJ86" s="811"/>
      <c r="FOK86" s="811"/>
      <c r="FOL86" s="811"/>
      <c r="FOM86" s="811"/>
      <c r="FON86" s="811"/>
      <c r="FOO86" s="811"/>
      <c r="FOP86" s="811"/>
      <c r="FOQ86" s="811"/>
      <c r="FOR86" s="811"/>
      <c r="FOS86" s="811"/>
      <c r="FOT86" s="811"/>
      <c r="FOU86" s="811"/>
      <c r="FOV86" s="811"/>
      <c r="FOW86" s="811"/>
      <c r="FOX86" s="811"/>
      <c r="FOY86" s="811"/>
      <c r="FOZ86" s="811"/>
      <c r="FPA86" s="811"/>
      <c r="FPB86" s="811"/>
      <c r="FPC86" s="811"/>
      <c r="FPD86" s="811"/>
      <c r="FPE86" s="811"/>
      <c r="FPF86" s="811"/>
      <c r="FPG86" s="811"/>
      <c r="FPH86" s="811"/>
      <c r="FPI86" s="811"/>
      <c r="FPJ86" s="811"/>
      <c r="FPK86" s="811"/>
      <c r="FPL86" s="811"/>
      <c r="FPM86" s="811"/>
      <c r="FPN86" s="811"/>
      <c r="FPO86" s="811"/>
      <c r="FPP86" s="811"/>
      <c r="FPQ86" s="811"/>
      <c r="FPR86" s="811"/>
      <c r="FPS86" s="811"/>
      <c r="FPT86" s="811"/>
      <c r="FPU86" s="811"/>
      <c r="FPV86" s="811"/>
      <c r="FPW86" s="811"/>
      <c r="FPX86" s="811"/>
      <c r="FPY86" s="811"/>
      <c r="FPZ86" s="811"/>
      <c r="FQA86" s="811"/>
      <c r="FQB86" s="811"/>
      <c r="FQC86" s="811"/>
      <c r="FQD86" s="811"/>
      <c r="FQE86" s="811"/>
      <c r="FQF86" s="811"/>
      <c r="FQG86" s="811"/>
      <c r="FQH86" s="811"/>
      <c r="FQI86" s="811"/>
      <c r="FQJ86" s="811"/>
      <c r="FQK86" s="811"/>
      <c r="FQL86" s="811"/>
      <c r="FQM86" s="811"/>
      <c r="FQN86" s="811"/>
      <c r="FQO86" s="811"/>
      <c r="FQP86" s="811"/>
      <c r="FQQ86" s="811"/>
      <c r="FQR86" s="811"/>
      <c r="FQS86" s="811"/>
      <c r="FQT86" s="811"/>
      <c r="FQU86" s="811"/>
      <c r="FQV86" s="811"/>
      <c r="FQW86" s="811"/>
      <c r="FQX86" s="811"/>
      <c r="FQY86" s="811"/>
      <c r="FQZ86" s="811"/>
      <c r="FRA86" s="811"/>
      <c r="FRB86" s="811"/>
      <c r="FRC86" s="811"/>
      <c r="FRD86" s="811"/>
      <c r="FRE86" s="811"/>
      <c r="FRF86" s="811"/>
      <c r="FRG86" s="811"/>
      <c r="FRH86" s="811"/>
      <c r="FRI86" s="811"/>
      <c r="FRJ86" s="811"/>
      <c r="FRK86" s="811"/>
      <c r="FRL86" s="811"/>
      <c r="FRM86" s="811"/>
      <c r="FRN86" s="811"/>
      <c r="FRO86" s="811"/>
      <c r="FRP86" s="811"/>
      <c r="FRQ86" s="811"/>
      <c r="FRR86" s="811"/>
      <c r="FRS86" s="811"/>
      <c r="FRT86" s="811"/>
      <c r="FRU86" s="811"/>
      <c r="FRV86" s="811"/>
      <c r="FRW86" s="811"/>
      <c r="FRX86" s="811"/>
      <c r="FRY86" s="811"/>
      <c r="FRZ86" s="811"/>
      <c r="FSA86" s="811"/>
      <c r="FSB86" s="811"/>
      <c r="FSC86" s="811"/>
      <c r="FSD86" s="811"/>
      <c r="FSE86" s="811"/>
      <c r="FSF86" s="811"/>
      <c r="FSG86" s="811"/>
      <c r="FSH86" s="811"/>
      <c r="FSI86" s="811"/>
      <c r="FSJ86" s="811"/>
      <c r="FSK86" s="811"/>
      <c r="FSL86" s="811"/>
      <c r="FSM86" s="811"/>
      <c r="FSN86" s="811"/>
      <c r="FSO86" s="811"/>
      <c r="FSP86" s="811"/>
      <c r="FSQ86" s="811"/>
      <c r="FSR86" s="811"/>
      <c r="FSS86" s="811"/>
      <c r="FST86" s="811"/>
      <c r="FSU86" s="811"/>
      <c r="FSV86" s="811"/>
      <c r="FSW86" s="811"/>
      <c r="FSX86" s="811"/>
      <c r="FSY86" s="811"/>
      <c r="FSZ86" s="811"/>
      <c r="FTA86" s="811"/>
      <c r="FTB86" s="811"/>
      <c r="FTC86" s="811"/>
      <c r="FTD86" s="811"/>
      <c r="FTE86" s="811"/>
      <c r="FTF86" s="811"/>
      <c r="FTG86" s="811"/>
      <c r="FTH86" s="811"/>
      <c r="FTI86" s="811"/>
      <c r="FTJ86" s="811"/>
      <c r="FTK86" s="811"/>
      <c r="FTL86" s="811"/>
      <c r="FTM86" s="811"/>
      <c r="FTN86" s="811"/>
      <c r="FTO86" s="811"/>
      <c r="FTP86" s="811"/>
      <c r="FTQ86" s="811"/>
      <c r="FTR86" s="811"/>
      <c r="FTS86" s="811"/>
      <c r="FTT86" s="811"/>
      <c r="FTU86" s="811"/>
      <c r="FTV86" s="811"/>
      <c r="FTW86" s="811"/>
      <c r="FTX86" s="811"/>
      <c r="FTY86" s="811"/>
      <c r="FTZ86" s="811"/>
      <c r="FUA86" s="811"/>
      <c r="FUB86" s="811"/>
      <c r="FUC86" s="811"/>
      <c r="FUD86" s="811"/>
      <c r="FUE86" s="811"/>
      <c r="FUF86" s="811"/>
      <c r="FUG86" s="811"/>
      <c r="FUH86" s="811"/>
      <c r="FUI86" s="811"/>
      <c r="FUJ86" s="811"/>
      <c r="FUK86" s="811"/>
      <c r="FUL86" s="811"/>
      <c r="FUM86" s="811"/>
      <c r="FUN86" s="811"/>
      <c r="FUO86" s="811"/>
      <c r="FUP86" s="811"/>
      <c r="FUQ86" s="811"/>
      <c r="FUR86" s="811"/>
      <c r="FUS86" s="811"/>
      <c r="FUT86" s="811"/>
      <c r="FUU86" s="811"/>
      <c r="FUV86" s="811"/>
      <c r="FUW86" s="811"/>
      <c r="FUX86" s="811"/>
      <c r="FUY86" s="811"/>
      <c r="FUZ86" s="811"/>
      <c r="FVA86" s="811"/>
      <c r="FVB86" s="811"/>
      <c r="FVC86" s="811"/>
      <c r="FVD86" s="811"/>
      <c r="FVE86" s="811"/>
      <c r="FVF86" s="811"/>
      <c r="FVG86" s="811"/>
      <c r="FVH86" s="811"/>
      <c r="FVI86" s="811"/>
      <c r="FVJ86" s="811"/>
      <c r="FVK86" s="811"/>
      <c r="FVL86" s="811"/>
      <c r="FVM86" s="811"/>
      <c r="FVN86" s="811"/>
      <c r="FVO86" s="811"/>
      <c r="FVP86" s="811"/>
      <c r="FVQ86" s="811"/>
      <c r="FVR86" s="811"/>
      <c r="FVS86" s="811"/>
      <c r="FVT86" s="811"/>
      <c r="FVU86" s="811"/>
      <c r="FVV86" s="811"/>
      <c r="FVW86" s="811"/>
      <c r="FVX86" s="811"/>
      <c r="FVY86" s="811"/>
      <c r="FVZ86" s="811"/>
      <c r="FWA86" s="811"/>
      <c r="FWB86" s="811"/>
      <c r="FWC86" s="811"/>
      <c r="FWD86" s="811"/>
      <c r="FWE86" s="811"/>
      <c r="FWF86" s="811"/>
      <c r="FWG86" s="811"/>
      <c r="FWH86" s="811"/>
      <c r="FWI86" s="811"/>
      <c r="FWJ86" s="811"/>
      <c r="FWK86" s="811"/>
      <c r="FWL86" s="811"/>
      <c r="FWM86" s="811"/>
      <c r="FWN86" s="811"/>
      <c r="FWO86" s="811"/>
      <c r="FWP86" s="811"/>
      <c r="FWQ86" s="811"/>
      <c r="FWR86" s="811"/>
      <c r="FWS86" s="811"/>
      <c r="FWT86" s="811"/>
      <c r="FWU86" s="811"/>
      <c r="FWV86" s="811"/>
      <c r="FWW86" s="811"/>
      <c r="FWX86" s="811"/>
      <c r="FWY86" s="811"/>
      <c r="FWZ86" s="811"/>
      <c r="FXA86" s="811"/>
      <c r="FXB86" s="811"/>
      <c r="FXC86" s="811"/>
      <c r="FXD86" s="811"/>
      <c r="FXE86" s="811"/>
      <c r="FXF86" s="811"/>
      <c r="FXG86" s="811"/>
      <c r="FXH86" s="811"/>
      <c r="FXI86" s="811"/>
      <c r="FXJ86" s="811"/>
      <c r="FXK86" s="811"/>
      <c r="FXL86" s="811"/>
      <c r="FXM86" s="811"/>
      <c r="FXN86" s="811"/>
      <c r="FXO86" s="811"/>
      <c r="FXP86" s="811"/>
      <c r="FXQ86" s="811"/>
      <c r="FXR86" s="811"/>
      <c r="FXS86" s="811"/>
      <c r="FXT86" s="811"/>
      <c r="FXU86" s="811"/>
      <c r="FXV86" s="811"/>
      <c r="FXW86" s="811"/>
      <c r="FXX86" s="811"/>
      <c r="FXY86" s="811"/>
      <c r="FXZ86" s="811"/>
      <c r="FYA86" s="811"/>
      <c r="FYB86" s="811"/>
      <c r="FYC86" s="811"/>
      <c r="FYD86" s="811"/>
      <c r="FYE86" s="811"/>
      <c r="FYF86" s="811"/>
      <c r="FYG86" s="811"/>
      <c r="FYH86" s="811"/>
      <c r="FYI86" s="811"/>
      <c r="FYJ86" s="811"/>
      <c r="FYK86" s="811"/>
      <c r="FYL86" s="811"/>
      <c r="FYM86" s="811"/>
      <c r="FYN86" s="811"/>
      <c r="FYO86" s="811"/>
      <c r="FYP86" s="811"/>
      <c r="FYQ86" s="811"/>
      <c r="FYR86" s="811"/>
      <c r="FYS86" s="811"/>
      <c r="FYT86" s="811"/>
      <c r="FYU86" s="811"/>
      <c r="FYV86" s="811"/>
      <c r="FYW86" s="811"/>
      <c r="FYX86" s="811"/>
      <c r="FYY86" s="811"/>
      <c r="FYZ86" s="811"/>
      <c r="FZA86" s="811"/>
      <c r="FZB86" s="811"/>
      <c r="FZC86" s="811"/>
      <c r="FZD86" s="811"/>
      <c r="FZE86" s="811"/>
      <c r="FZF86" s="811"/>
      <c r="FZG86" s="811"/>
      <c r="FZH86" s="811"/>
      <c r="FZI86" s="811"/>
      <c r="FZJ86" s="811"/>
      <c r="FZK86" s="811"/>
      <c r="FZL86" s="811"/>
      <c r="FZM86" s="811"/>
      <c r="FZN86" s="811"/>
      <c r="FZO86" s="811"/>
      <c r="FZP86" s="811"/>
      <c r="FZQ86" s="811"/>
      <c r="FZR86" s="811"/>
      <c r="FZS86" s="811"/>
      <c r="FZT86" s="811"/>
      <c r="FZU86" s="811"/>
      <c r="FZV86" s="811"/>
      <c r="FZW86" s="811"/>
      <c r="FZX86" s="811"/>
      <c r="FZY86" s="811"/>
      <c r="FZZ86" s="811"/>
      <c r="GAA86" s="811"/>
      <c r="GAB86" s="811"/>
      <c r="GAC86" s="811"/>
      <c r="GAD86" s="811"/>
      <c r="GAE86" s="811"/>
      <c r="GAF86" s="811"/>
      <c r="GAG86" s="811"/>
      <c r="GAH86" s="811"/>
      <c r="GAI86" s="811"/>
      <c r="GAJ86" s="811"/>
      <c r="GAK86" s="811"/>
      <c r="GAL86" s="811"/>
      <c r="GAM86" s="811"/>
      <c r="GAN86" s="811"/>
      <c r="GAO86" s="811"/>
      <c r="GAP86" s="811"/>
      <c r="GAQ86" s="811"/>
      <c r="GAR86" s="811"/>
      <c r="GAS86" s="811"/>
      <c r="GAT86" s="811"/>
      <c r="GAU86" s="811"/>
      <c r="GAV86" s="811"/>
      <c r="GAW86" s="811"/>
      <c r="GAX86" s="811"/>
      <c r="GAY86" s="811"/>
      <c r="GAZ86" s="811"/>
      <c r="GBA86" s="811"/>
      <c r="GBB86" s="811"/>
      <c r="GBC86" s="811"/>
      <c r="GBD86" s="811"/>
      <c r="GBE86" s="811"/>
      <c r="GBF86" s="811"/>
      <c r="GBG86" s="811"/>
      <c r="GBH86" s="811"/>
      <c r="GBI86" s="811"/>
      <c r="GBJ86" s="811"/>
      <c r="GBK86" s="811"/>
      <c r="GBL86" s="811"/>
      <c r="GBM86" s="811"/>
      <c r="GBN86" s="811"/>
      <c r="GBO86" s="811"/>
      <c r="GBP86" s="811"/>
      <c r="GBQ86" s="811"/>
      <c r="GBR86" s="811"/>
      <c r="GBS86" s="811"/>
      <c r="GBT86" s="811"/>
      <c r="GBU86" s="811"/>
      <c r="GBV86" s="811"/>
      <c r="GBW86" s="811"/>
      <c r="GBX86" s="811"/>
      <c r="GBY86" s="811"/>
      <c r="GBZ86" s="811"/>
      <c r="GCA86" s="811"/>
      <c r="GCB86" s="811"/>
      <c r="GCC86" s="811"/>
      <c r="GCD86" s="811"/>
      <c r="GCE86" s="811"/>
      <c r="GCF86" s="811"/>
      <c r="GCG86" s="811"/>
      <c r="GCH86" s="811"/>
      <c r="GCI86" s="811"/>
      <c r="GCJ86" s="811"/>
      <c r="GCK86" s="811"/>
      <c r="GCL86" s="811"/>
      <c r="GCM86" s="811"/>
      <c r="GCN86" s="811"/>
      <c r="GCO86" s="811"/>
      <c r="GCP86" s="811"/>
      <c r="GCQ86" s="811"/>
      <c r="GCR86" s="811"/>
      <c r="GCS86" s="811"/>
      <c r="GCT86" s="811"/>
      <c r="GCU86" s="811"/>
      <c r="GCV86" s="811"/>
      <c r="GCW86" s="811"/>
      <c r="GCX86" s="811"/>
      <c r="GCY86" s="811"/>
      <c r="GCZ86" s="811"/>
      <c r="GDA86" s="811"/>
      <c r="GDB86" s="811"/>
      <c r="GDC86" s="811"/>
      <c r="GDD86" s="811"/>
      <c r="GDE86" s="811"/>
      <c r="GDF86" s="811"/>
      <c r="GDG86" s="811"/>
      <c r="GDH86" s="811"/>
      <c r="GDI86" s="811"/>
      <c r="GDJ86" s="811"/>
      <c r="GDK86" s="811"/>
      <c r="GDL86" s="811"/>
      <c r="GDM86" s="811"/>
      <c r="GDN86" s="811"/>
      <c r="GDO86" s="811"/>
      <c r="GDP86" s="811"/>
      <c r="GDQ86" s="811"/>
      <c r="GDR86" s="811"/>
      <c r="GDS86" s="811"/>
      <c r="GDT86" s="811"/>
      <c r="GDU86" s="811"/>
      <c r="GDV86" s="811"/>
      <c r="GDW86" s="811"/>
      <c r="GDX86" s="811"/>
      <c r="GDY86" s="811"/>
      <c r="GDZ86" s="811"/>
      <c r="GEA86" s="811"/>
      <c r="GEB86" s="811"/>
      <c r="GEC86" s="811"/>
      <c r="GED86" s="811"/>
      <c r="GEE86" s="811"/>
      <c r="GEF86" s="811"/>
      <c r="GEG86" s="811"/>
      <c r="GEH86" s="811"/>
      <c r="GEI86" s="811"/>
      <c r="GEJ86" s="811"/>
      <c r="GEK86" s="811"/>
      <c r="GEL86" s="811"/>
      <c r="GEM86" s="811"/>
      <c r="GEN86" s="811"/>
      <c r="GEO86" s="811"/>
      <c r="GEP86" s="811"/>
      <c r="GEQ86" s="811"/>
      <c r="GER86" s="811"/>
      <c r="GES86" s="811"/>
      <c r="GET86" s="811"/>
      <c r="GEU86" s="811"/>
      <c r="GEV86" s="811"/>
      <c r="GEW86" s="811"/>
      <c r="GEX86" s="811"/>
      <c r="GEY86" s="811"/>
      <c r="GEZ86" s="811"/>
      <c r="GFA86" s="811"/>
      <c r="GFB86" s="811"/>
      <c r="GFC86" s="811"/>
      <c r="GFD86" s="811"/>
      <c r="GFE86" s="811"/>
      <c r="GFF86" s="811"/>
      <c r="GFG86" s="811"/>
      <c r="GFH86" s="811"/>
      <c r="GFI86" s="811"/>
      <c r="GFJ86" s="811"/>
      <c r="GFK86" s="811"/>
      <c r="GFL86" s="811"/>
      <c r="GFM86" s="811"/>
      <c r="GFN86" s="811"/>
      <c r="GFO86" s="811"/>
      <c r="GFP86" s="811"/>
      <c r="GFQ86" s="811"/>
      <c r="GFR86" s="811"/>
      <c r="GFS86" s="811"/>
      <c r="GFT86" s="811"/>
      <c r="GFU86" s="811"/>
      <c r="GFV86" s="811"/>
      <c r="GFW86" s="811"/>
      <c r="GFX86" s="811"/>
      <c r="GFY86" s="811"/>
      <c r="GFZ86" s="811"/>
      <c r="GGA86" s="811"/>
      <c r="GGB86" s="811"/>
      <c r="GGC86" s="811"/>
      <c r="GGD86" s="811"/>
      <c r="GGE86" s="811"/>
      <c r="GGF86" s="811"/>
      <c r="GGG86" s="811"/>
      <c r="GGH86" s="811"/>
      <c r="GGI86" s="811"/>
      <c r="GGJ86" s="811"/>
      <c r="GGK86" s="811"/>
      <c r="GGL86" s="811"/>
      <c r="GGM86" s="811"/>
      <c r="GGN86" s="811"/>
      <c r="GGO86" s="811"/>
      <c r="GGP86" s="811"/>
      <c r="GGQ86" s="811"/>
      <c r="GGR86" s="811"/>
      <c r="GGS86" s="811"/>
      <c r="GGT86" s="811"/>
      <c r="GGU86" s="811"/>
      <c r="GGV86" s="811"/>
      <c r="GGW86" s="811"/>
      <c r="GGX86" s="811"/>
      <c r="GGY86" s="811"/>
      <c r="GGZ86" s="811"/>
      <c r="GHA86" s="811"/>
      <c r="GHB86" s="811"/>
      <c r="GHC86" s="811"/>
      <c r="GHD86" s="811"/>
      <c r="GHE86" s="811"/>
      <c r="GHF86" s="811"/>
      <c r="GHG86" s="811"/>
      <c r="GHH86" s="811"/>
      <c r="GHI86" s="811"/>
      <c r="GHJ86" s="811"/>
      <c r="GHK86" s="811"/>
      <c r="GHL86" s="811"/>
      <c r="GHM86" s="811"/>
      <c r="GHN86" s="811"/>
      <c r="GHO86" s="811"/>
      <c r="GHP86" s="811"/>
      <c r="GHQ86" s="811"/>
      <c r="GHR86" s="811"/>
      <c r="GHS86" s="811"/>
      <c r="GHT86" s="811"/>
      <c r="GHU86" s="811"/>
      <c r="GHV86" s="811"/>
      <c r="GHW86" s="811"/>
      <c r="GHX86" s="811"/>
      <c r="GHY86" s="811"/>
      <c r="GHZ86" s="811"/>
      <c r="GIA86" s="811"/>
      <c r="GIB86" s="811"/>
      <c r="GIC86" s="811"/>
      <c r="GID86" s="811"/>
      <c r="GIE86" s="811"/>
      <c r="GIF86" s="811"/>
      <c r="GIG86" s="811"/>
      <c r="GIH86" s="811"/>
      <c r="GII86" s="811"/>
      <c r="GIJ86" s="811"/>
      <c r="GIK86" s="811"/>
      <c r="GIL86" s="811"/>
      <c r="GIM86" s="811"/>
      <c r="GIN86" s="811"/>
      <c r="GIO86" s="811"/>
      <c r="GIP86" s="811"/>
      <c r="GIQ86" s="811"/>
      <c r="GIR86" s="811"/>
      <c r="GIS86" s="811"/>
      <c r="GIT86" s="811"/>
      <c r="GIU86" s="811"/>
      <c r="GIV86" s="811"/>
      <c r="GIW86" s="811"/>
      <c r="GIX86" s="811"/>
      <c r="GIY86" s="811"/>
      <c r="GIZ86" s="811"/>
      <c r="GJA86" s="811"/>
      <c r="GJB86" s="811"/>
      <c r="GJC86" s="811"/>
      <c r="GJD86" s="811"/>
      <c r="GJE86" s="811"/>
      <c r="GJF86" s="811"/>
      <c r="GJG86" s="811"/>
      <c r="GJH86" s="811"/>
      <c r="GJI86" s="811"/>
      <c r="GJJ86" s="811"/>
      <c r="GJK86" s="811"/>
      <c r="GJL86" s="811"/>
      <c r="GJM86" s="811"/>
      <c r="GJN86" s="811"/>
      <c r="GJO86" s="811"/>
      <c r="GJP86" s="811"/>
      <c r="GJQ86" s="811"/>
      <c r="GJR86" s="811"/>
      <c r="GJS86" s="811"/>
      <c r="GJT86" s="811"/>
      <c r="GJU86" s="811"/>
      <c r="GJV86" s="811"/>
      <c r="GJW86" s="811"/>
      <c r="GJX86" s="811"/>
      <c r="GJY86" s="811"/>
      <c r="GJZ86" s="811"/>
      <c r="GKA86" s="811"/>
      <c r="GKB86" s="811"/>
      <c r="GKC86" s="811"/>
      <c r="GKD86" s="811"/>
      <c r="GKE86" s="811"/>
      <c r="GKF86" s="811"/>
      <c r="GKG86" s="811"/>
      <c r="GKH86" s="811"/>
      <c r="GKI86" s="811"/>
      <c r="GKJ86" s="811"/>
      <c r="GKK86" s="811"/>
      <c r="GKL86" s="811"/>
      <c r="GKM86" s="811"/>
      <c r="GKN86" s="811"/>
      <c r="GKO86" s="811"/>
      <c r="GKP86" s="811"/>
      <c r="GKQ86" s="811"/>
      <c r="GKR86" s="811"/>
      <c r="GKS86" s="811"/>
      <c r="GKT86" s="811"/>
      <c r="GKU86" s="811"/>
      <c r="GKV86" s="811"/>
      <c r="GKW86" s="811"/>
      <c r="GKX86" s="811"/>
      <c r="GKY86" s="811"/>
      <c r="GKZ86" s="811"/>
      <c r="GLA86" s="811"/>
      <c r="GLB86" s="811"/>
      <c r="GLC86" s="811"/>
      <c r="GLD86" s="811"/>
      <c r="GLE86" s="811"/>
      <c r="GLF86" s="811"/>
      <c r="GLG86" s="811"/>
      <c r="GLH86" s="811"/>
      <c r="GLI86" s="811"/>
      <c r="GLJ86" s="811"/>
      <c r="GLK86" s="811"/>
      <c r="GLL86" s="811"/>
      <c r="GLM86" s="811"/>
      <c r="GLN86" s="811"/>
      <c r="GLO86" s="811"/>
      <c r="GLP86" s="811"/>
      <c r="GLQ86" s="811"/>
      <c r="GLR86" s="811"/>
      <c r="GLS86" s="811"/>
      <c r="GLT86" s="811"/>
      <c r="GLU86" s="811"/>
      <c r="GLV86" s="811"/>
      <c r="GLW86" s="811"/>
      <c r="GLX86" s="811"/>
      <c r="GLY86" s="811"/>
      <c r="GLZ86" s="811"/>
      <c r="GMA86" s="811"/>
      <c r="GMB86" s="811"/>
      <c r="GMC86" s="811"/>
      <c r="GMD86" s="811"/>
      <c r="GME86" s="811"/>
      <c r="GMF86" s="811"/>
      <c r="GMG86" s="811"/>
      <c r="GMH86" s="811"/>
      <c r="GMI86" s="811"/>
      <c r="GMJ86" s="811"/>
      <c r="GMK86" s="811"/>
      <c r="GML86" s="811"/>
      <c r="GMM86" s="811"/>
      <c r="GMN86" s="811"/>
      <c r="GMO86" s="811"/>
      <c r="GMP86" s="811"/>
      <c r="GMQ86" s="811"/>
      <c r="GMR86" s="811"/>
      <c r="GMS86" s="811"/>
      <c r="GMT86" s="811"/>
      <c r="GMU86" s="811"/>
      <c r="GMV86" s="811"/>
      <c r="GMW86" s="811"/>
      <c r="GMX86" s="811"/>
      <c r="GMY86" s="811"/>
      <c r="GMZ86" s="811"/>
      <c r="GNA86" s="811"/>
      <c r="GNB86" s="811"/>
      <c r="GNC86" s="811"/>
      <c r="GND86" s="811"/>
      <c r="GNE86" s="811"/>
      <c r="GNF86" s="811"/>
      <c r="GNG86" s="811"/>
      <c r="GNH86" s="811"/>
      <c r="GNI86" s="811"/>
      <c r="GNJ86" s="811"/>
      <c r="GNK86" s="811"/>
      <c r="GNL86" s="811"/>
      <c r="GNM86" s="811"/>
      <c r="GNN86" s="811"/>
      <c r="GNO86" s="811"/>
      <c r="GNP86" s="811"/>
      <c r="GNQ86" s="811"/>
      <c r="GNR86" s="811"/>
      <c r="GNS86" s="811"/>
      <c r="GNT86" s="811"/>
      <c r="GNU86" s="811"/>
      <c r="GNV86" s="811"/>
      <c r="GNW86" s="811"/>
      <c r="GNX86" s="811"/>
      <c r="GNY86" s="811"/>
      <c r="GNZ86" s="811"/>
      <c r="GOA86" s="811"/>
      <c r="GOB86" s="811"/>
      <c r="GOC86" s="811"/>
      <c r="GOD86" s="811"/>
      <c r="GOE86" s="811"/>
      <c r="GOF86" s="811"/>
      <c r="GOG86" s="811"/>
      <c r="GOH86" s="811"/>
      <c r="GOI86" s="811"/>
      <c r="GOJ86" s="811"/>
      <c r="GOK86" s="811"/>
      <c r="GOL86" s="811"/>
      <c r="GOM86" s="811"/>
      <c r="GON86" s="811"/>
      <c r="GOO86" s="811"/>
      <c r="GOP86" s="811"/>
      <c r="GOQ86" s="811"/>
      <c r="GOR86" s="811"/>
      <c r="GOS86" s="811"/>
      <c r="GOT86" s="811"/>
      <c r="GOU86" s="811"/>
      <c r="GOV86" s="811"/>
      <c r="GOW86" s="811"/>
      <c r="GOX86" s="811"/>
      <c r="GOY86" s="811"/>
      <c r="GOZ86" s="811"/>
      <c r="GPA86" s="811"/>
      <c r="GPB86" s="811"/>
      <c r="GPC86" s="811"/>
      <c r="GPD86" s="811"/>
      <c r="GPE86" s="811"/>
      <c r="GPF86" s="811"/>
      <c r="GPG86" s="811"/>
      <c r="GPH86" s="811"/>
      <c r="GPI86" s="811"/>
      <c r="GPJ86" s="811"/>
      <c r="GPK86" s="811"/>
      <c r="GPL86" s="811"/>
      <c r="GPM86" s="811"/>
      <c r="GPN86" s="811"/>
      <c r="GPO86" s="811"/>
      <c r="GPP86" s="811"/>
      <c r="GPQ86" s="811"/>
      <c r="GPR86" s="811"/>
      <c r="GPS86" s="811"/>
      <c r="GPT86" s="811"/>
      <c r="GPU86" s="811"/>
      <c r="GPV86" s="811"/>
      <c r="GPW86" s="811"/>
      <c r="GPX86" s="811"/>
      <c r="GPY86" s="811"/>
      <c r="GPZ86" s="811"/>
      <c r="GQA86" s="811"/>
      <c r="GQB86" s="811"/>
      <c r="GQC86" s="811"/>
      <c r="GQD86" s="811"/>
      <c r="GQE86" s="811"/>
      <c r="GQF86" s="811"/>
      <c r="GQG86" s="811"/>
      <c r="GQH86" s="811"/>
      <c r="GQI86" s="811"/>
      <c r="GQJ86" s="811"/>
      <c r="GQK86" s="811"/>
      <c r="GQL86" s="811"/>
      <c r="GQM86" s="811"/>
      <c r="GQN86" s="811"/>
      <c r="GQO86" s="811"/>
      <c r="GQP86" s="811"/>
      <c r="GQQ86" s="811"/>
      <c r="GQR86" s="811"/>
      <c r="GQS86" s="811"/>
      <c r="GQT86" s="811"/>
      <c r="GQU86" s="811"/>
      <c r="GQV86" s="811"/>
      <c r="GQW86" s="811"/>
      <c r="GQX86" s="811"/>
      <c r="GQY86" s="811"/>
      <c r="GQZ86" s="811"/>
      <c r="GRA86" s="811"/>
      <c r="GRB86" s="811"/>
      <c r="GRC86" s="811"/>
      <c r="GRD86" s="811"/>
      <c r="GRE86" s="811"/>
      <c r="GRF86" s="811"/>
      <c r="GRG86" s="811"/>
      <c r="GRH86" s="811"/>
      <c r="GRI86" s="811"/>
      <c r="GRJ86" s="811"/>
      <c r="GRK86" s="811"/>
      <c r="GRL86" s="811"/>
      <c r="GRM86" s="811"/>
      <c r="GRN86" s="811"/>
      <c r="GRO86" s="811"/>
      <c r="GRP86" s="811"/>
      <c r="GRQ86" s="811"/>
      <c r="GRR86" s="811"/>
      <c r="GRS86" s="811"/>
      <c r="GRT86" s="811"/>
      <c r="GRU86" s="811"/>
      <c r="GRV86" s="811"/>
      <c r="GRW86" s="811"/>
      <c r="GRX86" s="811"/>
      <c r="GRY86" s="811"/>
      <c r="GRZ86" s="811"/>
      <c r="GSA86" s="811"/>
      <c r="GSB86" s="811"/>
      <c r="GSC86" s="811"/>
      <c r="GSD86" s="811"/>
      <c r="GSE86" s="811"/>
      <c r="GSF86" s="811"/>
      <c r="GSG86" s="811"/>
      <c r="GSH86" s="811"/>
      <c r="GSI86" s="811"/>
      <c r="GSJ86" s="811"/>
      <c r="GSK86" s="811"/>
      <c r="GSL86" s="811"/>
      <c r="GSM86" s="811"/>
      <c r="GSN86" s="811"/>
      <c r="GSO86" s="811"/>
      <c r="GSP86" s="811"/>
      <c r="GSQ86" s="811"/>
      <c r="GSR86" s="811"/>
      <c r="GSS86" s="811"/>
      <c r="GST86" s="811"/>
      <c r="GSU86" s="811"/>
      <c r="GSV86" s="811"/>
      <c r="GSW86" s="811"/>
      <c r="GSX86" s="811"/>
      <c r="GSY86" s="811"/>
      <c r="GSZ86" s="811"/>
      <c r="GTA86" s="811"/>
      <c r="GTB86" s="811"/>
      <c r="GTC86" s="811"/>
      <c r="GTD86" s="811"/>
      <c r="GTE86" s="811"/>
      <c r="GTF86" s="811"/>
      <c r="GTG86" s="811"/>
      <c r="GTH86" s="811"/>
      <c r="GTI86" s="811"/>
      <c r="GTJ86" s="811"/>
      <c r="GTK86" s="811"/>
      <c r="GTL86" s="811"/>
      <c r="GTM86" s="811"/>
      <c r="GTN86" s="811"/>
      <c r="GTO86" s="811"/>
      <c r="GTP86" s="811"/>
      <c r="GTQ86" s="811"/>
      <c r="GTR86" s="811"/>
      <c r="GTS86" s="811"/>
      <c r="GTT86" s="811"/>
      <c r="GTU86" s="811"/>
      <c r="GTV86" s="811"/>
      <c r="GTW86" s="811"/>
      <c r="GTX86" s="811"/>
      <c r="GTY86" s="811"/>
      <c r="GTZ86" s="811"/>
      <c r="GUA86" s="811"/>
      <c r="GUB86" s="811"/>
      <c r="GUC86" s="811"/>
      <c r="GUD86" s="811"/>
      <c r="GUE86" s="811"/>
      <c r="GUF86" s="811"/>
      <c r="GUG86" s="811"/>
      <c r="GUH86" s="811"/>
      <c r="GUI86" s="811"/>
      <c r="GUJ86" s="811"/>
      <c r="GUK86" s="811"/>
      <c r="GUL86" s="811"/>
      <c r="GUM86" s="811"/>
      <c r="GUN86" s="811"/>
      <c r="GUO86" s="811"/>
      <c r="GUP86" s="811"/>
      <c r="GUQ86" s="811"/>
      <c r="GUR86" s="811"/>
      <c r="GUS86" s="811"/>
      <c r="GUT86" s="811"/>
      <c r="GUU86" s="811"/>
      <c r="GUV86" s="811"/>
      <c r="GUW86" s="811"/>
      <c r="GUX86" s="811"/>
      <c r="GUY86" s="811"/>
      <c r="GUZ86" s="811"/>
      <c r="GVA86" s="811"/>
      <c r="GVB86" s="811"/>
      <c r="GVC86" s="811"/>
      <c r="GVD86" s="811"/>
      <c r="GVE86" s="811"/>
      <c r="GVF86" s="811"/>
      <c r="GVG86" s="811"/>
      <c r="GVH86" s="811"/>
      <c r="GVI86" s="811"/>
      <c r="GVJ86" s="811"/>
      <c r="GVK86" s="811"/>
      <c r="GVL86" s="811"/>
      <c r="GVM86" s="811"/>
      <c r="GVN86" s="811"/>
      <c r="GVO86" s="811"/>
      <c r="GVP86" s="811"/>
      <c r="GVQ86" s="811"/>
      <c r="GVR86" s="811"/>
      <c r="GVS86" s="811"/>
      <c r="GVT86" s="811"/>
      <c r="GVU86" s="811"/>
      <c r="GVV86" s="811"/>
      <c r="GVW86" s="811"/>
      <c r="GVX86" s="811"/>
      <c r="GVY86" s="811"/>
      <c r="GVZ86" s="811"/>
      <c r="GWA86" s="811"/>
      <c r="GWB86" s="811"/>
      <c r="GWC86" s="811"/>
      <c r="GWD86" s="811"/>
      <c r="GWE86" s="811"/>
      <c r="GWF86" s="811"/>
      <c r="GWG86" s="811"/>
      <c r="GWH86" s="811"/>
      <c r="GWI86" s="811"/>
      <c r="GWJ86" s="811"/>
      <c r="GWK86" s="811"/>
      <c r="GWL86" s="811"/>
      <c r="GWM86" s="811"/>
      <c r="GWN86" s="811"/>
      <c r="GWO86" s="811"/>
      <c r="GWP86" s="811"/>
      <c r="GWQ86" s="811"/>
      <c r="GWR86" s="811"/>
      <c r="GWS86" s="811"/>
      <c r="GWT86" s="811"/>
      <c r="GWU86" s="811"/>
      <c r="GWV86" s="811"/>
      <c r="GWW86" s="811"/>
      <c r="GWX86" s="811"/>
      <c r="GWY86" s="811"/>
      <c r="GWZ86" s="811"/>
      <c r="GXA86" s="811"/>
      <c r="GXB86" s="811"/>
      <c r="GXC86" s="811"/>
      <c r="GXD86" s="811"/>
      <c r="GXE86" s="811"/>
      <c r="GXF86" s="811"/>
      <c r="GXG86" s="811"/>
      <c r="GXH86" s="811"/>
      <c r="GXI86" s="811"/>
      <c r="GXJ86" s="811"/>
      <c r="GXK86" s="811"/>
      <c r="GXL86" s="811"/>
      <c r="GXM86" s="811"/>
      <c r="GXN86" s="811"/>
      <c r="GXO86" s="811"/>
      <c r="GXP86" s="811"/>
      <c r="GXQ86" s="811"/>
      <c r="GXR86" s="811"/>
      <c r="GXS86" s="811"/>
      <c r="GXT86" s="811"/>
      <c r="GXU86" s="811"/>
      <c r="GXV86" s="811"/>
      <c r="GXW86" s="811"/>
      <c r="GXX86" s="811"/>
      <c r="GXY86" s="811"/>
      <c r="GXZ86" s="811"/>
      <c r="GYA86" s="811"/>
      <c r="GYB86" s="811"/>
      <c r="GYC86" s="811"/>
      <c r="GYD86" s="811"/>
      <c r="GYE86" s="811"/>
      <c r="GYF86" s="811"/>
      <c r="GYG86" s="811"/>
      <c r="GYH86" s="811"/>
      <c r="GYI86" s="811"/>
      <c r="GYJ86" s="811"/>
      <c r="GYK86" s="811"/>
      <c r="GYL86" s="811"/>
      <c r="GYM86" s="811"/>
      <c r="GYN86" s="811"/>
      <c r="GYO86" s="811"/>
      <c r="GYP86" s="811"/>
      <c r="GYQ86" s="811"/>
      <c r="GYR86" s="811"/>
      <c r="GYS86" s="811"/>
      <c r="GYT86" s="811"/>
      <c r="GYU86" s="811"/>
      <c r="GYV86" s="811"/>
      <c r="GYW86" s="811"/>
      <c r="GYX86" s="811"/>
      <c r="GYY86" s="811"/>
      <c r="GYZ86" s="811"/>
      <c r="GZA86" s="811"/>
      <c r="GZB86" s="811"/>
      <c r="GZC86" s="811"/>
      <c r="GZD86" s="811"/>
      <c r="GZE86" s="811"/>
      <c r="GZF86" s="811"/>
      <c r="GZG86" s="811"/>
      <c r="GZH86" s="811"/>
      <c r="GZI86" s="811"/>
      <c r="GZJ86" s="811"/>
      <c r="GZK86" s="811"/>
      <c r="GZL86" s="811"/>
      <c r="GZM86" s="811"/>
      <c r="GZN86" s="811"/>
      <c r="GZO86" s="811"/>
      <c r="GZP86" s="811"/>
      <c r="GZQ86" s="811"/>
      <c r="GZR86" s="811"/>
      <c r="GZS86" s="811"/>
      <c r="GZT86" s="811"/>
      <c r="GZU86" s="811"/>
      <c r="GZV86" s="811"/>
      <c r="GZW86" s="811"/>
      <c r="GZX86" s="811"/>
      <c r="GZY86" s="811"/>
      <c r="GZZ86" s="811"/>
      <c r="HAA86" s="811"/>
      <c r="HAB86" s="811"/>
      <c r="HAC86" s="811"/>
      <c r="HAD86" s="811"/>
      <c r="HAE86" s="811"/>
      <c r="HAF86" s="811"/>
      <c r="HAG86" s="811"/>
      <c r="HAH86" s="811"/>
      <c r="HAI86" s="811"/>
      <c r="HAJ86" s="811"/>
      <c r="HAK86" s="811"/>
      <c r="HAL86" s="811"/>
      <c r="HAM86" s="811"/>
      <c r="HAN86" s="811"/>
      <c r="HAO86" s="811"/>
      <c r="HAP86" s="811"/>
      <c r="HAQ86" s="811"/>
      <c r="HAR86" s="811"/>
      <c r="HAS86" s="811"/>
      <c r="HAT86" s="811"/>
      <c r="HAU86" s="811"/>
      <c r="HAV86" s="811"/>
      <c r="HAW86" s="811"/>
      <c r="HAX86" s="811"/>
      <c r="HAY86" s="811"/>
      <c r="HAZ86" s="811"/>
      <c r="HBA86" s="811"/>
      <c r="HBB86" s="811"/>
      <c r="HBC86" s="811"/>
      <c r="HBD86" s="811"/>
      <c r="HBE86" s="811"/>
      <c r="HBF86" s="811"/>
      <c r="HBG86" s="811"/>
      <c r="HBH86" s="811"/>
      <c r="HBI86" s="811"/>
      <c r="HBJ86" s="811"/>
      <c r="HBK86" s="811"/>
      <c r="HBL86" s="811"/>
      <c r="HBM86" s="811"/>
      <c r="HBN86" s="811"/>
      <c r="HBO86" s="811"/>
      <c r="HBP86" s="811"/>
      <c r="HBQ86" s="811"/>
      <c r="HBR86" s="811"/>
      <c r="HBS86" s="811"/>
      <c r="HBT86" s="811"/>
      <c r="HBU86" s="811"/>
      <c r="HBV86" s="811"/>
      <c r="HBW86" s="811"/>
      <c r="HBX86" s="811"/>
      <c r="HBY86" s="811"/>
      <c r="HBZ86" s="811"/>
      <c r="HCA86" s="811"/>
      <c r="HCB86" s="811"/>
      <c r="HCC86" s="811"/>
      <c r="HCD86" s="811"/>
      <c r="HCE86" s="811"/>
      <c r="HCF86" s="811"/>
      <c r="HCG86" s="811"/>
      <c r="HCH86" s="811"/>
      <c r="HCI86" s="811"/>
      <c r="HCJ86" s="811"/>
      <c r="HCK86" s="811"/>
      <c r="HCL86" s="811"/>
      <c r="HCM86" s="811"/>
      <c r="HCN86" s="811"/>
      <c r="HCO86" s="811"/>
      <c r="HCP86" s="811"/>
      <c r="HCQ86" s="811"/>
      <c r="HCR86" s="811"/>
      <c r="HCS86" s="811"/>
      <c r="HCT86" s="811"/>
      <c r="HCU86" s="811"/>
      <c r="HCV86" s="811"/>
      <c r="HCW86" s="811"/>
      <c r="HCX86" s="811"/>
      <c r="HCY86" s="811"/>
      <c r="HCZ86" s="811"/>
      <c r="HDA86" s="811"/>
      <c r="HDB86" s="811"/>
      <c r="HDC86" s="811"/>
      <c r="HDD86" s="811"/>
      <c r="HDE86" s="811"/>
      <c r="HDF86" s="811"/>
      <c r="HDG86" s="811"/>
      <c r="HDH86" s="811"/>
      <c r="HDI86" s="811"/>
      <c r="HDJ86" s="811"/>
      <c r="HDK86" s="811"/>
      <c r="HDL86" s="811"/>
      <c r="HDM86" s="811"/>
      <c r="HDN86" s="811"/>
      <c r="HDO86" s="811"/>
      <c r="HDP86" s="811"/>
      <c r="HDQ86" s="811"/>
      <c r="HDR86" s="811"/>
      <c r="HDS86" s="811"/>
      <c r="HDT86" s="811"/>
      <c r="HDU86" s="811"/>
      <c r="HDV86" s="811"/>
      <c r="HDW86" s="811"/>
      <c r="HDX86" s="811"/>
      <c r="HDY86" s="811"/>
      <c r="HDZ86" s="811"/>
      <c r="HEA86" s="811"/>
      <c r="HEB86" s="811"/>
      <c r="HEC86" s="811"/>
      <c r="HED86" s="811"/>
      <c r="HEE86" s="811"/>
      <c r="HEF86" s="811"/>
      <c r="HEG86" s="811"/>
      <c r="HEH86" s="811"/>
      <c r="HEI86" s="811"/>
      <c r="HEJ86" s="811"/>
      <c r="HEK86" s="811"/>
      <c r="HEL86" s="811"/>
      <c r="HEM86" s="811"/>
      <c r="HEN86" s="811"/>
      <c r="HEO86" s="811"/>
      <c r="HEP86" s="811"/>
      <c r="HEQ86" s="811"/>
      <c r="HER86" s="811"/>
      <c r="HES86" s="811"/>
      <c r="HET86" s="811"/>
      <c r="HEU86" s="811"/>
      <c r="HEV86" s="811"/>
      <c r="HEW86" s="811"/>
      <c r="HEX86" s="811"/>
      <c r="HEY86" s="811"/>
      <c r="HEZ86" s="811"/>
      <c r="HFA86" s="811"/>
      <c r="HFB86" s="811"/>
      <c r="HFC86" s="811"/>
      <c r="HFD86" s="811"/>
      <c r="HFE86" s="811"/>
      <c r="HFF86" s="811"/>
      <c r="HFG86" s="811"/>
      <c r="HFH86" s="811"/>
      <c r="HFI86" s="811"/>
      <c r="HFJ86" s="811"/>
      <c r="HFK86" s="811"/>
      <c r="HFL86" s="811"/>
      <c r="HFM86" s="811"/>
      <c r="HFN86" s="811"/>
      <c r="HFO86" s="811"/>
      <c r="HFP86" s="811"/>
      <c r="HFQ86" s="811"/>
      <c r="HFR86" s="811"/>
      <c r="HFS86" s="811"/>
      <c r="HFT86" s="811"/>
      <c r="HFU86" s="811"/>
      <c r="HFV86" s="811"/>
      <c r="HFW86" s="811"/>
      <c r="HFX86" s="811"/>
      <c r="HFY86" s="811"/>
      <c r="HFZ86" s="811"/>
      <c r="HGA86" s="811"/>
      <c r="HGB86" s="811"/>
      <c r="HGC86" s="811"/>
      <c r="HGD86" s="811"/>
      <c r="HGE86" s="811"/>
      <c r="HGF86" s="811"/>
      <c r="HGG86" s="811"/>
      <c r="HGH86" s="811"/>
      <c r="HGI86" s="811"/>
      <c r="HGJ86" s="811"/>
      <c r="HGK86" s="811"/>
      <c r="HGL86" s="811"/>
      <c r="HGM86" s="811"/>
      <c r="HGN86" s="811"/>
      <c r="HGO86" s="811"/>
      <c r="HGP86" s="811"/>
      <c r="HGQ86" s="811"/>
      <c r="HGR86" s="811"/>
      <c r="HGS86" s="811"/>
      <c r="HGT86" s="811"/>
      <c r="HGU86" s="811"/>
      <c r="HGV86" s="811"/>
      <c r="HGW86" s="811"/>
      <c r="HGX86" s="811"/>
      <c r="HGY86" s="811"/>
      <c r="HGZ86" s="811"/>
      <c r="HHA86" s="811"/>
      <c r="HHB86" s="811"/>
      <c r="HHC86" s="811"/>
      <c r="HHD86" s="811"/>
      <c r="HHE86" s="811"/>
      <c r="HHF86" s="811"/>
      <c r="HHG86" s="811"/>
      <c r="HHH86" s="811"/>
      <c r="HHI86" s="811"/>
      <c r="HHJ86" s="811"/>
      <c r="HHK86" s="811"/>
      <c r="HHL86" s="811"/>
      <c r="HHM86" s="811"/>
      <c r="HHN86" s="811"/>
      <c r="HHO86" s="811"/>
      <c r="HHP86" s="811"/>
      <c r="HHQ86" s="811"/>
      <c r="HHR86" s="811"/>
      <c r="HHS86" s="811"/>
      <c r="HHT86" s="811"/>
      <c r="HHU86" s="811"/>
      <c r="HHV86" s="811"/>
      <c r="HHW86" s="811"/>
      <c r="HHX86" s="811"/>
      <c r="HHY86" s="811"/>
      <c r="HHZ86" s="811"/>
      <c r="HIA86" s="811"/>
      <c r="HIB86" s="811"/>
      <c r="HIC86" s="811"/>
      <c r="HID86" s="811"/>
      <c r="HIE86" s="811"/>
      <c r="HIF86" s="811"/>
      <c r="HIG86" s="811"/>
      <c r="HIH86" s="811"/>
      <c r="HII86" s="811"/>
      <c r="HIJ86" s="811"/>
      <c r="HIK86" s="811"/>
      <c r="HIL86" s="811"/>
      <c r="HIM86" s="811"/>
      <c r="HIN86" s="811"/>
      <c r="HIO86" s="811"/>
      <c r="HIP86" s="811"/>
      <c r="HIQ86" s="811"/>
      <c r="HIR86" s="811"/>
      <c r="HIS86" s="811"/>
      <c r="HIT86" s="811"/>
      <c r="HIU86" s="811"/>
      <c r="HIV86" s="811"/>
      <c r="HIW86" s="811"/>
      <c r="HIX86" s="811"/>
      <c r="HIY86" s="811"/>
      <c r="HIZ86" s="811"/>
      <c r="HJA86" s="811"/>
      <c r="HJB86" s="811"/>
      <c r="HJC86" s="811"/>
      <c r="HJD86" s="811"/>
      <c r="HJE86" s="811"/>
      <c r="HJF86" s="811"/>
      <c r="HJG86" s="811"/>
      <c r="HJH86" s="811"/>
      <c r="HJI86" s="811"/>
      <c r="HJJ86" s="811"/>
      <c r="HJK86" s="811"/>
      <c r="HJL86" s="811"/>
      <c r="HJM86" s="811"/>
      <c r="HJN86" s="811"/>
      <c r="HJO86" s="811"/>
      <c r="HJP86" s="811"/>
      <c r="HJQ86" s="811"/>
      <c r="HJR86" s="811"/>
      <c r="HJS86" s="811"/>
      <c r="HJT86" s="811"/>
      <c r="HJU86" s="811"/>
      <c r="HJV86" s="811"/>
      <c r="HJW86" s="811"/>
      <c r="HJX86" s="811"/>
      <c r="HJY86" s="811"/>
      <c r="HJZ86" s="811"/>
      <c r="HKA86" s="811"/>
      <c r="HKB86" s="811"/>
      <c r="HKC86" s="811"/>
      <c r="HKD86" s="811"/>
      <c r="HKE86" s="811"/>
      <c r="HKF86" s="811"/>
      <c r="HKG86" s="811"/>
      <c r="HKH86" s="811"/>
      <c r="HKI86" s="811"/>
      <c r="HKJ86" s="811"/>
      <c r="HKK86" s="811"/>
      <c r="HKL86" s="811"/>
      <c r="HKM86" s="811"/>
      <c r="HKN86" s="811"/>
      <c r="HKO86" s="811"/>
      <c r="HKP86" s="811"/>
      <c r="HKQ86" s="811"/>
      <c r="HKR86" s="811"/>
      <c r="HKS86" s="811"/>
      <c r="HKT86" s="811"/>
      <c r="HKU86" s="811"/>
      <c r="HKV86" s="811"/>
      <c r="HKW86" s="811"/>
      <c r="HKX86" s="811"/>
      <c r="HKY86" s="811"/>
      <c r="HKZ86" s="811"/>
      <c r="HLA86" s="811"/>
      <c r="HLB86" s="811"/>
      <c r="HLC86" s="811"/>
      <c r="HLD86" s="811"/>
      <c r="HLE86" s="811"/>
      <c r="HLF86" s="811"/>
      <c r="HLG86" s="811"/>
      <c r="HLH86" s="811"/>
      <c r="HLI86" s="811"/>
      <c r="HLJ86" s="811"/>
      <c r="HLK86" s="811"/>
      <c r="HLL86" s="811"/>
      <c r="HLM86" s="811"/>
      <c r="HLN86" s="811"/>
      <c r="HLO86" s="811"/>
      <c r="HLP86" s="811"/>
      <c r="HLQ86" s="811"/>
      <c r="HLR86" s="811"/>
      <c r="HLS86" s="811"/>
      <c r="HLT86" s="811"/>
      <c r="HLU86" s="811"/>
      <c r="HLV86" s="811"/>
      <c r="HLW86" s="811"/>
      <c r="HLX86" s="811"/>
      <c r="HLY86" s="811"/>
      <c r="HLZ86" s="811"/>
      <c r="HMA86" s="811"/>
      <c r="HMB86" s="811"/>
      <c r="HMC86" s="811"/>
      <c r="HMD86" s="811"/>
      <c r="HME86" s="811"/>
      <c r="HMF86" s="811"/>
      <c r="HMG86" s="811"/>
      <c r="HMH86" s="811"/>
      <c r="HMI86" s="811"/>
      <c r="HMJ86" s="811"/>
      <c r="HMK86" s="811"/>
      <c r="HML86" s="811"/>
      <c r="HMM86" s="811"/>
      <c r="HMN86" s="811"/>
      <c r="HMO86" s="811"/>
      <c r="HMP86" s="811"/>
      <c r="HMQ86" s="811"/>
      <c r="HMR86" s="811"/>
      <c r="HMS86" s="811"/>
      <c r="HMT86" s="811"/>
      <c r="HMU86" s="811"/>
      <c r="HMV86" s="811"/>
      <c r="HMW86" s="811"/>
      <c r="HMX86" s="811"/>
      <c r="HMY86" s="811"/>
      <c r="HMZ86" s="811"/>
      <c r="HNA86" s="811"/>
      <c r="HNB86" s="811"/>
      <c r="HNC86" s="811"/>
      <c r="HND86" s="811"/>
      <c r="HNE86" s="811"/>
      <c r="HNF86" s="811"/>
      <c r="HNG86" s="811"/>
      <c r="HNH86" s="811"/>
      <c r="HNI86" s="811"/>
      <c r="HNJ86" s="811"/>
      <c r="HNK86" s="811"/>
      <c r="HNL86" s="811"/>
      <c r="HNM86" s="811"/>
      <c r="HNN86" s="811"/>
      <c r="HNO86" s="811"/>
      <c r="HNP86" s="811"/>
      <c r="HNQ86" s="811"/>
      <c r="HNR86" s="811"/>
      <c r="HNS86" s="811"/>
      <c r="HNT86" s="811"/>
      <c r="HNU86" s="811"/>
      <c r="HNV86" s="811"/>
      <c r="HNW86" s="811"/>
      <c r="HNX86" s="811"/>
      <c r="HNY86" s="811"/>
      <c r="HNZ86" s="811"/>
      <c r="HOA86" s="811"/>
      <c r="HOB86" s="811"/>
      <c r="HOC86" s="811"/>
      <c r="HOD86" s="811"/>
      <c r="HOE86" s="811"/>
      <c r="HOF86" s="811"/>
      <c r="HOG86" s="811"/>
      <c r="HOH86" s="811"/>
      <c r="HOI86" s="811"/>
      <c r="HOJ86" s="811"/>
      <c r="HOK86" s="811"/>
      <c r="HOL86" s="811"/>
      <c r="HOM86" s="811"/>
      <c r="HON86" s="811"/>
      <c r="HOO86" s="811"/>
      <c r="HOP86" s="811"/>
      <c r="HOQ86" s="811"/>
      <c r="HOR86" s="811"/>
      <c r="HOS86" s="811"/>
      <c r="HOT86" s="811"/>
      <c r="HOU86" s="811"/>
      <c r="HOV86" s="811"/>
      <c r="HOW86" s="811"/>
      <c r="HOX86" s="811"/>
      <c r="HOY86" s="811"/>
      <c r="HOZ86" s="811"/>
      <c r="HPA86" s="811"/>
      <c r="HPB86" s="811"/>
      <c r="HPC86" s="811"/>
      <c r="HPD86" s="811"/>
      <c r="HPE86" s="811"/>
      <c r="HPF86" s="811"/>
      <c r="HPG86" s="811"/>
      <c r="HPH86" s="811"/>
      <c r="HPI86" s="811"/>
      <c r="HPJ86" s="811"/>
      <c r="HPK86" s="811"/>
      <c r="HPL86" s="811"/>
      <c r="HPM86" s="811"/>
      <c r="HPN86" s="811"/>
      <c r="HPO86" s="811"/>
      <c r="HPP86" s="811"/>
      <c r="HPQ86" s="811"/>
      <c r="HPR86" s="811"/>
      <c r="HPS86" s="811"/>
      <c r="HPT86" s="811"/>
      <c r="HPU86" s="811"/>
      <c r="HPV86" s="811"/>
      <c r="HPW86" s="811"/>
      <c r="HPX86" s="811"/>
      <c r="HPY86" s="811"/>
      <c r="HPZ86" s="811"/>
      <c r="HQA86" s="811"/>
      <c r="HQB86" s="811"/>
      <c r="HQC86" s="811"/>
      <c r="HQD86" s="811"/>
      <c r="HQE86" s="811"/>
      <c r="HQF86" s="811"/>
      <c r="HQG86" s="811"/>
      <c r="HQH86" s="811"/>
      <c r="HQI86" s="811"/>
      <c r="HQJ86" s="811"/>
      <c r="HQK86" s="811"/>
      <c r="HQL86" s="811"/>
      <c r="HQM86" s="811"/>
      <c r="HQN86" s="811"/>
      <c r="HQO86" s="811"/>
      <c r="HQP86" s="811"/>
      <c r="HQQ86" s="811"/>
      <c r="HQR86" s="811"/>
      <c r="HQS86" s="811"/>
      <c r="HQT86" s="811"/>
      <c r="HQU86" s="811"/>
      <c r="HQV86" s="811"/>
      <c r="HQW86" s="811"/>
      <c r="HQX86" s="811"/>
      <c r="HQY86" s="811"/>
      <c r="HQZ86" s="811"/>
      <c r="HRA86" s="811"/>
      <c r="HRB86" s="811"/>
      <c r="HRC86" s="811"/>
      <c r="HRD86" s="811"/>
      <c r="HRE86" s="811"/>
      <c r="HRF86" s="811"/>
      <c r="HRG86" s="811"/>
      <c r="HRH86" s="811"/>
      <c r="HRI86" s="811"/>
      <c r="HRJ86" s="811"/>
      <c r="HRK86" s="811"/>
      <c r="HRL86" s="811"/>
      <c r="HRM86" s="811"/>
      <c r="HRN86" s="811"/>
      <c r="HRO86" s="811"/>
      <c r="HRP86" s="811"/>
      <c r="HRQ86" s="811"/>
      <c r="HRR86" s="811"/>
      <c r="HRS86" s="811"/>
      <c r="HRT86" s="811"/>
      <c r="HRU86" s="811"/>
      <c r="HRV86" s="811"/>
      <c r="HRW86" s="811"/>
      <c r="HRX86" s="811"/>
      <c r="HRY86" s="811"/>
      <c r="HRZ86" s="811"/>
      <c r="HSA86" s="811"/>
      <c r="HSB86" s="811"/>
      <c r="HSC86" s="811"/>
      <c r="HSD86" s="811"/>
      <c r="HSE86" s="811"/>
      <c r="HSF86" s="811"/>
      <c r="HSG86" s="811"/>
      <c r="HSH86" s="811"/>
      <c r="HSI86" s="811"/>
      <c r="HSJ86" s="811"/>
      <c r="HSK86" s="811"/>
      <c r="HSL86" s="811"/>
      <c r="HSM86" s="811"/>
      <c r="HSN86" s="811"/>
      <c r="HSO86" s="811"/>
      <c r="HSP86" s="811"/>
      <c r="HSQ86" s="811"/>
      <c r="HSR86" s="811"/>
      <c r="HSS86" s="811"/>
      <c r="HST86" s="811"/>
      <c r="HSU86" s="811"/>
      <c r="HSV86" s="811"/>
      <c r="HSW86" s="811"/>
      <c r="HSX86" s="811"/>
      <c r="HSY86" s="811"/>
      <c r="HSZ86" s="811"/>
      <c r="HTA86" s="811"/>
      <c r="HTB86" s="811"/>
      <c r="HTC86" s="811"/>
      <c r="HTD86" s="811"/>
      <c r="HTE86" s="811"/>
      <c r="HTF86" s="811"/>
      <c r="HTG86" s="811"/>
      <c r="HTH86" s="811"/>
      <c r="HTI86" s="811"/>
      <c r="HTJ86" s="811"/>
      <c r="HTK86" s="811"/>
      <c r="HTL86" s="811"/>
      <c r="HTM86" s="811"/>
      <c r="HTN86" s="811"/>
      <c r="HTO86" s="811"/>
      <c r="HTP86" s="811"/>
      <c r="HTQ86" s="811"/>
      <c r="HTR86" s="811"/>
      <c r="HTS86" s="811"/>
      <c r="HTT86" s="811"/>
      <c r="HTU86" s="811"/>
      <c r="HTV86" s="811"/>
      <c r="HTW86" s="811"/>
      <c r="HTX86" s="811"/>
      <c r="HTY86" s="811"/>
      <c r="HTZ86" s="811"/>
      <c r="HUA86" s="811"/>
      <c r="HUB86" s="811"/>
      <c r="HUC86" s="811"/>
      <c r="HUD86" s="811"/>
      <c r="HUE86" s="811"/>
      <c r="HUF86" s="811"/>
      <c r="HUG86" s="811"/>
      <c r="HUH86" s="811"/>
      <c r="HUI86" s="811"/>
      <c r="HUJ86" s="811"/>
      <c r="HUK86" s="811"/>
      <c r="HUL86" s="811"/>
      <c r="HUM86" s="811"/>
      <c r="HUN86" s="811"/>
      <c r="HUO86" s="811"/>
      <c r="HUP86" s="811"/>
      <c r="HUQ86" s="811"/>
      <c r="HUR86" s="811"/>
      <c r="HUS86" s="811"/>
      <c r="HUT86" s="811"/>
      <c r="HUU86" s="811"/>
      <c r="HUV86" s="811"/>
      <c r="HUW86" s="811"/>
      <c r="HUX86" s="811"/>
      <c r="HUY86" s="811"/>
      <c r="HUZ86" s="811"/>
      <c r="HVA86" s="811"/>
      <c r="HVB86" s="811"/>
      <c r="HVC86" s="811"/>
      <c r="HVD86" s="811"/>
      <c r="HVE86" s="811"/>
      <c r="HVF86" s="811"/>
      <c r="HVG86" s="811"/>
      <c r="HVH86" s="811"/>
      <c r="HVI86" s="811"/>
      <c r="HVJ86" s="811"/>
      <c r="HVK86" s="811"/>
      <c r="HVL86" s="811"/>
      <c r="HVM86" s="811"/>
      <c r="HVN86" s="811"/>
      <c r="HVO86" s="811"/>
      <c r="HVP86" s="811"/>
      <c r="HVQ86" s="811"/>
      <c r="HVR86" s="811"/>
      <c r="HVS86" s="811"/>
      <c r="HVT86" s="811"/>
      <c r="HVU86" s="811"/>
      <c r="HVV86" s="811"/>
      <c r="HVW86" s="811"/>
      <c r="HVX86" s="811"/>
      <c r="HVY86" s="811"/>
      <c r="HVZ86" s="811"/>
      <c r="HWA86" s="811"/>
      <c r="HWB86" s="811"/>
      <c r="HWC86" s="811"/>
      <c r="HWD86" s="811"/>
      <c r="HWE86" s="811"/>
      <c r="HWF86" s="811"/>
      <c r="HWG86" s="811"/>
      <c r="HWH86" s="811"/>
      <c r="HWI86" s="811"/>
      <c r="HWJ86" s="811"/>
      <c r="HWK86" s="811"/>
      <c r="HWL86" s="811"/>
      <c r="HWM86" s="811"/>
      <c r="HWN86" s="811"/>
      <c r="HWO86" s="811"/>
      <c r="HWP86" s="811"/>
      <c r="HWQ86" s="811"/>
      <c r="HWR86" s="811"/>
      <c r="HWS86" s="811"/>
      <c r="HWT86" s="811"/>
      <c r="HWU86" s="811"/>
      <c r="HWV86" s="811"/>
      <c r="HWW86" s="811"/>
      <c r="HWX86" s="811"/>
      <c r="HWY86" s="811"/>
      <c r="HWZ86" s="811"/>
      <c r="HXA86" s="811"/>
      <c r="HXB86" s="811"/>
      <c r="HXC86" s="811"/>
      <c r="HXD86" s="811"/>
      <c r="HXE86" s="811"/>
      <c r="HXF86" s="811"/>
      <c r="HXG86" s="811"/>
      <c r="HXH86" s="811"/>
      <c r="HXI86" s="811"/>
      <c r="HXJ86" s="811"/>
      <c r="HXK86" s="811"/>
      <c r="HXL86" s="811"/>
      <c r="HXM86" s="811"/>
      <c r="HXN86" s="811"/>
      <c r="HXO86" s="811"/>
      <c r="HXP86" s="811"/>
      <c r="HXQ86" s="811"/>
      <c r="HXR86" s="811"/>
      <c r="HXS86" s="811"/>
      <c r="HXT86" s="811"/>
      <c r="HXU86" s="811"/>
      <c r="HXV86" s="811"/>
      <c r="HXW86" s="811"/>
      <c r="HXX86" s="811"/>
      <c r="HXY86" s="811"/>
      <c r="HXZ86" s="811"/>
      <c r="HYA86" s="811"/>
      <c r="HYB86" s="811"/>
      <c r="HYC86" s="811"/>
      <c r="HYD86" s="811"/>
      <c r="HYE86" s="811"/>
      <c r="HYF86" s="811"/>
      <c r="HYG86" s="811"/>
      <c r="HYH86" s="811"/>
      <c r="HYI86" s="811"/>
      <c r="HYJ86" s="811"/>
      <c r="HYK86" s="811"/>
      <c r="HYL86" s="811"/>
      <c r="HYM86" s="811"/>
      <c r="HYN86" s="811"/>
      <c r="HYO86" s="811"/>
      <c r="HYP86" s="811"/>
      <c r="HYQ86" s="811"/>
      <c r="HYR86" s="811"/>
      <c r="HYS86" s="811"/>
      <c r="HYT86" s="811"/>
      <c r="HYU86" s="811"/>
      <c r="HYV86" s="811"/>
      <c r="HYW86" s="811"/>
      <c r="HYX86" s="811"/>
      <c r="HYY86" s="811"/>
      <c r="HYZ86" s="811"/>
      <c r="HZA86" s="811"/>
      <c r="HZB86" s="811"/>
      <c r="HZC86" s="811"/>
      <c r="HZD86" s="811"/>
      <c r="HZE86" s="811"/>
      <c r="HZF86" s="811"/>
      <c r="HZG86" s="811"/>
      <c r="HZH86" s="811"/>
      <c r="HZI86" s="811"/>
      <c r="HZJ86" s="811"/>
      <c r="HZK86" s="811"/>
      <c r="HZL86" s="811"/>
      <c r="HZM86" s="811"/>
      <c r="HZN86" s="811"/>
      <c r="HZO86" s="811"/>
      <c r="HZP86" s="811"/>
      <c r="HZQ86" s="811"/>
      <c r="HZR86" s="811"/>
      <c r="HZS86" s="811"/>
      <c r="HZT86" s="811"/>
      <c r="HZU86" s="811"/>
      <c r="HZV86" s="811"/>
      <c r="HZW86" s="811"/>
      <c r="HZX86" s="811"/>
      <c r="HZY86" s="811"/>
      <c r="HZZ86" s="811"/>
      <c r="IAA86" s="811"/>
      <c r="IAB86" s="811"/>
      <c r="IAC86" s="811"/>
      <c r="IAD86" s="811"/>
      <c r="IAE86" s="811"/>
      <c r="IAF86" s="811"/>
      <c r="IAG86" s="811"/>
      <c r="IAH86" s="811"/>
      <c r="IAI86" s="811"/>
      <c r="IAJ86" s="811"/>
      <c r="IAK86" s="811"/>
      <c r="IAL86" s="811"/>
      <c r="IAM86" s="811"/>
      <c r="IAN86" s="811"/>
      <c r="IAO86" s="811"/>
      <c r="IAP86" s="811"/>
      <c r="IAQ86" s="811"/>
      <c r="IAR86" s="811"/>
      <c r="IAS86" s="811"/>
      <c r="IAT86" s="811"/>
      <c r="IAU86" s="811"/>
      <c r="IAV86" s="811"/>
      <c r="IAW86" s="811"/>
      <c r="IAX86" s="811"/>
      <c r="IAY86" s="811"/>
      <c r="IAZ86" s="811"/>
      <c r="IBA86" s="811"/>
      <c r="IBB86" s="811"/>
      <c r="IBC86" s="811"/>
      <c r="IBD86" s="811"/>
      <c r="IBE86" s="811"/>
      <c r="IBF86" s="811"/>
      <c r="IBG86" s="811"/>
      <c r="IBH86" s="811"/>
      <c r="IBI86" s="811"/>
      <c r="IBJ86" s="811"/>
      <c r="IBK86" s="811"/>
      <c r="IBL86" s="811"/>
      <c r="IBM86" s="811"/>
      <c r="IBN86" s="811"/>
      <c r="IBO86" s="811"/>
      <c r="IBP86" s="811"/>
      <c r="IBQ86" s="811"/>
      <c r="IBR86" s="811"/>
      <c r="IBS86" s="811"/>
      <c r="IBT86" s="811"/>
      <c r="IBU86" s="811"/>
      <c r="IBV86" s="811"/>
      <c r="IBW86" s="811"/>
      <c r="IBX86" s="811"/>
      <c r="IBY86" s="811"/>
      <c r="IBZ86" s="811"/>
      <c r="ICA86" s="811"/>
      <c r="ICB86" s="811"/>
      <c r="ICC86" s="811"/>
      <c r="ICD86" s="811"/>
      <c r="ICE86" s="811"/>
      <c r="ICF86" s="811"/>
      <c r="ICG86" s="811"/>
      <c r="ICH86" s="811"/>
      <c r="ICI86" s="811"/>
      <c r="ICJ86" s="811"/>
      <c r="ICK86" s="811"/>
      <c r="ICL86" s="811"/>
      <c r="ICM86" s="811"/>
      <c r="ICN86" s="811"/>
      <c r="ICO86" s="811"/>
      <c r="ICP86" s="811"/>
      <c r="ICQ86" s="811"/>
      <c r="ICR86" s="811"/>
      <c r="ICS86" s="811"/>
      <c r="ICT86" s="811"/>
      <c r="ICU86" s="811"/>
      <c r="ICV86" s="811"/>
      <c r="ICW86" s="811"/>
      <c r="ICX86" s="811"/>
      <c r="ICY86" s="811"/>
      <c r="ICZ86" s="811"/>
      <c r="IDA86" s="811"/>
      <c r="IDB86" s="811"/>
      <c r="IDC86" s="811"/>
      <c r="IDD86" s="811"/>
      <c r="IDE86" s="811"/>
      <c r="IDF86" s="811"/>
      <c r="IDG86" s="811"/>
      <c r="IDH86" s="811"/>
      <c r="IDI86" s="811"/>
      <c r="IDJ86" s="811"/>
      <c r="IDK86" s="811"/>
      <c r="IDL86" s="811"/>
      <c r="IDM86" s="811"/>
      <c r="IDN86" s="811"/>
      <c r="IDO86" s="811"/>
      <c r="IDP86" s="811"/>
      <c r="IDQ86" s="811"/>
      <c r="IDR86" s="811"/>
      <c r="IDS86" s="811"/>
      <c r="IDT86" s="811"/>
      <c r="IDU86" s="811"/>
      <c r="IDV86" s="811"/>
      <c r="IDW86" s="811"/>
      <c r="IDX86" s="811"/>
      <c r="IDY86" s="811"/>
      <c r="IDZ86" s="811"/>
      <c r="IEA86" s="811"/>
      <c r="IEB86" s="811"/>
      <c r="IEC86" s="811"/>
      <c r="IED86" s="811"/>
      <c r="IEE86" s="811"/>
      <c r="IEF86" s="811"/>
      <c r="IEG86" s="811"/>
      <c r="IEH86" s="811"/>
      <c r="IEI86" s="811"/>
      <c r="IEJ86" s="811"/>
      <c r="IEK86" s="811"/>
      <c r="IEL86" s="811"/>
      <c r="IEM86" s="811"/>
      <c r="IEN86" s="811"/>
      <c r="IEO86" s="811"/>
      <c r="IEP86" s="811"/>
      <c r="IEQ86" s="811"/>
      <c r="IER86" s="811"/>
      <c r="IES86" s="811"/>
      <c r="IET86" s="811"/>
      <c r="IEU86" s="811"/>
      <c r="IEV86" s="811"/>
      <c r="IEW86" s="811"/>
      <c r="IEX86" s="811"/>
      <c r="IEY86" s="811"/>
      <c r="IEZ86" s="811"/>
      <c r="IFA86" s="811"/>
      <c r="IFB86" s="811"/>
      <c r="IFC86" s="811"/>
      <c r="IFD86" s="811"/>
      <c r="IFE86" s="811"/>
      <c r="IFF86" s="811"/>
      <c r="IFG86" s="811"/>
      <c r="IFH86" s="811"/>
      <c r="IFI86" s="811"/>
      <c r="IFJ86" s="811"/>
      <c r="IFK86" s="811"/>
      <c r="IFL86" s="811"/>
      <c r="IFM86" s="811"/>
      <c r="IFN86" s="811"/>
      <c r="IFO86" s="811"/>
      <c r="IFP86" s="811"/>
      <c r="IFQ86" s="811"/>
      <c r="IFR86" s="811"/>
      <c r="IFS86" s="811"/>
      <c r="IFT86" s="811"/>
      <c r="IFU86" s="811"/>
      <c r="IFV86" s="811"/>
      <c r="IFW86" s="811"/>
      <c r="IFX86" s="811"/>
      <c r="IFY86" s="811"/>
      <c r="IFZ86" s="811"/>
      <c r="IGA86" s="811"/>
      <c r="IGB86" s="811"/>
      <c r="IGC86" s="811"/>
      <c r="IGD86" s="811"/>
      <c r="IGE86" s="811"/>
      <c r="IGF86" s="811"/>
      <c r="IGG86" s="811"/>
      <c r="IGH86" s="811"/>
      <c r="IGI86" s="811"/>
      <c r="IGJ86" s="811"/>
      <c r="IGK86" s="811"/>
      <c r="IGL86" s="811"/>
      <c r="IGM86" s="811"/>
      <c r="IGN86" s="811"/>
      <c r="IGO86" s="811"/>
      <c r="IGP86" s="811"/>
      <c r="IGQ86" s="811"/>
      <c r="IGR86" s="811"/>
      <c r="IGS86" s="811"/>
      <c r="IGT86" s="811"/>
      <c r="IGU86" s="811"/>
      <c r="IGV86" s="811"/>
      <c r="IGW86" s="811"/>
      <c r="IGX86" s="811"/>
      <c r="IGY86" s="811"/>
      <c r="IGZ86" s="811"/>
      <c r="IHA86" s="811"/>
      <c r="IHB86" s="811"/>
      <c r="IHC86" s="811"/>
      <c r="IHD86" s="811"/>
      <c r="IHE86" s="811"/>
      <c r="IHF86" s="811"/>
      <c r="IHG86" s="811"/>
      <c r="IHH86" s="811"/>
      <c r="IHI86" s="811"/>
      <c r="IHJ86" s="811"/>
      <c r="IHK86" s="811"/>
      <c r="IHL86" s="811"/>
      <c r="IHM86" s="811"/>
      <c r="IHN86" s="811"/>
      <c r="IHO86" s="811"/>
      <c r="IHP86" s="811"/>
      <c r="IHQ86" s="811"/>
      <c r="IHR86" s="811"/>
      <c r="IHS86" s="811"/>
      <c r="IHT86" s="811"/>
      <c r="IHU86" s="811"/>
      <c r="IHV86" s="811"/>
      <c r="IHW86" s="811"/>
      <c r="IHX86" s="811"/>
      <c r="IHY86" s="811"/>
      <c r="IHZ86" s="811"/>
      <c r="IIA86" s="811"/>
      <c r="IIB86" s="811"/>
      <c r="IIC86" s="811"/>
      <c r="IID86" s="811"/>
      <c r="IIE86" s="811"/>
      <c r="IIF86" s="811"/>
      <c r="IIG86" s="811"/>
      <c r="IIH86" s="811"/>
      <c r="III86" s="811"/>
      <c r="IIJ86" s="811"/>
      <c r="IIK86" s="811"/>
      <c r="IIL86" s="811"/>
      <c r="IIM86" s="811"/>
      <c r="IIN86" s="811"/>
      <c r="IIO86" s="811"/>
      <c r="IIP86" s="811"/>
      <c r="IIQ86" s="811"/>
      <c r="IIR86" s="811"/>
      <c r="IIS86" s="811"/>
      <c r="IIT86" s="811"/>
      <c r="IIU86" s="811"/>
      <c r="IIV86" s="811"/>
      <c r="IIW86" s="811"/>
      <c r="IIX86" s="811"/>
      <c r="IIY86" s="811"/>
      <c r="IIZ86" s="811"/>
      <c r="IJA86" s="811"/>
      <c r="IJB86" s="811"/>
      <c r="IJC86" s="811"/>
      <c r="IJD86" s="811"/>
      <c r="IJE86" s="811"/>
      <c r="IJF86" s="811"/>
      <c r="IJG86" s="811"/>
      <c r="IJH86" s="811"/>
      <c r="IJI86" s="811"/>
      <c r="IJJ86" s="811"/>
      <c r="IJK86" s="811"/>
      <c r="IJL86" s="811"/>
      <c r="IJM86" s="811"/>
      <c r="IJN86" s="811"/>
      <c r="IJO86" s="811"/>
      <c r="IJP86" s="811"/>
      <c r="IJQ86" s="811"/>
      <c r="IJR86" s="811"/>
      <c r="IJS86" s="811"/>
      <c r="IJT86" s="811"/>
      <c r="IJU86" s="811"/>
      <c r="IJV86" s="811"/>
      <c r="IJW86" s="811"/>
      <c r="IJX86" s="811"/>
      <c r="IJY86" s="811"/>
      <c r="IJZ86" s="811"/>
      <c r="IKA86" s="811"/>
      <c r="IKB86" s="811"/>
      <c r="IKC86" s="811"/>
      <c r="IKD86" s="811"/>
      <c r="IKE86" s="811"/>
      <c r="IKF86" s="811"/>
      <c r="IKG86" s="811"/>
      <c r="IKH86" s="811"/>
      <c r="IKI86" s="811"/>
      <c r="IKJ86" s="811"/>
      <c r="IKK86" s="811"/>
      <c r="IKL86" s="811"/>
      <c r="IKM86" s="811"/>
      <c r="IKN86" s="811"/>
      <c r="IKO86" s="811"/>
      <c r="IKP86" s="811"/>
      <c r="IKQ86" s="811"/>
      <c r="IKR86" s="811"/>
      <c r="IKS86" s="811"/>
      <c r="IKT86" s="811"/>
      <c r="IKU86" s="811"/>
      <c r="IKV86" s="811"/>
      <c r="IKW86" s="811"/>
      <c r="IKX86" s="811"/>
      <c r="IKY86" s="811"/>
      <c r="IKZ86" s="811"/>
      <c r="ILA86" s="811"/>
      <c r="ILB86" s="811"/>
      <c r="ILC86" s="811"/>
      <c r="ILD86" s="811"/>
      <c r="ILE86" s="811"/>
      <c r="ILF86" s="811"/>
      <c r="ILG86" s="811"/>
      <c r="ILH86" s="811"/>
      <c r="ILI86" s="811"/>
      <c r="ILJ86" s="811"/>
      <c r="ILK86" s="811"/>
      <c r="ILL86" s="811"/>
      <c r="ILM86" s="811"/>
      <c r="ILN86" s="811"/>
      <c r="ILO86" s="811"/>
      <c r="ILP86" s="811"/>
      <c r="ILQ86" s="811"/>
      <c r="ILR86" s="811"/>
      <c r="ILS86" s="811"/>
      <c r="ILT86" s="811"/>
      <c r="ILU86" s="811"/>
      <c r="ILV86" s="811"/>
      <c r="ILW86" s="811"/>
      <c r="ILX86" s="811"/>
      <c r="ILY86" s="811"/>
      <c r="ILZ86" s="811"/>
      <c r="IMA86" s="811"/>
      <c r="IMB86" s="811"/>
      <c r="IMC86" s="811"/>
      <c r="IMD86" s="811"/>
      <c r="IME86" s="811"/>
      <c r="IMF86" s="811"/>
      <c r="IMG86" s="811"/>
      <c r="IMH86" s="811"/>
      <c r="IMI86" s="811"/>
      <c r="IMJ86" s="811"/>
      <c r="IMK86" s="811"/>
      <c r="IML86" s="811"/>
      <c r="IMM86" s="811"/>
      <c r="IMN86" s="811"/>
      <c r="IMO86" s="811"/>
      <c r="IMP86" s="811"/>
      <c r="IMQ86" s="811"/>
      <c r="IMR86" s="811"/>
      <c r="IMS86" s="811"/>
      <c r="IMT86" s="811"/>
      <c r="IMU86" s="811"/>
      <c r="IMV86" s="811"/>
      <c r="IMW86" s="811"/>
      <c r="IMX86" s="811"/>
      <c r="IMY86" s="811"/>
      <c r="IMZ86" s="811"/>
      <c r="INA86" s="811"/>
      <c r="INB86" s="811"/>
      <c r="INC86" s="811"/>
      <c r="IND86" s="811"/>
      <c r="INE86" s="811"/>
      <c r="INF86" s="811"/>
      <c r="ING86" s="811"/>
      <c r="INH86" s="811"/>
      <c r="INI86" s="811"/>
      <c r="INJ86" s="811"/>
      <c r="INK86" s="811"/>
      <c r="INL86" s="811"/>
      <c r="INM86" s="811"/>
      <c r="INN86" s="811"/>
      <c r="INO86" s="811"/>
      <c r="INP86" s="811"/>
      <c r="INQ86" s="811"/>
      <c r="INR86" s="811"/>
      <c r="INS86" s="811"/>
      <c r="INT86" s="811"/>
      <c r="INU86" s="811"/>
      <c r="INV86" s="811"/>
      <c r="INW86" s="811"/>
      <c r="INX86" s="811"/>
      <c r="INY86" s="811"/>
      <c r="INZ86" s="811"/>
      <c r="IOA86" s="811"/>
      <c r="IOB86" s="811"/>
      <c r="IOC86" s="811"/>
      <c r="IOD86" s="811"/>
      <c r="IOE86" s="811"/>
      <c r="IOF86" s="811"/>
      <c r="IOG86" s="811"/>
      <c r="IOH86" s="811"/>
      <c r="IOI86" s="811"/>
      <c r="IOJ86" s="811"/>
      <c r="IOK86" s="811"/>
      <c r="IOL86" s="811"/>
      <c r="IOM86" s="811"/>
      <c r="ION86" s="811"/>
      <c r="IOO86" s="811"/>
      <c r="IOP86" s="811"/>
      <c r="IOQ86" s="811"/>
      <c r="IOR86" s="811"/>
      <c r="IOS86" s="811"/>
      <c r="IOT86" s="811"/>
      <c r="IOU86" s="811"/>
      <c r="IOV86" s="811"/>
      <c r="IOW86" s="811"/>
      <c r="IOX86" s="811"/>
      <c r="IOY86" s="811"/>
      <c r="IOZ86" s="811"/>
      <c r="IPA86" s="811"/>
      <c r="IPB86" s="811"/>
      <c r="IPC86" s="811"/>
      <c r="IPD86" s="811"/>
      <c r="IPE86" s="811"/>
      <c r="IPF86" s="811"/>
      <c r="IPG86" s="811"/>
      <c r="IPH86" s="811"/>
      <c r="IPI86" s="811"/>
      <c r="IPJ86" s="811"/>
      <c r="IPK86" s="811"/>
      <c r="IPL86" s="811"/>
      <c r="IPM86" s="811"/>
      <c r="IPN86" s="811"/>
      <c r="IPO86" s="811"/>
      <c r="IPP86" s="811"/>
      <c r="IPQ86" s="811"/>
      <c r="IPR86" s="811"/>
      <c r="IPS86" s="811"/>
      <c r="IPT86" s="811"/>
      <c r="IPU86" s="811"/>
      <c r="IPV86" s="811"/>
      <c r="IPW86" s="811"/>
      <c r="IPX86" s="811"/>
      <c r="IPY86" s="811"/>
      <c r="IPZ86" s="811"/>
      <c r="IQA86" s="811"/>
      <c r="IQB86" s="811"/>
      <c r="IQC86" s="811"/>
      <c r="IQD86" s="811"/>
      <c r="IQE86" s="811"/>
      <c r="IQF86" s="811"/>
      <c r="IQG86" s="811"/>
      <c r="IQH86" s="811"/>
      <c r="IQI86" s="811"/>
      <c r="IQJ86" s="811"/>
      <c r="IQK86" s="811"/>
      <c r="IQL86" s="811"/>
      <c r="IQM86" s="811"/>
      <c r="IQN86" s="811"/>
      <c r="IQO86" s="811"/>
      <c r="IQP86" s="811"/>
      <c r="IQQ86" s="811"/>
      <c r="IQR86" s="811"/>
      <c r="IQS86" s="811"/>
      <c r="IQT86" s="811"/>
      <c r="IQU86" s="811"/>
      <c r="IQV86" s="811"/>
      <c r="IQW86" s="811"/>
      <c r="IQX86" s="811"/>
      <c r="IQY86" s="811"/>
      <c r="IQZ86" s="811"/>
      <c r="IRA86" s="811"/>
      <c r="IRB86" s="811"/>
      <c r="IRC86" s="811"/>
      <c r="IRD86" s="811"/>
      <c r="IRE86" s="811"/>
      <c r="IRF86" s="811"/>
      <c r="IRG86" s="811"/>
      <c r="IRH86" s="811"/>
      <c r="IRI86" s="811"/>
      <c r="IRJ86" s="811"/>
      <c r="IRK86" s="811"/>
      <c r="IRL86" s="811"/>
      <c r="IRM86" s="811"/>
      <c r="IRN86" s="811"/>
      <c r="IRO86" s="811"/>
      <c r="IRP86" s="811"/>
      <c r="IRQ86" s="811"/>
      <c r="IRR86" s="811"/>
      <c r="IRS86" s="811"/>
      <c r="IRT86" s="811"/>
      <c r="IRU86" s="811"/>
      <c r="IRV86" s="811"/>
      <c r="IRW86" s="811"/>
      <c r="IRX86" s="811"/>
      <c r="IRY86" s="811"/>
      <c r="IRZ86" s="811"/>
      <c r="ISA86" s="811"/>
      <c r="ISB86" s="811"/>
      <c r="ISC86" s="811"/>
      <c r="ISD86" s="811"/>
      <c r="ISE86" s="811"/>
      <c r="ISF86" s="811"/>
      <c r="ISG86" s="811"/>
      <c r="ISH86" s="811"/>
      <c r="ISI86" s="811"/>
      <c r="ISJ86" s="811"/>
      <c r="ISK86" s="811"/>
      <c r="ISL86" s="811"/>
      <c r="ISM86" s="811"/>
      <c r="ISN86" s="811"/>
      <c r="ISO86" s="811"/>
      <c r="ISP86" s="811"/>
      <c r="ISQ86" s="811"/>
      <c r="ISR86" s="811"/>
      <c r="ISS86" s="811"/>
      <c r="IST86" s="811"/>
      <c r="ISU86" s="811"/>
      <c r="ISV86" s="811"/>
      <c r="ISW86" s="811"/>
      <c r="ISX86" s="811"/>
      <c r="ISY86" s="811"/>
      <c r="ISZ86" s="811"/>
      <c r="ITA86" s="811"/>
      <c r="ITB86" s="811"/>
      <c r="ITC86" s="811"/>
      <c r="ITD86" s="811"/>
      <c r="ITE86" s="811"/>
      <c r="ITF86" s="811"/>
      <c r="ITG86" s="811"/>
      <c r="ITH86" s="811"/>
      <c r="ITI86" s="811"/>
      <c r="ITJ86" s="811"/>
      <c r="ITK86" s="811"/>
      <c r="ITL86" s="811"/>
      <c r="ITM86" s="811"/>
      <c r="ITN86" s="811"/>
      <c r="ITO86" s="811"/>
      <c r="ITP86" s="811"/>
      <c r="ITQ86" s="811"/>
      <c r="ITR86" s="811"/>
      <c r="ITS86" s="811"/>
      <c r="ITT86" s="811"/>
      <c r="ITU86" s="811"/>
      <c r="ITV86" s="811"/>
      <c r="ITW86" s="811"/>
      <c r="ITX86" s="811"/>
      <c r="ITY86" s="811"/>
      <c r="ITZ86" s="811"/>
      <c r="IUA86" s="811"/>
      <c r="IUB86" s="811"/>
      <c r="IUC86" s="811"/>
      <c r="IUD86" s="811"/>
      <c r="IUE86" s="811"/>
      <c r="IUF86" s="811"/>
      <c r="IUG86" s="811"/>
      <c r="IUH86" s="811"/>
      <c r="IUI86" s="811"/>
      <c r="IUJ86" s="811"/>
      <c r="IUK86" s="811"/>
      <c r="IUL86" s="811"/>
      <c r="IUM86" s="811"/>
      <c r="IUN86" s="811"/>
      <c r="IUO86" s="811"/>
      <c r="IUP86" s="811"/>
      <c r="IUQ86" s="811"/>
      <c r="IUR86" s="811"/>
      <c r="IUS86" s="811"/>
      <c r="IUT86" s="811"/>
      <c r="IUU86" s="811"/>
      <c r="IUV86" s="811"/>
      <c r="IUW86" s="811"/>
      <c r="IUX86" s="811"/>
      <c r="IUY86" s="811"/>
      <c r="IUZ86" s="811"/>
      <c r="IVA86" s="811"/>
      <c r="IVB86" s="811"/>
      <c r="IVC86" s="811"/>
      <c r="IVD86" s="811"/>
      <c r="IVE86" s="811"/>
      <c r="IVF86" s="811"/>
      <c r="IVG86" s="811"/>
      <c r="IVH86" s="811"/>
      <c r="IVI86" s="811"/>
      <c r="IVJ86" s="811"/>
      <c r="IVK86" s="811"/>
      <c r="IVL86" s="811"/>
      <c r="IVM86" s="811"/>
      <c r="IVN86" s="811"/>
      <c r="IVO86" s="811"/>
      <c r="IVP86" s="811"/>
      <c r="IVQ86" s="811"/>
      <c r="IVR86" s="811"/>
      <c r="IVS86" s="811"/>
      <c r="IVT86" s="811"/>
      <c r="IVU86" s="811"/>
      <c r="IVV86" s="811"/>
      <c r="IVW86" s="811"/>
      <c r="IVX86" s="811"/>
      <c r="IVY86" s="811"/>
      <c r="IVZ86" s="811"/>
      <c r="IWA86" s="811"/>
      <c r="IWB86" s="811"/>
      <c r="IWC86" s="811"/>
      <c r="IWD86" s="811"/>
      <c r="IWE86" s="811"/>
      <c r="IWF86" s="811"/>
      <c r="IWG86" s="811"/>
      <c r="IWH86" s="811"/>
      <c r="IWI86" s="811"/>
      <c r="IWJ86" s="811"/>
      <c r="IWK86" s="811"/>
      <c r="IWL86" s="811"/>
      <c r="IWM86" s="811"/>
      <c r="IWN86" s="811"/>
      <c r="IWO86" s="811"/>
      <c r="IWP86" s="811"/>
      <c r="IWQ86" s="811"/>
      <c r="IWR86" s="811"/>
      <c r="IWS86" s="811"/>
      <c r="IWT86" s="811"/>
      <c r="IWU86" s="811"/>
      <c r="IWV86" s="811"/>
      <c r="IWW86" s="811"/>
      <c r="IWX86" s="811"/>
      <c r="IWY86" s="811"/>
      <c r="IWZ86" s="811"/>
      <c r="IXA86" s="811"/>
      <c r="IXB86" s="811"/>
      <c r="IXC86" s="811"/>
      <c r="IXD86" s="811"/>
      <c r="IXE86" s="811"/>
      <c r="IXF86" s="811"/>
      <c r="IXG86" s="811"/>
      <c r="IXH86" s="811"/>
      <c r="IXI86" s="811"/>
      <c r="IXJ86" s="811"/>
      <c r="IXK86" s="811"/>
      <c r="IXL86" s="811"/>
      <c r="IXM86" s="811"/>
      <c r="IXN86" s="811"/>
      <c r="IXO86" s="811"/>
      <c r="IXP86" s="811"/>
      <c r="IXQ86" s="811"/>
      <c r="IXR86" s="811"/>
      <c r="IXS86" s="811"/>
      <c r="IXT86" s="811"/>
      <c r="IXU86" s="811"/>
      <c r="IXV86" s="811"/>
      <c r="IXW86" s="811"/>
      <c r="IXX86" s="811"/>
      <c r="IXY86" s="811"/>
      <c r="IXZ86" s="811"/>
      <c r="IYA86" s="811"/>
      <c r="IYB86" s="811"/>
      <c r="IYC86" s="811"/>
      <c r="IYD86" s="811"/>
      <c r="IYE86" s="811"/>
      <c r="IYF86" s="811"/>
      <c r="IYG86" s="811"/>
      <c r="IYH86" s="811"/>
      <c r="IYI86" s="811"/>
      <c r="IYJ86" s="811"/>
      <c r="IYK86" s="811"/>
      <c r="IYL86" s="811"/>
      <c r="IYM86" s="811"/>
      <c r="IYN86" s="811"/>
      <c r="IYO86" s="811"/>
      <c r="IYP86" s="811"/>
      <c r="IYQ86" s="811"/>
      <c r="IYR86" s="811"/>
      <c r="IYS86" s="811"/>
      <c r="IYT86" s="811"/>
      <c r="IYU86" s="811"/>
      <c r="IYV86" s="811"/>
      <c r="IYW86" s="811"/>
      <c r="IYX86" s="811"/>
      <c r="IYY86" s="811"/>
      <c r="IYZ86" s="811"/>
      <c r="IZA86" s="811"/>
      <c r="IZB86" s="811"/>
      <c r="IZC86" s="811"/>
      <c r="IZD86" s="811"/>
      <c r="IZE86" s="811"/>
      <c r="IZF86" s="811"/>
      <c r="IZG86" s="811"/>
      <c r="IZH86" s="811"/>
      <c r="IZI86" s="811"/>
      <c r="IZJ86" s="811"/>
      <c r="IZK86" s="811"/>
      <c r="IZL86" s="811"/>
      <c r="IZM86" s="811"/>
      <c r="IZN86" s="811"/>
      <c r="IZO86" s="811"/>
      <c r="IZP86" s="811"/>
      <c r="IZQ86" s="811"/>
      <c r="IZR86" s="811"/>
      <c r="IZS86" s="811"/>
      <c r="IZT86" s="811"/>
      <c r="IZU86" s="811"/>
      <c r="IZV86" s="811"/>
      <c r="IZW86" s="811"/>
      <c r="IZX86" s="811"/>
      <c r="IZY86" s="811"/>
      <c r="IZZ86" s="811"/>
      <c r="JAA86" s="811"/>
      <c r="JAB86" s="811"/>
      <c r="JAC86" s="811"/>
      <c r="JAD86" s="811"/>
      <c r="JAE86" s="811"/>
      <c r="JAF86" s="811"/>
      <c r="JAG86" s="811"/>
      <c r="JAH86" s="811"/>
      <c r="JAI86" s="811"/>
      <c r="JAJ86" s="811"/>
      <c r="JAK86" s="811"/>
      <c r="JAL86" s="811"/>
      <c r="JAM86" s="811"/>
      <c r="JAN86" s="811"/>
      <c r="JAO86" s="811"/>
      <c r="JAP86" s="811"/>
      <c r="JAQ86" s="811"/>
      <c r="JAR86" s="811"/>
      <c r="JAS86" s="811"/>
      <c r="JAT86" s="811"/>
      <c r="JAU86" s="811"/>
      <c r="JAV86" s="811"/>
      <c r="JAW86" s="811"/>
      <c r="JAX86" s="811"/>
      <c r="JAY86" s="811"/>
      <c r="JAZ86" s="811"/>
      <c r="JBA86" s="811"/>
      <c r="JBB86" s="811"/>
      <c r="JBC86" s="811"/>
      <c r="JBD86" s="811"/>
      <c r="JBE86" s="811"/>
      <c r="JBF86" s="811"/>
      <c r="JBG86" s="811"/>
      <c r="JBH86" s="811"/>
      <c r="JBI86" s="811"/>
      <c r="JBJ86" s="811"/>
      <c r="JBK86" s="811"/>
      <c r="JBL86" s="811"/>
      <c r="JBM86" s="811"/>
      <c r="JBN86" s="811"/>
      <c r="JBO86" s="811"/>
      <c r="JBP86" s="811"/>
      <c r="JBQ86" s="811"/>
      <c r="JBR86" s="811"/>
      <c r="JBS86" s="811"/>
      <c r="JBT86" s="811"/>
      <c r="JBU86" s="811"/>
      <c r="JBV86" s="811"/>
      <c r="JBW86" s="811"/>
      <c r="JBX86" s="811"/>
      <c r="JBY86" s="811"/>
      <c r="JBZ86" s="811"/>
      <c r="JCA86" s="811"/>
      <c r="JCB86" s="811"/>
      <c r="JCC86" s="811"/>
      <c r="JCD86" s="811"/>
      <c r="JCE86" s="811"/>
      <c r="JCF86" s="811"/>
      <c r="JCG86" s="811"/>
      <c r="JCH86" s="811"/>
      <c r="JCI86" s="811"/>
      <c r="JCJ86" s="811"/>
      <c r="JCK86" s="811"/>
      <c r="JCL86" s="811"/>
      <c r="JCM86" s="811"/>
      <c r="JCN86" s="811"/>
      <c r="JCO86" s="811"/>
      <c r="JCP86" s="811"/>
      <c r="JCQ86" s="811"/>
      <c r="JCR86" s="811"/>
      <c r="JCS86" s="811"/>
      <c r="JCT86" s="811"/>
      <c r="JCU86" s="811"/>
      <c r="JCV86" s="811"/>
      <c r="JCW86" s="811"/>
      <c r="JCX86" s="811"/>
      <c r="JCY86" s="811"/>
      <c r="JCZ86" s="811"/>
      <c r="JDA86" s="811"/>
      <c r="JDB86" s="811"/>
      <c r="JDC86" s="811"/>
      <c r="JDD86" s="811"/>
      <c r="JDE86" s="811"/>
      <c r="JDF86" s="811"/>
      <c r="JDG86" s="811"/>
      <c r="JDH86" s="811"/>
      <c r="JDI86" s="811"/>
      <c r="JDJ86" s="811"/>
      <c r="JDK86" s="811"/>
      <c r="JDL86" s="811"/>
      <c r="JDM86" s="811"/>
      <c r="JDN86" s="811"/>
      <c r="JDO86" s="811"/>
      <c r="JDP86" s="811"/>
      <c r="JDQ86" s="811"/>
      <c r="JDR86" s="811"/>
      <c r="JDS86" s="811"/>
      <c r="JDT86" s="811"/>
      <c r="JDU86" s="811"/>
      <c r="JDV86" s="811"/>
      <c r="JDW86" s="811"/>
      <c r="JDX86" s="811"/>
      <c r="JDY86" s="811"/>
      <c r="JDZ86" s="811"/>
      <c r="JEA86" s="811"/>
      <c r="JEB86" s="811"/>
      <c r="JEC86" s="811"/>
      <c r="JED86" s="811"/>
      <c r="JEE86" s="811"/>
      <c r="JEF86" s="811"/>
      <c r="JEG86" s="811"/>
      <c r="JEH86" s="811"/>
      <c r="JEI86" s="811"/>
      <c r="JEJ86" s="811"/>
      <c r="JEK86" s="811"/>
      <c r="JEL86" s="811"/>
      <c r="JEM86" s="811"/>
      <c r="JEN86" s="811"/>
      <c r="JEO86" s="811"/>
      <c r="JEP86" s="811"/>
      <c r="JEQ86" s="811"/>
      <c r="JER86" s="811"/>
      <c r="JES86" s="811"/>
      <c r="JET86" s="811"/>
      <c r="JEU86" s="811"/>
      <c r="JEV86" s="811"/>
      <c r="JEW86" s="811"/>
      <c r="JEX86" s="811"/>
      <c r="JEY86" s="811"/>
      <c r="JEZ86" s="811"/>
      <c r="JFA86" s="811"/>
      <c r="JFB86" s="811"/>
      <c r="JFC86" s="811"/>
      <c r="JFD86" s="811"/>
      <c r="JFE86" s="811"/>
      <c r="JFF86" s="811"/>
      <c r="JFG86" s="811"/>
      <c r="JFH86" s="811"/>
      <c r="JFI86" s="811"/>
      <c r="JFJ86" s="811"/>
      <c r="JFK86" s="811"/>
      <c r="JFL86" s="811"/>
      <c r="JFM86" s="811"/>
      <c r="JFN86" s="811"/>
      <c r="JFO86" s="811"/>
      <c r="JFP86" s="811"/>
      <c r="JFQ86" s="811"/>
      <c r="JFR86" s="811"/>
      <c r="JFS86" s="811"/>
      <c r="JFT86" s="811"/>
      <c r="JFU86" s="811"/>
      <c r="JFV86" s="811"/>
      <c r="JFW86" s="811"/>
      <c r="JFX86" s="811"/>
      <c r="JFY86" s="811"/>
      <c r="JFZ86" s="811"/>
      <c r="JGA86" s="811"/>
      <c r="JGB86" s="811"/>
      <c r="JGC86" s="811"/>
      <c r="JGD86" s="811"/>
      <c r="JGE86" s="811"/>
      <c r="JGF86" s="811"/>
      <c r="JGG86" s="811"/>
      <c r="JGH86" s="811"/>
      <c r="JGI86" s="811"/>
      <c r="JGJ86" s="811"/>
      <c r="JGK86" s="811"/>
      <c r="JGL86" s="811"/>
      <c r="JGM86" s="811"/>
      <c r="JGN86" s="811"/>
      <c r="JGO86" s="811"/>
      <c r="JGP86" s="811"/>
      <c r="JGQ86" s="811"/>
      <c r="JGR86" s="811"/>
      <c r="JGS86" s="811"/>
      <c r="JGT86" s="811"/>
      <c r="JGU86" s="811"/>
      <c r="JGV86" s="811"/>
      <c r="JGW86" s="811"/>
      <c r="JGX86" s="811"/>
      <c r="JGY86" s="811"/>
      <c r="JGZ86" s="811"/>
      <c r="JHA86" s="811"/>
      <c r="JHB86" s="811"/>
      <c r="JHC86" s="811"/>
      <c r="JHD86" s="811"/>
      <c r="JHE86" s="811"/>
      <c r="JHF86" s="811"/>
      <c r="JHG86" s="811"/>
      <c r="JHH86" s="811"/>
      <c r="JHI86" s="811"/>
      <c r="JHJ86" s="811"/>
      <c r="JHK86" s="811"/>
      <c r="JHL86" s="811"/>
      <c r="JHM86" s="811"/>
      <c r="JHN86" s="811"/>
      <c r="JHO86" s="811"/>
      <c r="JHP86" s="811"/>
      <c r="JHQ86" s="811"/>
      <c r="JHR86" s="811"/>
      <c r="JHS86" s="811"/>
      <c r="JHT86" s="811"/>
      <c r="JHU86" s="811"/>
      <c r="JHV86" s="811"/>
      <c r="JHW86" s="811"/>
      <c r="JHX86" s="811"/>
      <c r="JHY86" s="811"/>
      <c r="JHZ86" s="811"/>
      <c r="JIA86" s="811"/>
      <c r="JIB86" s="811"/>
      <c r="JIC86" s="811"/>
      <c r="JID86" s="811"/>
      <c r="JIE86" s="811"/>
      <c r="JIF86" s="811"/>
      <c r="JIG86" s="811"/>
      <c r="JIH86" s="811"/>
      <c r="JII86" s="811"/>
      <c r="JIJ86" s="811"/>
      <c r="JIK86" s="811"/>
      <c r="JIL86" s="811"/>
      <c r="JIM86" s="811"/>
      <c r="JIN86" s="811"/>
      <c r="JIO86" s="811"/>
      <c r="JIP86" s="811"/>
      <c r="JIQ86" s="811"/>
      <c r="JIR86" s="811"/>
      <c r="JIS86" s="811"/>
      <c r="JIT86" s="811"/>
      <c r="JIU86" s="811"/>
      <c r="JIV86" s="811"/>
      <c r="JIW86" s="811"/>
      <c r="JIX86" s="811"/>
      <c r="JIY86" s="811"/>
      <c r="JIZ86" s="811"/>
      <c r="JJA86" s="811"/>
      <c r="JJB86" s="811"/>
      <c r="JJC86" s="811"/>
      <c r="JJD86" s="811"/>
      <c r="JJE86" s="811"/>
      <c r="JJF86" s="811"/>
      <c r="JJG86" s="811"/>
      <c r="JJH86" s="811"/>
      <c r="JJI86" s="811"/>
      <c r="JJJ86" s="811"/>
      <c r="JJK86" s="811"/>
      <c r="JJL86" s="811"/>
      <c r="JJM86" s="811"/>
      <c r="JJN86" s="811"/>
      <c r="JJO86" s="811"/>
      <c r="JJP86" s="811"/>
      <c r="JJQ86" s="811"/>
      <c r="JJR86" s="811"/>
      <c r="JJS86" s="811"/>
      <c r="JJT86" s="811"/>
      <c r="JJU86" s="811"/>
      <c r="JJV86" s="811"/>
      <c r="JJW86" s="811"/>
      <c r="JJX86" s="811"/>
      <c r="JJY86" s="811"/>
      <c r="JJZ86" s="811"/>
      <c r="JKA86" s="811"/>
      <c r="JKB86" s="811"/>
      <c r="JKC86" s="811"/>
      <c r="JKD86" s="811"/>
      <c r="JKE86" s="811"/>
      <c r="JKF86" s="811"/>
      <c r="JKG86" s="811"/>
      <c r="JKH86" s="811"/>
      <c r="JKI86" s="811"/>
      <c r="JKJ86" s="811"/>
      <c r="JKK86" s="811"/>
      <c r="JKL86" s="811"/>
      <c r="JKM86" s="811"/>
      <c r="JKN86" s="811"/>
      <c r="JKO86" s="811"/>
      <c r="JKP86" s="811"/>
      <c r="JKQ86" s="811"/>
      <c r="JKR86" s="811"/>
      <c r="JKS86" s="811"/>
      <c r="JKT86" s="811"/>
      <c r="JKU86" s="811"/>
      <c r="JKV86" s="811"/>
      <c r="JKW86" s="811"/>
      <c r="JKX86" s="811"/>
      <c r="JKY86" s="811"/>
      <c r="JKZ86" s="811"/>
      <c r="JLA86" s="811"/>
      <c r="JLB86" s="811"/>
      <c r="JLC86" s="811"/>
      <c r="JLD86" s="811"/>
      <c r="JLE86" s="811"/>
      <c r="JLF86" s="811"/>
      <c r="JLG86" s="811"/>
      <c r="JLH86" s="811"/>
      <c r="JLI86" s="811"/>
      <c r="JLJ86" s="811"/>
      <c r="JLK86" s="811"/>
      <c r="JLL86" s="811"/>
      <c r="JLM86" s="811"/>
      <c r="JLN86" s="811"/>
      <c r="JLO86" s="811"/>
      <c r="JLP86" s="811"/>
      <c r="JLQ86" s="811"/>
      <c r="JLR86" s="811"/>
      <c r="JLS86" s="811"/>
      <c r="JLT86" s="811"/>
      <c r="JLU86" s="811"/>
      <c r="JLV86" s="811"/>
      <c r="JLW86" s="811"/>
      <c r="JLX86" s="811"/>
      <c r="JLY86" s="811"/>
      <c r="JLZ86" s="811"/>
      <c r="JMA86" s="811"/>
      <c r="JMB86" s="811"/>
      <c r="JMC86" s="811"/>
      <c r="JMD86" s="811"/>
      <c r="JME86" s="811"/>
      <c r="JMF86" s="811"/>
      <c r="JMG86" s="811"/>
      <c r="JMH86" s="811"/>
      <c r="JMI86" s="811"/>
      <c r="JMJ86" s="811"/>
      <c r="JMK86" s="811"/>
      <c r="JML86" s="811"/>
      <c r="JMM86" s="811"/>
      <c r="JMN86" s="811"/>
      <c r="JMO86" s="811"/>
      <c r="JMP86" s="811"/>
      <c r="JMQ86" s="811"/>
      <c r="JMR86" s="811"/>
      <c r="JMS86" s="811"/>
      <c r="JMT86" s="811"/>
      <c r="JMU86" s="811"/>
      <c r="JMV86" s="811"/>
      <c r="JMW86" s="811"/>
      <c r="JMX86" s="811"/>
      <c r="JMY86" s="811"/>
      <c r="JMZ86" s="811"/>
      <c r="JNA86" s="811"/>
      <c r="JNB86" s="811"/>
      <c r="JNC86" s="811"/>
      <c r="JND86" s="811"/>
      <c r="JNE86" s="811"/>
      <c r="JNF86" s="811"/>
      <c r="JNG86" s="811"/>
      <c r="JNH86" s="811"/>
      <c r="JNI86" s="811"/>
      <c r="JNJ86" s="811"/>
      <c r="JNK86" s="811"/>
      <c r="JNL86" s="811"/>
      <c r="JNM86" s="811"/>
      <c r="JNN86" s="811"/>
      <c r="JNO86" s="811"/>
      <c r="JNP86" s="811"/>
      <c r="JNQ86" s="811"/>
      <c r="JNR86" s="811"/>
      <c r="JNS86" s="811"/>
      <c r="JNT86" s="811"/>
      <c r="JNU86" s="811"/>
      <c r="JNV86" s="811"/>
      <c r="JNW86" s="811"/>
      <c r="JNX86" s="811"/>
      <c r="JNY86" s="811"/>
      <c r="JNZ86" s="811"/>
      <c r="JOA86" s="811"/>
      <c r="JOB86" s="811"/>
      <c r="JOC86" s="811"/>
      <c r="JOD86" s="811"/>
      <c r="JOE86" s="811"/>
      <c r="JOF86" s="811"/>
      <c r="JOG86" s="811"/>
      <c r="JOH86" s="811"/>
      <c r="JOI86" s="811"/>
      <c r="JOJ86" s="811"/>
      <c r="JOK86" s="811"/>
      <c r="JOL86" s="811"/>
      <c r="JOM86" s="811"/>
      <c r="JON86" s="811"/>
      <c r="JOO86" s="811"/>
      <c r="JOP86" s="811"/>
      <c r="JOQ86" s="811"/>
      <c r="JOR86" s="811"/>
      <c r="JOS86" s="811"/>
      <c r="JOT86" s="811"/>
      <c r="JOU86" s="811"/>
      <c r="JOV86" s="811"/>
      <c r="JOW86" s="811"/>
      <c r="JOX86" s="811"/>
      <c r="JOY86" s="811"/>
      <c r="JOZ86" s="811"/>
      <c r="JPA86" s="811"/>
      <c r="JPB86" s="811"/>
      <c r="JPC86" s="811"/>
      <c r="JPD86" s="811"/>
      <c r="JPE86" s="811"/>
      <c r="JPF86" s="811"/>
      <c r="JPG86" s="811"/>
      <c r="JPH86" s="811"/>
      <c r="JPI86" s="811"/>
      <c r="JPJ86" s="811"/>
      <c r="JPK86" s="811"/>
      <c r="JPL86" s="811"/>
      <c r="JPM86" s="811"/>
      <c r="JPN86" s="811"/>
      <c r="JPO86" s="811"/>
      <c r="JPP86" s="811"/>
      <c r="JPQ86" s="811"/>
      <c r="JPR86" s="811"/>
      <c r="JPS86" s="811"/>
      <c r="JPT86" s="811"/>
      <c r="JPU86" s="811"/>
      <c r="JPV86" s="811"/>
      <c r="JPW86" s="811"/>
      <c r="JPX86" s="811"/>
      <c r="JPY86" s="811"/>
      <c r="JPZ86" s="811"/>
      <c r="JQA86" s="811"/>
      <c r="JQB86" s="811"/>
      <c r="JQC86" s="811"/>
      <c r="JQD86" s="811"/>
      <c r="JQE86" s="811"/>
      <c r="JQF86" s="811"/>
      <c r="JQG86" s="811"/>
      <c r="JQH86" s="811"/>
      <c r="JQI86" s="811"/>
      <c r="JQJ86" s="811"/>
      <c r="JQK86" s="811"/>
      <c r="JQL86" s="811"/>
      <c r="JQM86" s="811"/>
      <c r="JQN86" s="811"/>
      <c r="JQO86" s="811"/>
      <c r="JQP86" s="811"/>
      <c r="JQQ86" s="811"/>
      <c r="JQR86" s="811"/>
      <c r="JQS86" s="811"/>
      <c r="JQT86" s="811"/>
      <c r="JQU86" s="811"/>
      <c r="JQV86" s="811"/>
      <c r="JQW86" s="811"/>
      <c r="JQX86" s="811"/>
      <c r="JQY86" s="811"/>
      <c r="JQZ86" s="811"/>
      <c r="JRA86" s="811"/>
      <c r="JRB86" s="811"/>
      <c r="JRC86" s="811"/>
      <c r="JRD86" s="811"/>
      <c r="JRE86" s="811"/>
      <c r="JRF86" s="811"/>
      <c r="JRG86" s="811"/>
      <c r="JRH86" s="811"/>
      <c r="JRI86" s="811"/>
      <c r="JRJ86" s="811"/>
      <c r="JRK86" s="811"/>
      <c r="JRL86" s="811"/>
      <c r="JRM86" s="811"/>
      <c r="JRN86" s="811"/>
      <c r="JRO86" s="811"/>
      <c r="JRP86" s="811"/>
      <c r="JRQ86" s="811"/>
      <c r="JRR86" s="811"/>
      <c r="JRS86" s="811"/>
      <c r="JRT86" s="811"/>
      <c r="JRU86" s="811"/>
      <c r="JRV86" s="811"/>
      <c r="JRW86" s="811"/>
      <c r="JRX86" s="811"/>
      <c r="JRY86" s="811"/>
      <c r="JRZ86" s="811"/>
      <c r="JSA86" s="811"/>
      <c r="JSB86" s="811"/>
      <c r="JSC86" s="811"/>
      <c r="JSD86" s="811"/>
      <c r="JSE86" s="811"/>
      <c r="JSF86" s="811"/>
      <c r="JSG86" s="811"/>
      <c r="JSH86" s="811"/>
      <c r="JSI86" s="811"/>
      <c r="JSJ86" s="811"/>
      <c r="JSK86" s="811"/>
      <c r="JSL86" s="811"/>
      <c r="JSM86" s="811"/>
      <c r="JSN86" s="811"/>
      <c r="JSO86" s="811"/>
      <c r="JSP86" s="811"/>
      <c r="JSQ86" s="811"/>
      <c r="JSR86" s="811"/>
      <c r="JSS86" s="811"/>
      <c r="JST86" s="811"/>
      <c r="JSU86" s="811"/>
      <c r="JSV86" s="811"/>
      <c r="JSW86" s="811"/>
      <c r="JSX86" s="811"/>
      <c r="JSY86" s="811"/>
      <c r="JSZ86" s="811"/>
      <c r="JTA86" s="811"/>
      <c r="JTB86" s="811"/>
      <c r="JTC86" s="811"/>
      <c r="JTD86" s="811"/>
      <c r="JTE86" s="811"/>
      <c r="JTF86" s="811"/>
      <c r="JTG86" s="811"/>
      <c r="JTH86" s="811"/>
      <c r="JTI86" s="811"/>
      <c r="JTJ86" s="811"/>
      <c r="JTK86" s="811"/>
      <c r="JTL86" s="811"/>
      <c r="JTM86" s="811"/>
      <c r="JTN86" s="811"/>
      <c r="JTO86" s="811"/>
      <c r="JTP86" s="811"/>
      <c r="JTQ86" s="811"/>
      <c r="JTR86" s="811"/>
      <c r="JTS86" s="811"/>
      <c r="JTT86" s="811"/>
      <c r="JTU86" s="811"/>
      <c r="JTV86" s="811"/>
      <c r="JTW86" s="811"/>
      <c r="JTX86" s="811"/>
      <c r="JTY86" s="811"/>
      <c r="JTZ86" s="811"/>
      <c r="JUA86" s="811"/>
      <c r="JUB86" s="811"/>
      <c r="JUC86" s="811"/>
      <c r="JUD86" s="811"/>
      <c r="JUE86" s="811"/>
      <c r="JUF86" s="811"/>
      <c r="JUG86" s="811"/>
      <c r="JUH86" s="811"/>
      <c r="JUI86" s="811"/>
      <c r="JUJ86" s="811"/>
      <c r="JUK86" s="811"/>
      <c r="JUL86" s="811"/>
      <c r="JUM86" s="811"/>
      <c r="JUN86" s="811"/>
      <c r="JUO86" s="811"/>
      <c r="JUP86" s="811"/>
      <c r="JUQ86" s="811"/>
      <c r="JUR86" s="811"/>
      <c r="JUS86" s="811"/>
      <c r="JUT86" s="811"/>
      <c r="JUU86" s="811"/>
      <c r="JUV86" s="811"/>
      <c r="JUW86" s="811"/>
      <c r="JUX86" s="811"/>
      <c r="JUY86" s="811"/>
      <c r="JUZ86" s="811"/>
      <c r="JVA86" s="811"/>
      <c r="JVB86" s="811"/>
      <c r="JVC86" s="811"/>
      <c r="JVD86" s="811"/>
      <c r="JVE86" s="811"/>
      <c r="JVF86" s="811"/>
      <c r="JVG86" s="811"/>
      <c r="JVH86" s="811"/>
      <c r="JVI86" s="811"/>
      <c r="JVJ86" s="811"/>
      <c r="JVK86" s="811"/>
      <c r="JVL86" s="811"/>
      <c r="JVM86" s="811"/>
      <c r="JVN86" s="811"/>
      <c r="JVO86" s="811"/>
      <c r="JVP86" s="811"/>
      <c r="JVQ86" s="811"/>
      <c r="JVR86" s="811"/>
      <c r="JVS86" s="811"/>
      <c r="JVT86" s="811"/>
      <c r="JVU86" s="811"/>
      <c r="JVV86" s="811"/>
      <c r="JVW86" s="811"/>
      <c r="JVX86" s="811"/>
      <c r="JVY86" s="811"/>
      <c r="JVZ86" s="811"/>
      <c r="JWA86" s="811"/>
      <c r="JWB86" s="811"/>
      <c r="JWC86" s="811"/>
      <c r="JWD86" s="811"/>
      <c r="JWE86" s="811"/>
      <c r="JWF86" s="811"/>
      <c r="JWG86" s="811"/>
      <c r="JWH86" s="811"/>
      <c r="JWI86" s="811"/>
      <c r="JWJ86" s="811"/>
      <c r="JWK86" s="811"/>
      <c r="JWL86" s="811"/>
      <c r="JWM86" s="811"/>
      <c r="JWN86" s="811"/>
      <c r="JWO86" s="811"/>
      <c r="JWP86" s="811"/>
      <c r="JWQ86" s="811"/>
      <c r="JWR86" s="811"/>
      <c r="JWS86" s="811"/>
      <c r="JWT86" s="811"/>
      <c r="JWU86" s="811"/>
      <c r="JWV86" s="811"/>
      <c r="JWW86" s="811"/>
      <c r="JWX86" s="811"/>
      <c r="JWY86" s="811"/>
      <c r="JWZ86" s="811"/>
      <c r="JXA86" s="811"/>
      <c r="JXB86" s="811"/>
      <c r="JXC86" s="811"/>
      <c r="JXD86" s="811"/>
      <c r="JXE86" s="811"/>
      <c r="JXF86" s="811"/>
      <c r="JXG86" s="811"/>
      <c r="JXH86" s="811"/>
      <c r="JXI86" s="811"/>
      <c r="JXJ86" s="811"/>
      <c r="JXK86" s="811"/>
      <c r="JXL86" s="811"/>
      <c r="JXM86" s="811"/>
      <c r="JXN86" s="811"/>
      <c r="JXO86" s="811"/>
      <c r="JXP86" s="811"/>
      <c r="JXQ86" s="811"/>
      <c r="JXR86" s="811"/>
      <c r="JXS86" s="811"/>
      <c r="JXT86" s="811"/>
      <c r="JXU86" s="811"/>
      <c r="JXV86" s="811"/>
      <c r="JXW86" s="811"/>
      <c r="JXX86" s="811"/>
      <c r="JXY86" s="811"/>
      <c r="JXZ86" s="811"/>
      <c r="JYA86" s="811"/>
      <c r="JYB86" s="811"/>
      <c r="JYC86" s="811"/>
      <c r="JYD86" s="811"/>
      <c r="JYE86" s="811"/>
      <c r="JYF86" s="811"/>
      <c r="JYG86" s="811"/>
      <c r="JYH86" s="811"/>
      <c r="JYI86" s="811"/>
      <c r="JYJ86" s="811"/>
      <c r="JYK86" s="811"/>
      <c r="JYL86" s="811"/>
      <c r="JYM86" s="811"/>
      <c r="JYN86" s="811"/>
      <c r="JYO86" s="811"/>
      <c r="JYP86" s="811"/>
      <c r="JYQ86" s="811"/>
      <c r="JYR86" s="811"/>
      <c r="JYS86" s="811"/>
      <c r="JYT86" s="811"/>
      <c r="JYU86" s="811"/>
      <c r="JYV86" s="811"/>
      <c r="JYW86" s="811"/>
      <c r="JYX86" s="811"/>
      <c r="JYY86" s="811"/>
      <c r="JYZ86" s="811"/>
      <c r="JZA86" s="811"/>
      <c r="JZB86" s="811"/>
      <c r="JZC86" s="811"/>
      <c r="JZD86" s="811"/>
      <c r="JZE86" s="811"/>
      <c r="JZF86" s="811"/>
      <c r="JZG86" s="811"/>
      <c r="JZH86" s="811"/>
      <c r="JZI86" s="811"/>
      <c r="JZJ86" s="811"/>
      <c r="JZK86" s="811"/>
      <c r="JZL86" s="811"/>
      <c r="JZM86" s="811"/>
      <c r="JZN86" s="811"/>
      <c r="JZO86" s="811"/>
      <c r="JZP86" s="811"/>
      <c r="JZQ86" s="811"/>
      <c r="JZR86" s="811"/>
      <c r="JZS86" s="811"/>
      <c r="JZT86" s="811"/>
      <c r="JZU86" s="811"/>
      <c r="JZV86" s="811"/>
      <c r="JZW86" s="811"/>
      <c r="JZX86" s="811"/>
      <c r="JZY86" s="811"/>
      <c r="JZZ86" s="811"/>
      <c r="KAA86" s="811"/>
      <c r="KAB86" s="811"/>
      <c r="KAC86" s="811"/>
      <c r="KAD86" s="811"/>
      <c r="KAE86" s="811"/>
      <c r="KAF86" s="811"/>
      <c r="KAG86" s="811"/>
      <c r="KAH86" s="811"/>
      <c r="KAI86" s="811"/>
      <c r="KAJ86" s="811"/>
      <c r="KAK86" s="811"/>
      <c r="KAL86" s="811"/>
      <c r="KAM86" s="811"/>
      <c r="KAN86" s="811"/>
      <c r="KAO86" s="811"/>
      <c r="KAP86" s="811"/>
      <c r="KAQ86" s="811"/>
      <c r="KAR86" s="811"/>
      <c r="KAS86" s="811"/>
      <c r="KAT86" s="811"/>
      <c r="KAU86" s="811"/>
      <c r="KAV86" s="811"/>
      <c r="KAW86" s="811"/>
      <c r="KAX86" s="811"/>
      <c r="KAY86" s="811"/>
      <c r="KAZ86" s="811"/>
      <c r="KBA86" s="811"/>
      <c r="KBB86" s="811"/>
      <c r="KBC86" s="811"/>
      <c r="KBD86" s="811"/>
      <c r="KBE86" s="811"/>
      <c r="KBF86" s="811"/>
      <c r="KBG86" s="811"/>
      <c r="KBH86" s="811"/>
      <c r="KBI86" s="811"/>
      <c r="KBJ86" s="811"/>
      <c r="KBK86" s="811"/>
      <c r="KBL86" s="811"/>
      <c r="KBM86" s="811"/>
      <c r="KBN86" s="811"/>
      <c r="KBO86" s="811"/>
      <c r="KBP86" s="811"/>
      <c r="KBQ86" s="811"/>
      <c r="KBR86" s="811"/>
      <c r="KBS86" s="811"/>
      <c r="KBT86" s="811"/>
      <c r="KBU86" s="811"/>
      <c r="KBV86" s="811"/>
      <c r="KBW86" s="811"/>
      <c r="KBX86" s="811"/>
      <c r="KBY86" s="811"/>
      <c r="KBZ86" s="811"/>
      <c r="KCA86" s="811"/>
      <c r="KCB86" s="811"/>
      <c r="KCC86" s="811"/>
      <c r="KCD86" s="811"/>
      <c r="KCE86" s="811"/>
      <c r="KCF86" s="811"/>
      <c r="KCG86" s="811"/>
      <c r="KCH86" s="811"/>
      <c r="KCI86" s="811"/>
      <c r="KCJ86" s="811"/>
      <c r="KCK86" s="811"/>
      <c r="KCL86" s="811"/>
      <c r="KCM86" s="811"/>
      <c r="KCN86" s="811"/>
      <c r="KCO86" s="811"/>
      <c r="KCP86" s="811"/>
      <c r="KCQ86" s="811"/>
      <c r="KCR86" s="811"/>
      <c r="KCS86" s="811"/>
      <c r="KCT86" s="811"/>
      <c r="KCU86" s="811"/>
      <c r="KCV86" s="811"/>
      <c r="KCW86" s="811"/>
      <c r="KCX86" s="811"/>
      <c r="KCY86" s="811"/>
      <c r="KCZ86" s="811"/>
      <c r="KDA86" s="811"/>
      <c r="KDB86" s="811"/>
      <c r="KDC86" s="811"/>
      <c r="KDD86" s="811"/>
      <c r="KDE86" s="811"/>
      <c r="KDF86" s="811"/>
      <c r="KDG86" s="811"/>
      <c r="KDH86" s="811"/>
      <c r="KDI86" s="811"/>
      <c r="KDJ86" s="811"/>
      <c r="KDK86" s="811"/>
      <c r="KDL86" s="811"/>
      <c r="KDM86" s="811"/>
      <c r="KDN86" s="811"/>
      <c r="KDO86" s="811"/>
      <c r="KDP86" s="811"/>
      <c r="KDQ86" s="811"/>
      <c r="KDR86" s="811"/>
      <c r="KDS86" s="811"/>
      <c r="KDT86" s="811"/>
      <c r="KDU86" s="811"/>
      <c r="KDV86" s="811"/>
      <c r="KDW86" s="811"/>
      <c r="KDX86" s="811"/>
      <c r="KDY86" s="811"/>
      <c r="KDZ86" s="811"/>
      <c r="KEA86" s="811"/>
      <c r="KEB86" s="811"/>
      <c r="KEC86" s="811"/>
      <c r="KED86" s="811"/>
      <c r="KEE86" s="811"/>
      <c r="KEF86" s="811"/>
      <c r="KEG86" s="811"/>
      <c r="KEH86" s="811"/>
      <c r="KEI86" s="811"/>
      <c r="KEJ86" s="811"/>
      <c r="KEK86" s="811"/>
      <c r="KEL86" s="811"/>
      <c r="KEM86" s="811"/>
      <c r="KEN86" s="811"/>
      <c r="KEO86" s="811"/>
      <c r="KEP86" s="811"/>
      <c r="KEQ86" s="811"/>
      <c r="KER86" s="811"/>
      <c r="KES86" s="811"/>
      <c r="KET86" s="811"/>
      <c r="KEU86" s="811"/>
      <c r="KEV86" s="811"/>
      <c r="KEW86" s="811"/>
      <c r="KEX86" s="811"/>
      <c r="KEY86" s="811"/>
      <c r="KEZ86" s="811"/>
      <c r="KFA86" s="811"/>
      <c r="KFB86" s="811"/>
      <c r="KFC86" s="811"/>
      <c r="KFD86" s="811"/>
      <c r="KFE86" s="811"/>
      <c r="KFF86" s="811"/>
      <c r="KFG86" s="811"/>
      <c r="KFH86" s="811"/>
      <c r="KFI86" s="811"/>
      <c r="KFJ86" s="811"/>
      <c r="KFK86" s="811"/>
      <c r="KFL86" s="811"/>
      <c r="KFM86" s="811"/>
      <c r="KFN86" s="811"/>
      <c r="KFO86" s="811"/>
      <c r="KFP86" s="811"/>
      <c r="KFQ86" s="811"/>
      <c r="KFR86" s="811"/>
      <c r="KFS86" s="811"/>
      <c r="KFT86" s="811"/>
      <c r="KFU86" s="811"/>
      <c r="KFV86" s="811"/>
      <c r="KFW86" s="811"/>
      <c r="KFX86" s="811"/>
      <c r="KFY86" s="811"/>
      <c r="KFZ86" s="811"/>
      <c r="KGA86" s="811"/>
      <c r="KGB86" s="811"/>
      <c r="KGC86" s="811"/>
      <c r="KGD86" s="811"/>
      <c r="KGE86" s="811"/>
      <c r="KGF86" s="811"/>
      <c r="KGG86" s="811"/>
      <c r="KGH86" s="811"/>
      <c r="KGI86" s="811"/>
      <c r="KGJ86" s="811"/>
      <c r="KGK86" s="811"/>
      <c r="KGL86" s="811"/>
      <c r="KGM86" s="811"/>
      <c r="KGN86" s="811"/>
      <c r="KGO86" s="811"/>
      <c r="KGP86" s="811"/>
      <c r="KGQ86" s="811"/>
      <c r="KGR86" s="811"/>
      <c r="KGS86" s="811"/>
      <c r="KGT86" s="811"/>
      <c r="KGU86" s="811"/>
      <c r="KGV86" s="811"/>
      <c r="KGW86" s="811"/>
      <c r="KGX86" s="811"/>
      <c r="KGY86" s="811"/>
      <c r="KGZ86" s="811"/>
      <c r="KHA86" s="811"/>
      <c r="KHB86" s="811"/>
      <c r="KHC86" s="811"/>
      <c r="KHD86" s="811"/>
      <c r="KHE86" s="811"/>
      <c r="KHF86" s="811"/>
      <c r="KHG86" s="811"/>
      <c r="KHH86" s="811"/>
      <c r="KHI86" s="811"/>
      <c r="KHJ86" s="811"/>
      <c r="KHK86" s="811"/>
      <c r="KHL86" s="811"/>
      <c r="KHM86" s="811"/>
      <c r="KHN86" s="811"/>
      <c r="KHO86" s="811"/>
      <c r="KHP86" s="811"/>
      <c r="KHQ86" s="811"/>
      <c r="KHR86" s="811"/>
      <c r="KHS86" s="811"/>
      <c r="KHT86" s="811"/>
      <c r="KHU86" s="811"/>
      <c r="KHV86" s="811"/>
      <c r="KHW86" s="811"/>
      <c r="KHX86" s="811"/>
      <c r="KHY86" s="811"/>
      <c r="KHZ86" s="811"/>
      <c r="KIA86" s="811"/>
      <c r="KIB86" s="811"/>
      <c r="KIC86" s="811"/>
      <c r="KID86" s="811"/>
      <c r="KIE86" s="811"/>
      <c r="KIF86" s="811"/>
      <c r="KIG86" s="811"/>
      <c r="KIH86" s="811"/>
      <c r="KII86" s="811"/>
      <c r="KIJ86" s="811"/>
      <c r="KIK86" s="811"/>
      <c r="KIL86" s="811"/>
      <c r="KIM86" s="811"/>
      <c r="KIN86" s="811"/>
      <c r="KIO86" s="811"/>
      <c r="KIP86" s="811"/>
      <c r="KIQ86" s="811"/>
      <c r="KIR86" s="811"/>
      <c r="KIS86" s="811"/>
      <c r="KIT86" s="811"/>
      <c r="KIU86" s="811"/>
      <c r="KIV86" s="811"/>
      <c r="KIW86" s="811"/>
      <c r="KIX86" s="811"/>
      <c r="KIY86" s="811"/>
      <c r="KIZ86" s="811"/>
      <c r="KJA86" s="811"/>
      <c r="KJB86" s="811"/>
      <c r="KJC86" s="811"/>
      <c r="KJD86" s="811"/>
      <c r="KJE86" s="811"/>
      <c r="KJF86" s="811"/>
      <c r="KJG86" s="811"/>
      <c r="KJH86" s="811"/>
      <c r="KJI86" s="811"/>
      <c r="KJJ86" s="811"/>
      <c r="KJK86" s="811"/>
      <c r="KJL86" s="811"/>
      <c r="KJM86" s="811"/>
      <c r="KJN86" s="811"/>
      <c r="KJO86" s="811"/>
      <c r="KJP86" s="811"/>
      <c r="KJQ86" s="811"/>
      <c r="KJR86" s="811"/>
      <c r="KJS86" s="811"/>
      <c r="KJT86" s="811"/>
      <c r="KJU86" s="811"/>
      <c r="KJV86" s="811"/>
      <c r="KJW86" s="811"/>
      <c r="KJX86" s="811"/>
      <c r="KJY86" s="811"/>
      <c r="KJZ86" s="811"/>
      <c r="KKA86" s="811"/>
      <c r="KKB86" s="811"/>
      <c r="KKC86" s="811"/>
      <c r="KKD86" s="811"/>
      <c r="KKE86" s="811"/>
      <c r="KKF86" s="811"/>
      <c r="KKG86" s="811"/>
      <c r="KKH86" s="811"/>
      <c r="KKI86" s="811"/>
      <c r="KKJ86" s="811"/>
      <c r="KKK86" s="811"/>
      <c r="KKL86" s="811"/>
      <c r="KKM86" s="811"/>
      <c r="KKN86" s="811"/>
      <c r="KKO86" s="811"/>
      <c r="KKP86" s="811"/>
      <c r="KKQ86" s="811"/>
      <c r="KKR86" s="811"/>
      <c r="KKS86" s="811"/>
      <c r="KKT86" s="811"/>
      <c r="KKU86" s="811"/>
      <c r="KKV86" s="811"/>
      <c r="KKW86" s="811"/>
      <c r="KKX86" s="811"/>
      <c r="KKY86" s="811"/>
      <c r="KKZ86" s="811"/>
      <c r="KLA86" s="811"/>
      <c r="KLB86" s="811"/>
      <c r="KLC86" s="811"/>
      <c r="KLD86" s="811"/>
      <c r="KLE86" s="811"/>
      <c r="KLF86" s="811"/>
      <c r="KLG86" s="811"/>
      <c r="KLH86" s="811"/>
      <c r="KLI86" s="811"/>
      <c r="KLJ86" s="811"/>
      <c r="KLK86" s="811"/>
      <c r="KLL86" s="811"/>
      <c r="KLM86" s="811"/>
      <c r="KLN86" s="811"/>
      <c r="KLO86" s="811"/>
      <c r="KLP86" s="811"/>
      <c r="KLQ86" s="811"/>
      <c r="KLR86" s="811"/>
      <c r="KLS86" s="811"/>
      <c r="KLT86" s="811"/>
      <c r="KLU86" s="811"/>
      <c r="KLV86" s="811"/>
      <c r="KLW86" s="811"/>
      <c r="KLX86" s="811"/>
      <c r="KLY86" s="811"/>
      <c r="KLZ86" s="811"/>
      <c r="KMA86" s="811"/>
      <c r="KMB86" s="811"/>
      <c r="KMC86" s="811"/>
      <c r="KMD86" s="811"/>
      <c r="KME86" s="811"/>
      <c r="KMF86" s="811"/>
      <c r="KMG86" s="811"/>
      <c r="KMH86" s="811"/>
      <c r="KMI86" s="811"/>
      <c r="KMJ86" s="811"/>
      <c r="KMK86" s="811"/>
      <c r="KML86" s="811"/>
      <c r="KMM86" s="811"/>
      <c r="KMN86" s="811"/>
      <c r="KMO86" s="811"/>
      <c r="KMP86" s="811"/>
      <c r="KMQ86" s="811"/>
      <c r="KMR86" s="811"/>
      <c r="KMS86" s="811"/>
      <c r="KMT86" s="811"/>
      <c r="KMU86" s="811"/>
      <c r="KMV86" s="811"/>
      <c r="KMW86" s="811"/>
      <c r="KMX86" s="811"/>
      <c r="KMY86" s="811"/>
      <c r="KMZ86" s="811"/>
      <c r="KNA86" s="811"/>
      <c r="KNB86" s="811"/>
      <c r="KNC86" s="811"/>
      <c r="KND86" s="811"/>
      <c r="KNE86" s="811"/>
      <c r="KNF86" s="811"/>
      <c r="KNG86" s="811"/>
      <c r="KNH86" s="811"/>
      <c r="KNI86" s="811"/>
      <c r="KNJ86" s="811"/>
      <c r="KNK86" s="811"/>
      <c r="KNL86" s="811"/>
      <c r="KNM86" s="811"/>
      <c r="KNN86" s="811"/>
      <c r="KNO86" s="811"/>
      <c r="KNP86" s="811"/>
      <c r="KNQ86" s="811"/>
      <c r="KNR86" s="811"/>
      <c r="KNS86" s="811"/>
      <c r="KNT86" s="811"/>
      <c r="KNU86" s="811"/>
      <c r="KNV86" s="811"/>
      <c r="KNW86" s="811"/>
      <c r="KNX86" s="811"/>
      <c r="KNY86" s="811"/>
      <c r="KNZ86" s="811"/>
      <c r="KOA86" s="811"/>
      <c r="KOB86" s="811"/>
      <c r="KOC86" s="811"/>
      <c r="KOD86" s="811"/>
      <c r="KOE86" s="811"/>
      <c r="KOF86" s="811"/>
      <c r="KOG86" s="811"/>
      <c r="KOH86" s="811"/>
      <c r="KOI86" s="811"/>
      <c r="KOJ86" s="811"/>
      <c r="KOK86" s="811"/>
      <c r="KOL86" s="811"/>
      <c r="KOM86" s="811"/>
      <c r="KON86" s="811"/>
      <c r="KOO86" s="811"/>
      <c r="KOP86" s="811"/>
      <c r="KOQ86" s="811"/>
      <c r="KOR86" s="811"/>
      <c r="KOS86" s="811"/>
      <c r="KOT86" s="811"/>
      <c r="KOU86" s="811"/>
      <c r="KOV86" s="811"/>
      <c r="KOW86" s="811"/>
      <c r="KOX86" s="811"/>
      <c r="KOY86" s="811"/>
      <c r="KOZ86" s="811"/>
      <c r="KPA86" s="811"/>
      <c r="KPB86" s="811"/>
      <c r="KPC86" s="811"/>
      <c r="KPD86" s="811"/>
      <c r="KPE86" s="811"/>
      <c r="KPF86" s="811"/>
      <c r="KPG86" s="811"/>
      <c r="KPH86" s="811"/>
      <c r="KPI86" s="811"/>
      <c r="KPJ86" s="811"/>
      <c r="KPK86" s="811"/>
      <c r="KPL86" s="811"/>
      <c r="KPM86" s="811"/>
      <c r="KPN86" s="811"/>
      <c r="KPO86" s="811"/>
      <c r="KPP86" s="811"/>
      <c r="KPQ86" s="811"/>
      <c r="KPR86" s="811"/>
      <c r="KPS86" s="811"/>
      <c r="KPT86" s="811"/>
      <c r="KPU86" s="811"/>
      <c r="KPV86" s="811"/>
      <c r="KPW86" s="811"/>
      <c r="KPX86" s="811"/>
      <c r="KPY86" s="811"/>
      <c r="KPZ86" s="811"/>
      <c r="KQA86" s="811"/>
      <c r="KQB86" s="811"/>
      <c r="KQC86" s="811"/>
      <c r="KQD86" s="811"/>
      <c r="KQE86" s="811"/>
      <c r="KQF86" s="811"/>
      <c r="KQG86" s="811"/>
      <c r="KQH86" s="811"/>
      <c r="KQI86" s="811"/>
      <c r="KQJ86" s="811"/>
      <c r="KQK86" s="811"/>
      <c r="KQL86" s="811"/>
      <c r="KQM86" s="811"/>
      <c r="KQN86" s="811"/>
      <c r="KQO86" s="811"/>
      <c r="KQP86" s="811"/>
      <c r="KQQ86" s="811"/>
      <c r="KQR86" s="811"/>
      <c r="KQS86" s="811"/>
      <c r="KQT86" s="811"/>
      <c r="KQU86" s="811"/>
      <c r="KQV86" s="811"/>
      <c r="KQW86" s="811"/>
      <c r="KQX86" s="811"/>
      <c r="KQY86" s="811"/>
      <c r="KQZ86" s="811"/>
      <c r="KRA86" s="811"/>
      <c r="KRB86" s="811"/>
      <c r="KRC86" s="811"/>
      <c r="KRD86" s="811"/>
      <c r="KRE86" s="811"/>
      <c r="KRF86" s="811"/>
      <c r="KRG86" s="811"/>
      <c r="KRH86" s="811"/>
      <c r="KRI86" s="811"/>
      <c r="KRJ86" s="811"/>
      <c r="KRK86" s="811"/>
      <c r="KRL86" s="811"/>
      <c r="KRM86" s="811"/>
      <c r="KRN86" s="811"/>
      <c r="KRO86" s="811"/>
      <c r="KRP86" s="811"/>
      <c r="KRQ86" s="811"/>
      <c r="KRR86" s="811"/>
      <c r="KRS86" s="811"/>
      <c r="KRT86" s="811"/>
      <c r="KRU86" s="811"/>
      <c r="KRV86" s="811"/>
      <c r="KRW86" s="811"/>
      <c r="KRX86" s="811"/>
      <c r="KRY86" s="811"/>
      <c r="KRZ86" s="811"/>
      <c r="KSA86" s="811"/>
      <c r="KSB86" s="811"/>
      <c r="KSC86" s="811"/>
      <c r="KSD86" s="811"/>
      <c r="KSE86" s="811"/>
      <c r="KSF86" s="811"/>
      <c r="KSG86" s="811"/>
      <c r="KSH86" s="811"/>
      <c r="KSI86" s="811"/>
      <c r="KSJ86" s="811"/>
      <c r="KSK86" s="811"/>
      <c r="KSL86" s="811"/>
      <c r="KSM86" s="811"/>
      <c r="KSN86" s="811"/>
      <c r="KSO86" s="811"/>
      <c r="KSP86" s="811"/>
      <c r="KSQ86" s="811"/>
      <c r="KSR86" s="811"/>
      <c r="KSS86" s="811"/>
      <c r="KST86" s="811"/>
      <c r="KSU86" s="811"/>
      <c r="KSV86" s="811"/>
      <c r="KSW86" s="811"/>
      <c r="KSX86" s="811"/>
      <c r="KSY86" s="811"/>
      <c r="KSZ86" s="811"/>
      <c r="KTA86" s="811"/>
      <c r="KTB86" s="811"/>
      <c r="KTC86" s="811"/>
      <c r="KTD86" s="811"/>
      <c r="KTE86" s="811"/>
      <c r="KTF86" s="811"/>
      <c r="KTG86" s="811"/>
      <c r="KTH86" s="811"/>
      <c r="KTI86" s="811"/>
      <c r="KTJ86" s="811"/>
      <c r="KTK86" s="811"/>
      <c r="KTL86" s="811"/>
      <c r="KTM86" s="811"/>
      <c r="KTN86" s="811"/>
      <c r="KTO86" s="811"/>
      <c r="KTP86" s="811"/>
      <c r="KTQ86" s="811"/>
      <c r="KTR86" s="811"/>
      <c r="KTS86" s="811"/>
      <c r="KTT86" s="811"/>
      <c r="KTU86" s="811"/>
      <c r="KTV86" s="811"/>
      <c r="KTW86" s="811"/>
      <c r="KTX86" s="811"/>
      <c r="KTY86" s="811"/>
      <c r="KTZ86" s="811"/>
      <c r="KUA86" s="811"/>
      <c r="KUB86" s="811"/>
      <c r="KUC86" s="811"/>
      <c r="KUD86" s="811"/>
      <c r="KUE86" s="811"/>
      <c r="KUF86" s="811"/>
      <c r="KUG86" s="811"/>
      <c r="KUH86" s="811"/>
      <c r="KUI86" s="811"/>
      <c r="KUJ86" s="811"/>
      <c r="KUK86" s="811"/>
      <c r="KUL86" s="811"/>
      <c r="KUM86" s="811"/>
      <c r="KUN86" s="811"/>
      <c r="KUO86" s="811"/>
      <c r="KUP86" s="811"/>
      <c r="KUQ86" s="811"/>
      <c r="KUR86" s="811"/>
      <c r="KUS86" s="811"/>
      <c r="KUT86" s="811"/>
      <c r="KUU86" s="811"/>
      <c r="KUV86" s="811"/>
      <c r="KUW86" s="811"/>
      <c r="KUX86" s="811"/>
      <c r="KUY86" s="811"/>
      <c r="KUZ86" s="811"/>
      <c r="KVA86" s="811"/>
      <c r="KVB86" s="811"/>
      <c r="KVC86" s="811"/>
      <c r="KVD86" s="811"/>
      <c r="KVE86" s="811"/>
      <c r="KVF86" s="811"/>
      <c r="KVG86" s="811"/>
      <c r="KVH86" s="811"/>
      <c r="KVI86" s="811"/>
      <c r="KVJ86" s="811"/>
      <c r="KVK86" s="811"/>
      <c r="KVL86" s="811"/>
      <c r="KVM86" s="811"/>
      <c r="KVN86" s="811"/>
      <c r="KVO86" s="811"/>
      <c r="KVP86" s="811"/>
      <c r="KVQ86" s="811"/>
      <c r="KVR86" s="811"/>
      <c r="KVS86" s="811"/>
      <c r="KVT86" s="811"/>
      <c r="KVU86" s="811"/>
      <c r="KVV86" s="811"/>
      <c r="KVW86" s="811"/>
      <c r="KVX86" s="811"/>
      <c r="KVY86" s="811"/>
      <c r="KVZ86" s="811"/>
      <c r="KWA86" s="811"/>
      <c r="KWB86" s="811"/>
      <c r="KWC86" s="811"/>
      <c r="KWD86" s="811"/>
      <c r="KWE86" s="811"/>
      <c r="KWF86" s="811"/>
      <c r="KWG86" s="811"/>
      <c r="KWH86" s="811"/>
      <c r="KWI86" s="811"/>
      <c r="KWJ86" s="811"/>
      <c r="KWK86" s="811"/>
      <c r="KWL86" s="811"/>
      <c r="KWM86" s="811"/>
      <c r="KWN86" s="811"/>
      <c r="KWO86" s="811"/>
      <c r="KWP86" s="811"/>
      <c r="KWQ86" s="811"/>
      <c r="KWR86" s="811"/>
      <c r="KWS86" s="811"/>
      <c r="KWT86" s="811"/>
      <c r="KWU86" s="811"/>
      <c r="KWV86" s="811"/>
      <c r="KWW86" s="811"/>
      <c r="KWX86" s="811"/>
      <c r="KWY86" s="811"/>
      <c r="KWZ86" s="811"/>
      <c r="KXA86" s="811"/>
      <c r="KXB86" s="811"/>
      <c r="KXC86" s="811"/>
      <c r="KXD86" s="811"/>
      <c r="KXE86" s="811"/>
      <c r="KXF86" s="811"/>
      <c r="KXG86" s="811"/>
      <c r="KXH86" s="811"/>
      <c r="KXI86" s="811"/>
      <c r="KXJ86" s="811"/>
      <c r="KXK86" s="811"/>
      <c r="KXL86" s="811"/>
      <c r="KXM86" s="811"/>
      <c r="KXN86" s="811"/>
      <c r="KXO86" s="811"/>
      <c r="KXP86" s="811"/>
      <c r="KXQ86" s="811"/>
      <c r="KXR86" s="811"/>
      <c r="KXS86" s="811"/>
      <c r="KXT86" s="811"/>
      <c r="KXU86" s="811"/>
      <c r="KXV86" s="811"/>
      <c r="KXW86" s="811"/>
      <c r="KXX86" s="811"/>
      <c r="KXY86" s="811"/>
      <c r="KXZ86" s="811"/>
      <c r="KYA86" s="811"/>
      <c r="KYB86" s="811"/>
      <c r="KYC86" s="811"/>
      <c r="KYD86" s="811"/>
      <c r="KYE86" s="811"/>
      <c r="KYF86" s="811"/>
      <c r="KYG86" s="811"/>
      <c r="KYH86" s="811"/>
      <c r="KYI86" s="811"/>
      <c r="KYJ86" s="811"/>
      <c r="KYK86" s="811"/>
      <c r="KYL86" s="811"/>
      <c r="KYM86" s="811"/>
      <c r="KYN86" s="811"/>
      <c r="KYO86" s="811"/>
      <c r="KYP86" s="811"/>
      <c r="KYQ86" s="811"/>
      <c r="KYR86" s="811"/>
      <c r="KYS86" s="811"/>
      <c r="KYT86" s="811"/>
      <c r="KYU86" s="811"/>
      <c r="KYV86" s="811"/>
      <c r="KYW86" s="811"/>
      <c r="KYX86" s="811"/>
      <c r="KYY86" s="811"/>
      <c r="KYZ86" s="811"/>
      <c r="KZA86" s="811"/>
      <c r="KZB86" s="811"/>
      <c r="KZC86" s="811"/>
      <c r="KZD86" s="811"/>
      <c r="KZE86" s="811"/>
      <c r="KZF86" s="811"/>
      <c r="KZG86" s="811"/>
      <c r="KZH86" s="811"/>
      <c r="KZI86" s="811"/>
      <c r="KZJ86" s="811"/>
      <c r="KZK86" s="811"/>
      <c r="KZL86" s="811"/>
      <c r="KZM86" s="811"/>
      <c r="KZN86" s="811"/>
      <c r="KZO86" s="811"/>
      <c r="KZP86" s="811"/>
      <c r="KZQ86" s="811"/>
      <c r="KZR86" s="811"/>
      <c r="KZS86" s="811"/>
      <c r="KZT86" s="811"/>
      <c r="KZU86" s="811"/>
      <c r="KZV86" s="811"/>
      <c r="KZW86" s="811"/>
      <c r="KZX86" s="811"/>
      <c r="KZY86" s="811"/>
      <c r="KZZ86" s="811"/>
      <c r="LAA86" s="811"/>
      <c r="LAB86" s="811"/>
      <c r="LAC86" s="811"/>
      <c r="LAD86" s="811"/>
      <c r="LAE86" s="811"/>
      <c r="LAF86" s="811"/>
      <c r="LAG86" s="811"/>
      <c r="LAH86" s="811"/>
      <c r="LAI86" s="811"/>
      <c r="LAJ86" s="811"/>
      <c r="LAK86" s="811"/>
      <c r="LAL86" s="811"/>
      <c r="LAM86" s="811"/>
      <c r="LAN86" s="811"/>
      <c r="LAO86" s="811"/>
      <c r="LAP86" s="811"/>
      <c r="LAQ86" s="811"/>
      <c r="LAR86" s="811"/>
      <c r="LAS86" s="811"/>
      <c r="LAT86" s="811"/>
      <c r="LAU86" s="811"/>
      <c r="LAV86" s="811"/>
      <c r="LAW86" s="811"/>
      <c r="LAX86" s="811"/>
      <c r="LAY86" s="811"/>
      <c r="LAZ86" s="811"/>
      <c r="LBA86" s="811"/>
      <c r="LBB86" s="811"/>
      <c r="LBC86" s="811"/>
      <c r="LBD86" s="811"/>
      <c r="LBE86" s="811"/>
      <c r="LBF86" s="811"/>
      <c r="LBG86" s="811"/>
      <c r="LBH86" s="811"/>
      <c r="LBI86" s="811"/>
      <c r="LBJ86" s="811"/>
      <c r="LBK86" s="811"/>
      <c r="LBL86" s="811"/>
      <c r="LBM86" s="811"/>
      <c r="LBN86" s="811"/>
      <c r="LBO86" s="811"/>
      <c r="LBP86" s="811"/>
      <c r="LBQ86" s="811"/>
      <c r="LBR86" s="811"/>
      <c r="LBS86" s="811"/>
      <c r="LBT86" s="811"/>
      <c r="LBU86" s="811"/>
      <c r="LBV86" s="811"/>
      <c r="LBW86" s="811"/>
      <c r="LBX86" s="811"/>
      <c r="LBY86" s="811"/>
      <c r="LBZ86" s="811"/>
      <c r="LCA86" s="811"/>
      <c r="LCB86" s="811"/>
      <c r="LCC86" s="811"/>
      <c r="LCD86" s="811"/>
      <c r="LCE86" s="811"/>
      <c r="LCF86" s="811"/>
      <c r="LCG86" s="811"/>
      <c r="LCH86" s="811"/>
      <c r="LCI86" s="811"/>
      <c r="LCJ86" s="811"/>
      <c r="LCK86" s="811"/>
      <c r="LCL86" s="811"/>
      <c r="LCM86" s="811"/>
      <c r="LCN86" s="811"/>
      <c r="LCO86" s="811"/>
      <c r="LCP86" s="811"/>
      <c r="LCQ86" s="811"/>
      <c r="LCR86" s="811"/>
      <c r="LCS86" s="811"/>
      <c r="LCT86" s="811"/>
      <c r="LCU86" s="811"/>
      <c r="LCV86" s="811"/>
      <c r="LCW86" s="811"/>
      <c r="LCX86" s="811"/>
      <c r="LCY86" s="811"/>
      <c r="LCZ86" s="811"/>
      <c r="LDA86" s="811"/>
      <c r="LDB86" s="811"/>
      <c r="LDC86" s="811"/>
      <c r="LDD86" s="811"/>
      <c r="LDE86" s="811"/>
      <c r="LDF86" s="811"/>
      <c r="LDG86" s="811"/>
      <c r="LDH86" s="811"/>
      <c r="LDI86" s="811"/>
      <c r="LDJ86" s="811"/>
      <c r="LDK86" s="811"/>
      <c r="LDL86" s="811"/>
      <c r="LDM86" s="811"/>
      <c r="LDN86" s="811"/>
      <c r="LDO86" s="811"/>
      <c r="LDP86" s="811"/>
      <c r="LDQ86" s="811"/>
      <c r="LDR86" s="811"/>
      <c r="LDS86" s="811"/>
      <c r="LDT86" s="811"/>
      <c r="LDU86" s="811"/>
      <c r="LDV86" s="811"/>
      <c r="LDW86" s="811"/>
      <c r="LDX86" s="811"/>
      <c r="LDY86" s="811"/>
      <c r="LDZ86" s="811"/>
      <c r="LEA86" s="811"/>
      <c r="LEB86" s="811"/>
      <c r="LEC86" s="811"/>
      <c r="LED86" s="811"/>
      <c r="LEE86" s="811"/>
      <c r="LEF86" s="811"/>
      <c r="LEG86" s="811"/>
      <c r="LEH86" s="811"/>
      <c r="LEI86" s="811"/>
      <c r="LEJ86" s="811"/>
      <c r="LEK86" s="811"/>
      <c r="LEL86" s="811"/>
      <c r="LEM86" s="811"/>
      <c r="LEN86" s="811"/>
      <c r="LEO86" s="811"/>
      <c r="LEP86" s="811"/>
      <c r="LEQ86" s="811"/>
      <c r="LER86" s="811"/>
      <c r="LES86" s="811"/>
      <c r="LET86" s="811"/>
      <c r="LEU86" s="811"/>
      <c r="LEV86" s="811"/>
      <c r="LEW86" s="811"/>
      <c r="LEX86" s="811"/>
      <c r="LEY86" s="811"/>
      <c r="LEZ86" s="811"/>
      <c r="LFA86" s="811"/>
      <c r="LFB86" s="811"/>
      <c r="LFC86" s="811"/>
      <c r="LFD86" s="811"/>
      <c r="LFE86" s="811"/>
      <c r="LFF86" s="811"/>
      <c r="LFG86" s="811"/>
      <c r="LFH86" s="811"/>
      <c r="LFI86" s="811"/>
      <c r="LFJ86" s="811"/>
      <c r="LFK86" s="811"/>
      <c r="LFL86" s="811"/>
      <c r="LFM86" s="811"/>
      <c r="LFN86" s="811"/>
      <c r="LFO86" s="811"/>
      <c r="LFP86" s="811"/>
      <c r="LFQ86" s="811"/>
      <c r="LFR86" s="811"/>
      <c r="LFS86" s="811"/>
      <c r="LFT86" s="811"/>
      <c r="LFU86" s="811"/>
      <c r="LFV86" s="811"/>
      <c r="LFW86" s="811"/>
      <c r="LFX86" s="811"/>
      <c r="LFY86" s="811"/>
      <c r="LFZ86" s="811"/>
      <c r="LGA86" s="811"/>
      <c r="LGB86" s="811"/>
      <c r="LGC86" s="811"/>
      <c r="LGD86" s="811"/>
      <c r="LGE86" s="811"/>
      <c r="LGF86" s="811"/>
      <c r="LGG86" s="811"/>
      <c r="LGH86" s="811"/>
      <c r="LGI86" s="811"/>
      <c r="LGJ86" s="811"/>
      <c r="LGK86" s="811"/>
      <c r="LGL86" s="811"/>
      <c r="LGM86" s="811"/>
      <c r="LGN86" s="811"/>
      <c r="LGO86" s="811"/>
      <c r="LGP86" s="811"/>
      <c r="LGQ86" s="811"/>
      <c r="LGR86" s="811"/>
      <c r="LGS86" s="811"/>
      <c r="LGT86" s="811"/>
      <c r="LGU86" s="811"/>
      <c r="LGV86" s="811"/>
      <c r="LGW86" s="811"/>
      <c r="LGX86" s="811"/>
      <c r="LGY86" s="811"/>
      <c r="LGZ86" s="811"/>
      <c r="LHA86" s="811"/>
      <c r="LHB86" s="811"/>
      <c r="LHC86" s="811"/>
      <c r="LHD86" s="811"/>
      <c r="LHE86" s="811"/>
      <c r="LHF86" s="811"/>
      <c r="LHG86" s="811"/>
      <c r="LHH86" s="811"/>
      <c r="LHI86" s="811"/>
      <c r="LHJ86" s="811"/>
      <c r="LHK86" s="811"/>
      <c r="LHL86" s="811"/>
      <c r="LHM86" s="811"/>
      <c r="LHN86" s="811"/>
      <c r="LHO86" s="811"/>
      <c r="LHP86" s="811"/>
      <c r="LHQ86" s="811"/>
      <c r="LHR86" s="811"/>
      <c r="LHS86" s="811"/>
      <c r="LHT86" s="811"/>
      <c r="LHU86" s="811"/>
      <c r="LHV86" s="811"/>
      <c r="LHW86" s="811"/>
      <c r="LHX86" s="811"/>
      <c r="LHY86" s="811"/>
      <c r="LHZ86" s="811"/>
      <c r="LIA86" s="811"/>
      <c r="LIB86" s="811"/>
      <c r="LIC86" s="811"/>
      <c r="LID86" s="811"/>
      <c r="LIE86" s="811"/>
      <c r="LIF86" s="811"/>
      <c r="LIG86" s="811"/>
      <c r="LIH86" s="811"/>
      <c r="LII86" s="811"/>
      <c r="LIJ86" s="811"/>
      <c r="LIK86" s="811"/>
      <c r="LIL86" s="811"/>
      <c r="LIM86" s="811"/>
      <c r="LIN86" s="811"/>
      <c r="LIO86" s="811"/>
      <c r="LIP86" s="811"/>
      <c r="LIQ86" s="811"/>
      <c r="LIR86" s="811"/>
      <c r="LIS86" s="811"/>
      <c r="LIT86" s="811"/>
      <c r="LIU86" s="811"/>
      <c r="LIV86" s="811"/>
      <c r="LIW86" s="811"/>
      <c r="LIX86" s="811"/>
      <c r="LIY86" s="811"/>
      <c r="LIZ86" s="811"/>
      <c r="LJA86" s="811"/>
      <c r="LJB86" s="811"/>
      <c r="LJC86" s="811"/>
      <c r="LJD86" s="811"/>
      <c r="LJE86" s="811"/>
      <c r="LJF86" s="811"/>
      <c r="LJG86" s="811"/>
      <c r="LJH86" s="811"/>
      <c r="LJI86" s="811"/>
      <c r="LJJ86" s="811"/>
      <c r="LJK86" s="811"/>
      <c r="LJL86" s="811"/>
      <c r="LJM86" s="811"/>
      <c r="LJN86" s="811"/>
      <c r="LJO86" s="811"/>
      <c r="LJP86" s="811"/>
      <c r="LJQ86" s="811"/>
      <c r="LJR86" s="811"/>
      <c r="LJS86" s="811"/>
      <c r="LJT86" s="811"/>
      <c r="LJU86" s="811"/>
      <c r="LJV86" s="811"/>
      <c r="LJW86" s="811"/>
      <c r="LJX86" s="811"/>
      <c r="LJY86" s="811"/>
      <c r="LJZ86" s="811"/>
      <c r="LKA86" s="811"/>
      <c r="LKB86" s="811"/>
      <c r="LKC86" s="811"/>
      <c r="LKD86" s="811"/>
      <c r="LKE86" s="811"/>
      <c r="LKF86" s="811"/>
      <c r="LKG86" s="811"/>
      <c r="LKH86" s="811"/>
      <c r="LKI86" s="811"/>
      <c r="LKJ86" s="811"/>
      <c r="LKK86" s="811"/>
      <c r="LKL86" s="811"/>
      <c r="LKM86" s="811"/>
      <c r="LKN86" s="811"/>
      <c r="LKO86" s="811"/>
      <c r="LKP86" s="811"/>
      <c r="LKQ86" s="811"/>
      <c r="LKR86" s="811"/>
      <c r="LKS86" s="811"/>
      <c r="LKT86" s="811"/>
      <c r="LKU86" s="811"/>
      <c r="LKV86" s="811"/>
      <c r="LKW86" s="811"/>
      <c r="LKX86" s="811"/>
      <c r="LKY86" s="811"/>
      <c r="LKZ86" s="811"/>
      <c r="LLA86" s="811"/>
      <c r="LLB86" s="811"/>
      <c r="LLC86" s="811"/>
      <c r="LLD86" s="811"/>
      <c r="LLE86" s="811"/>
      <c r="LLF86" s="811"/>
      <c r="LLG86" s="811"/>
      <c r="LLH86" s="811"/>
      <c r="LLI86" s="811"/>
      <c r="LLJ86" s="811"/>
      <c r="LLK86" s="811"/>
      <c r="LLL86" s="811"/>
      <c r="LLM86" s="811"/>
      <c r="LLN86" s="811"/>
      <c r="LLO86" s="811"/>
      <c r="LLP86" s="811"/>
      <c r="LLQ86" s="811"/>
      <c r="LLR86" s="811"/>
      <c r="LLS86" s="811"/>
      <c r="LLT86" s="811"/>
      <c r="LLU86" s="811"/>
      <c r="LLV86" s="811"/>
      <c r="LLW86" s="811"/>
      <c r="LLX86" s="811"/>
      <c r="LLY86" s="811"/>
      <c r="LLZ86" s="811"/>
      <c r="LMA86" s="811"/>
      <c r="LMB86" s="811"/>
      <c r="LMC86" s="811"/>
      <c r="LMD86" s="811"/>
      <c r="LME86" s="811"/>
      <c r="LMF86" s="811"/>
      <c r="LMG86" s="811"/>
      <c r="LMH86" s="811"/>
      <c r="LMI86" s="811"/>
      <c r="LMJ86" s="811"/>
      <c r="LMK86" s="811"/>
      <c r="LML86" s="811"/>
      <c r="LMM86" s="811"/>
      <c r="LMN86" s="811"/>
      <c r="LMO86" s="811"/>
      <c r="LMP86" s="811"/>
      <c r="LMQ86" s="811"/>
      <c r="LMR86" s="811"/>
      <c r="LMS86" s="811"/>
      <c r="LMT86" s="811"/>
      <c r="LMU86" s="811"/>
      <c r="LMV86" s="811"/>
      <c r="LMW86" s="811"/>
      <c r="LMX86" s="811"/>
      <c r="LMY86" s="811"/>
      <c r="LMZ86" s="811"/>
      <c r="LNA86" s="811"/>
      <c r="LNB86" s="811"/>
      <c r="LNC86" s="811"/>
      <c r="LND86" s="811"/>
      <c r="LNE86" s="811"/>
      <c r="LNF86" s="811"/>
      <c r="LNG86" s="811"/>
      <c r="LNH86" s="811"/>
      <c r="LNI86" s="811"/>
      <c r="LNJ86" s="811"/>
      <c r="LNK86" s="811"/>
      <c r="LNL86" s="811"/>
      <c r="LNM86" s="811"/>
      <c r="LNN86" s="811"/>
      <c r="LNO86" s="811"/>
      <c r="LNP86" s="811"/>
      <c r="LNQ86" s="811"/>
      <c r="LNR86" s="811"/>
      <c r="LNS86" s="811"/>
      <c r="LNT86" s="811"/>
      <c r="LNU86" s="811"/>
      <c r="LNV86" s="811"/>
      <c r="LNW86" s="811"/>
      <c r="LNX86" s="811"/>
      <c r="LNY86" s="811"/>
      <c r="LNZ86" s="811"/>
      <c r="LOA86" s="811"/>
      <c r="LOB86" s="811"/>
      <c r="LOC86" s="811"/>
      <c r="LOD86" s="811"/>
      <c r="LOE86" s="811"/>
      <c r="LOF86" s="811"/>
      <c r="LOG86" s="811"/>
      <c r="LOH86" s="811"/>
      <c r="LOI86" s="811"/>
      <c r="LOJ86" s="811"/>
      <c r="LOK86" s="811"/>
      <c r="LOL86" s="811"/>
      <c r="LOM86" s="811"/>
      <c r="LON86" s="811"/>
      <c r="LOO86" s="811"/>
      <c r="LOP86" s="811"/>
      <c r="LOQ86" s="811"/>
      <c r="LOR86" s="811"/>
      <c r="LOS86" s="811"/>
      <c r="LOT86" s="811"/>
      <c r="LOU86" s="811"/>
      <c r="LOV86" s="811"/>
      <c r="LOW86" s="811"/>
      <c r="LOX86" s="811"/>
      <c r="LOY86" s="811"/>
      <c r="LOZ86" s="811"/>
      <c r="LPA86" s="811"/>
      <c r="LPB86" s="811"/>
      <c r="LPC86" s="811"/>
      <c r="LPD86" s="811"/>
      <c r="LPE86" s="811"/>
      <c r="LPF86" s="811"/>
      <c r="LPG86" s="811"/>
      <c r="LPH86" s="811"/>
      <c r="LPI86" s="811"/>
      <c r="LPJ86" s="811"/>
      <c r="LPK86" s="811"/>
      <c r="LPL86" s="811"/>
      <c r="LPM86" s="811"/>
      <c r="LPN86" s="811"/>
      <c r="LPO86" s="811"/>
      <c r="LPP86" s="811"/>
      <c r="LPQ86" s="811"/>
      <c r="LPR86" s="811"/>
      <c r="LPS86" s="811"/>
      <c r="LPT86" s="811"/>
      <c r="LPU86" s="811"/>
      <c r="LPV86" s="811"/>
      <c r="LPW86" s="811"/>
      <c r="LPX86" s="811"/>
      <c r="LPY86" s="811"/>
      <c r="LPZ86" s="811"/>
      <c r="LQA86" s="811"/>
      <c r="LQB86" s="811"/>
      <c r="LQC86" s="811"/>
      <c r="LQD86" s="811"/>
      <c r="LQE86" s="811"/>
      <c r="LQF86" s="811"/>
      <c r="LQG86" s="811"/>
      <c r="LQH86" s="811"/>
      <c r="LQI86" s="811"/>
      <c r="LQJ86" s="811"/>
      <c r="LQK86" s="811"/>
      <c r="LQL86" s="811"/>
      <c r="LQM86" s="811"/>
      <c r="LQN86" s="811"/>
      <c r="LQO86" s="811"/>
      <c r="LQP86" s="811"/>
      <c r="LQQ86" s="811"/>
      <c r="LQR86" s="811"/>
      <c r="LQS86" s="811"/>
      <c r="LQT86" s="811"/>
      <c r="LQU86" s="811"/>
      <c r="LQV86" s="811"/>
      <c r="LQW86" s="811"/>
      <c r="LQX86" s="811"/>
      <c r="LQY86" s="811"/>
      <c r="LQZ86" s="811"/>
      <c r="LRA86" s="811"/>
      <c r="LRB86" s="811"/>
      <c r="LRC86" s="811"/>
      <c r="LRD86" s="811"/>
      <c r="LRE86" s="811"/>
      <c r="LRF86" s="811"/>
      <c r="LRG86" s="811"/>
      <c r="LRH86" s="811"/>
      <c r="LRI86" s="811"/>
      <c r="LRJ86" s="811"/>
      <c r="LRK86" s="811"/>
      <c r="LRL86" s="811"/>
      <c r="LRM86" s="811"/>
      <c r="LRN86" s="811"/>
      <c r="LRO86" s="811"/>
      <c r="LRP86" s="811"/>
      <c r="LRQ86" s="811"/>
      <c r="LRR86" s="811"/>
      <c r="LRS86" s="811"/>
      <c r="LRT86" s="811"/>
      <c r="LRU86" s="811"/>
      <c r="LRV86" s="811"/>
      <c r="LRW86" s="811"/>
      <c r="LRX86" s="811"/>
      <c r="LRY86" s="811"/>
      <c r="LRZ86" s="811"/>
      <c r="LSA86" s="811"/>
      <c r="LSB86" s="811"/>
      <c r="LSC86" s="811"/>
      <c r="LSD86" s="811"/>
      <c r="LSE86" s="811"/>
      <c r="LSF86" s="811"/>
      <c r="LSG86" s="811"/>
      <c r="LSH86" s="811"/>
      <c r="LSI86" s="811"/>
      <c r="LSJ86" s="811"/>
      <c r="LSK86" s="811"/>
      <c r="LSL86" s="811"/>
      <c r="LSM86" s="811"/>
      <c r="LSN86" s="811"/>
      <c r="LSO86" s="811"/>
      <c r="LSP86" s="811"/>
      <c r="LSQ86" s="811"/>
      <c r="LSR86" s="811"/>
      <c r="LSS86" s="811"/>
      <c r="LST86" s="811"/>
      <c r="LSU86" s="811"/>
      <c r="LSV86" s="811"/>
      <c r="LSW86" s="811"/>
      <c r="LSX86" s="811"/>
      <c r="LSY86" s="811"/>
      <c r="LSZ86" s="811"/>
      <c r="LTA86" s="811"/>
      <c r="LTB86" s="811"/>
      <c r="LTC86" s="811"/>
      <c r="LTD86" s="811"/>
      <c r="LTE86" s="811"/>
      <c r="LTF86" s="811"/>
      <c r="LTG86" s="811"/>
      <c r="LTH86" s="811"/>
      <c r="LTI86" s="811"/>
      <c r="LTJ86" s="811"/>
      <c r="LTK86" s="811"/>
      <c r="LTL86" s="811"/>
      <c r="LTM86" s="811"/>
      <c r="LTN86" s="811"/>
      <c r="LTO86" s="811"/>
      <c r="LTP86" s="811"/>
      <c r="LTQ86" s="811"/>
      <c r="LTR86" s="811"/>
      <c r="LTS86" s="811"/>
      <c r="LTT86" s="811"/>
      <c r="LTU86" s="811"/>
      <c r="LTV86" s="811"/>
      <c r="LTW86" s="811"/>
      <c r="LTX86" s="811"/>
      <c r="LTY86" s="811"/>
      <c r="LTZ86" s="811"/>
      <c r="LUA86" s="811"/>
      <c r="LUB86" s="811"/>
      <c r="LUC86" s="811"/>
      <c r="LUD86" s="811"/>
      <c r="LUE86" s="811"/>
      <c r="LUF86" s="811"/>
      <c r="LUG86" s="811"/>
      <c r="LUH86" s="811"/>
      <c r="LUI86" s="811"/>
      <c r="LUJ86" s="811"/>
      <c r="LUK86" s="811"/>
      <c r="LUL86" s="811"/>
      <c r="LUM86" s="811"/>
      <c r="LUN86" s="811"/>
      <c r="LUO86" s="811"/>
      <c r="LUP86" s="811"/>
      <c r="LUQ86" s="811"/>
      <c r="LUR86" s="811"/>
      <c r="LUS86" s="811"/>
      <c r="LUT86" s="811"/>
      <c r="LUU86" s="811"/>
      <c r="LUV86" s="811"/>
      <c r="LUW86" s="811"/>
      <c r="LUX86" s="811"/>
      <c r="LUY86" s="811"/>
      <c r="LUZ86" s="811"/>
      <c r="LVA86" s="811"/>
      <c r="LVB86" s="811"/>
      <c r="LVC86" s="811"/>
      <c r="LVD86" s="811"/>
      <c r="LVE86" s="811"/>
      <c r="LVF86" s="811"/>
      <c r="LVG86" s="811"/>
      <c r="LVH86" s="811"/>
      <c r="LVI86" s="811"/>
      <c r="LVJ86" s="811"/>
      <c r="LVK86" s="811"/>
      <c r="LVL86" s="811"/>
      <c r="LVM86" s="811"/>
      <c r="LVN86" s="811"/>
      <c r="LVO86" s="811"/>
      <c r="LVP86" s="811"/>
      <c r="LVQ86" s="811"/>
      <c r="LVR86" s="811"/>
      <c r="LVS86" s="811"/>
      <c r="LVT86" s="811"/>
      <c r="LVU86" s="811"/>
      <c r="LVV86" s="811"/>
      <c r="LVW86" s="811"/>
      <c r="LVX86" s="811"/>
      <c r="LVY86" s="811"/>
      <c r="LVZ86" s="811"/>
      <c r="LWA86" s="811"/>
      <c r="LWB86" s="811"/>
      <c r="LWC86" s="811"/>
      <c r="LWD86" s="811"/>
      <c r="LWE86" s="811"/>
      <c r="LWF86" s="811"/>
      <c r="LWG86" s="811"/>
      <c r="LWH86" s="811"/>
      <c r="LWI86" s="811"/>
      <c r="LWJ86" s="811"/>
      <c r="LWK86" s="811"/>
      <c r="LWL86" s="811"/>
      <c r="LWM86" s="811"/>
      <c r="LWN86" s="811"/>
      <c r="LWO86" s="811"/>
      <c r="LWP86" s="811"/>
      <c r="LWQ86" s="811"/>
      <c r="LWR86" s="811"/>
      <c r="LWS86" s="811"/>
      <c r="LWT86" s="811"/>
      <c r="LWU86" s="811"/>
      <c r="LWV86" s="811"/>
      <c r="LWW86" s="811"/>
      <c r="LWX86" s="811"/>
      <c r="LWY86" s="811"/>
      <c r="LWZ86" s="811"/>
      <c r="LXA86" s="811"/>
      <c r="LXB86" s="811"/>
      <c r="LXC86" s="811"/>
      <c r="LXD86" s="811"/>
      <c r="LXE86" s="811"/>
      <c r="LXF86" s="811"/>
      <c r="LXG86" s="811"/>
      <c r="LXH86" s="811"/>
      <c r="LXI86" s="811"/>
      <c r="LXJ86" s="811"/>
      <c r="LXK86" s="811"/>
      <c r="LXL86" s="811"/>
      <c r="LXM86" s="811"/>
      <c r="LXN86" s="811"/>
      <c r="LXO86" s="811"/>
      <c r="LXP86" s="811"/>
      <c r="LXQ86" s="811"/>
      <c r="LXR86" s="811"/>
      <c r="LXS86" s="811"/>
      <c r="LXT86" s="811"/>
      <c r="LXU86" s="811"/>
      <c r="LXV86" s="811"/>
      <c r="LXW86" s="811"/>
      <c r="LXX86" s="811"/>
      <c r="LXY86" s="811"/>
      <c r="LXZ86" s="811"/>
      <c r="LYA86" s="811"/>
      <c r="LYB86" s="811"/>
      <c r="LYC86" s="811"/>
      <c r="LYD86" s="811"/>
      <c r="LYE86" s="811"/>
      <c r="LYF86" s="811"/>
      <c r="LYG86" s="811"/>
      <c r="LYH86" s="811"/>
      <c r="LYI86" s="811"/>
      <c r="LYJ86" s="811"/>
      <c r="LYK86" s="811"/>
      <c r="LYL86" s="811"/>
      <c r="LYM86" s="811"/>
      <c r="LYN86" s="811"/>
      <c r="LYO86" s="811"/>
      <c r="LYP86" s="811"/>
      <c r="LYQ86" s="811"/>
      <c r="LYR86" s="811"/>
      <c r="LYS86" s="811"/>
      <c r="LYT86" s="811"/>
      <c r="LYU86" s="811"/>
      <c r="LYV86" s="811"/>
      <c r="LYW86" s="811"/>
      <c r="LYX86" s="811"/>
      <c r="LYY86" s="811"/>
      <c r="LYZ86" s="811"/>
      <c r="LZA86" s="811"/>
      <c r="LZB86" s="811"/>
      <c r="LZC86" s="811"/>
      <c r="LZD86" s="811"/>
      <c r="LZE86" s="811"/>
      <c r="LZF86" s="811"/>
      <c r="LZG86" s="811"/>
      <c r="LZH86" s="811"/>
      <c r="LZI86" s="811"/>
      <c r="LZJ86" s="811"/>
      <c r="LZK86" s="811"/>
      <c r="LZL86" s="811"/>
      <c r="LZM86" s="811"/>
      <c r="LZN86" s="811"/>
      <c r="LZO86" s="811"/>
      <c r="LZP86" s="811"/>
      <c r="LZQ86" s="811"/>
      <c r="LZR86" s="811"/>
      <c r="LZS86" s="811"/>
      <c r="LZT86" s="811"/>
      <c r="LZU86" s="811"/>
      <c r="LZV86" s="811"/>
      <c r="LZW86" s="811"/>
      <c r="LZX86" s="811"/>
      <c r="LZY86" s="811"/>
      <c r="LZZ86" s="811"/>
      <c r="MAA86" s="811"/>
      <c r="MAB86" s="811"/>
      <c r="MAC86" s="811"/>
      <c r="MAD86" s="811"/>
      <c r="MAE86" s="811"/>
      <c r="MAF86" s="811"/>
      <c r="MAG86" s="811"/>
      <c r="MAH86" s="811"/>
      <c r="MAI86" s="811"/>
      <c r="MAJ86" s="811"/>
      <c r="MAK86" s="811"/>
      <c r="MAL86" s="811"/>
      <c r="MAM86" s="811"/>
      <c r="MAN86" s="811"/>
      <c r="MAO86" s="811"/>
      <c r="MAP86" s="811"/>
      <c r="MAQ86" s="811"/>
      <c r="MAR86" s="811"/>
      <c r="MAS86" s="811"/>
      <c r="MAT86" s="811"/>
      <c r="MAU86" s="811"/>
      <c r="MAV86" s="811"/>
      <c r="MAW86" s="811"/>
      <c r="MAX86" s="811"/>
      <c r="MAY86" s="811"/>
      <c r="MAZ86" s="811"/>
      <c r="MBA86" s="811"/>
      <c r="MBB86" s="811"/>
      <c r="MBC86" s="811"/>
      <c r="MBD86" s="811"/>
      <c r="MBE86" s="811"/>
      <c r="MBF86" s="811"/>
      <c r="MBG86" s="811"/>
      <c r="MBH86" s="811"/>
      <c r="MBI86" s="811"/>
      <c r="MBJ86" s="811"/>
      <c r="MBK86" s="811"/>
      <c r="MBL86" s="811"/>
      <c r="MBM86" s="811"/>
      <c r="MBN86" s="811"/>
      <c r="MBO86" s="811"/>
      <c r="MBP86" s="811"/>
      <c r="MBQ86" s="811"/>
      <c r="MBR86" s="811"/>
      <c r="MBS86" s="811"/>
      <c r="MBT86" s="811"/>
      <c r="MBU86" s="811"/>
      <c r="MBV86" s="811"/>
      <c r="MBW86" s="811"/>
      <c r="MBX86" s="811"/>
      <c r="MBY86" s="811"/>
      <c r="MBZ86" s="811"/>
      <c r="MCA86" s="811"/>
      <c r="MCB86" s="811"/>
      <c r="MCC86" s="811"/>
      <c r="MCD86" s="811"/>
      <c r="MCE86" s="811"/>
      <c r="MCF86" s="811"/>
      <c r="MCG86" s="811"/>
      <c r="MCH86" s="811"/>
      <c r="MCI86" s="811"/>
      <c r="MCJ86" s="811"/>
      <c r="MCK86" s="811"/>
      <c r="MCL86" s="811"/>
      <c r="MCM86" s="811"/>
      <c r="MCN86" s="811"/>
      <c r="MCO86" s="811"/>
      <c r="MCP86" s="811"/>
      <c r="MCQ86" s="811"/>
      <c r="MCR86" s="811"/>
      <c r="MCS86" s="811"/>
      <c r="MCT86" s="811"/>
      <c r="MCU86" s="811"/>
      <c r="MCV86" s="811"/>
      <c r="MCW86" s="811"/>
      <c r="MCX86" s="811"/>
      <c r="MCY86" s="811"/>
      <c r="MCZ86" s="811"/>
      <c r="MDA86" s="811"/>
      <c r="MDB86" s="811"/>
      <c r="MDC86" s="811"/>
      <c r="MDD86" s="811"/>
      <c r="MDE86" s="811"/>
      <c r="MDF86" s="811"/>
      <c r="MDG86" s="811"/>
      <c r="MDH86" s="811"/>
      <c r="MDI86" s="811"/>
      <c r="MDJ86" s="811"/>
      <c r="MDK86" s="811"/>
      <c r="MDL86" s="811"/>
      <c r="MDM86" s="811"/>
      <c r="MDN86" s="811"/>
      <c r="MDO86" s="811"/>
      <c r="MDP86" s="811"/>
      <c r="MDQ86" s="811"/>
      <c r="MDR86" s="811"/>
      <c r="MDS86" s="811"/>
      <c r="MDT86" s="811"/>
      <c r="MDU86" s="811"/>
      <c r="MDV86" s="811"/>
      <c r="MDW86" s="811"/>
      <c r="MDX86" s="811"/>
      <c r="MDY86" s="811"/>
      <c r="MDZ86" s="811"/>
      <c r="MEA86" s="811"/>
      <c r="MEB86" s="811"/>
      <c r="MEC86" s="811"/>
      <c r="MED86" s="811"/>
      <c r="MEE86" s="811"/>
      <c r="MEF86" s="811"/>
      <c r="MEG86" s="811"/>
      <c r="MEH86" s="811"/>
      <c r="MEI86" s="811"/>
      <c r="MEJ86" s="811"/>
      <c r="MEK86" s="811"/>
      <c r="MEL86" s="811"/>
      <c r="MEM86" s="811"/>
      <c r="MEN86" s="811"/>
      <c r="MEO86" s="811"/>
      <c r="MEP86" s="811"/>
      <c r="MEQ86" s="811"/>
      <c r="MER86" s="811"/>
      <c r="MES86" s="811"/>
      <c r="MET86" s="811"/>
      <c r="MEU86" s="811"/>
      <c r="MEV86" s="811"/>
      <c r="MEW86" s="811"/>
      <c r="MEX86" s="811"/>
      <c r="MEY86" s="811"/>
      <c r="MEZ86" s="811"/>
      <c r="MFA86" s="811"/>
      <c r="MFB86" s="811"/>
      <c r="MFC86" s="811"/>
      <c r="MFD86" s="811"/>
      <c r="MFE86" s="811"/>
      <c r="MFF86" s="811"/>
      <c r="MFG86" s="811"/>
      <c r="MFH86" s="811"/>
      <c r="MFI86" s="811"/>
      <c r="MFJ86" s="811"/>
      <c r="MFK86" s="811"/>
      <c r="MFL86" s="811"/>
      <c r="MFM86" s="811"/>
      <c r="MFN86" s="811"/>
      <c r="MFO86" s="811"/>
      <c r="MFP86" s="811"/>
      <c r="MFQ86" s="811"/>
      <c r="MFR86" s="811"/>
      <c r="MFS86" s="811"/>
      <c r="MFT86" s="811"/>
      <c r="MFU86" s="811"/>
      <c r="MFV86" s="811"/>
      <c r="MFW86" s="811"/>
      <c r="MFX86" s="811"/>
      <c r="MFY86" s="811"/>
      <c r="MFZ86" s="811"/>
      <c r="MGA86" s="811"/>
      <c r="MGB86" s="811"/>
      <c r="MGC86" s="811"/>
      <c r="MGD86" s="811"/>
      <c r="MGE86" s="811"/>
      <c r="MGF86" s="811"/>
      <c r="MGG86" s="811"/>
      <c r="MGH86" s="811"/>
      <c r="MGI86" s="811"/>
      <c r="MGJ86" s="811"/>
      <c r="MGK86" s="811"/>
      <c r="MGL86" s="811"/>
      <c r="MGM86" s="811"/>
      <c r="MGN86" s="811"/>
      <c r="MGO86" s="811"/>
      <c r="MGP86" s="811"/>
      <c r="MGQ86" s="811"/>
      <c r="MGR86" s="811"/>
      <c r="MGS86" s="811"/>
      <c r="MGT86" s="811"/>
      <c r="MGU86" s="811"/>
      <c r="MGV86" s="811"/>
      <c r="MGW86" s="811"/>
      <c r="MGX86" s="811"/>
      <c r="MGY86" s="811"/>
      <c r="MGZ86" s="811"/>
      <c r="MHA86" s="811"/>
      <c r="MHB86" s="811"/>
      <c r="MHC86" s="811"/>
      <c r="MHD86" s="811"/>
      <c r="MHE86" s="811"/>
      <c r="MHF86" s="811"/>
      <c r="MHG86" s="811"/>
      <c r="MHH86" s="811"/>
      <c r="MHI86" s="811"/>
      <c r="MHJ86" s="811"/>
      <c r="MHK86" s="811"/>
      <c r="MHL86" s="811"/>
      <c r="MHM86" s="811"/>
      <c r="MHN86" s="811"/>
      <c r="MHO86" s="811"/>
      <c r="MHP86" s="811"/>
      <c r="MHQ86" s="811"/>
      <c r="MHR86" s="811"/>
      <c r="MHS86" s="811"/>
      <c r="MHT86" s="811"/>
      <c r="MHU86" s="811"/>
      <c r="MHV86" s="811"/>
      <c r="MHW86" s="811"/>
      <c r="MHX86" s="811"/>
      <c r="MHY86" s="811"/>
      <c r="MHZ86" s="811"/>
      <c r="MIA86" s="811"/>
      <c r="MIB86" s="811"/>
      <c r="MIC86" s="811"/>
      <c r="MID86" s="811"/>
      <c r="MIE86" s="811"/>
      <c r="MIF86" s="811"/>
      <c r="MIG86" s="811"/>
      <c r="MIH86" s="811"/>
      <c r="MII86" s="811"/>
      <c r="MIJ86" s="811"/>
      <c r="MIK86" s="811"/>
      <c r="MIL86" s="811"/>
      <c r="MIM86" s="811"/>
      <c r="MIN86" s="811"/>
      <c r="MIO86" s="811"/>
      <c r="MIP86" s="811"/>
      <c r="MIQ86" s="811"/>
      <c r="MIR86" s="811"/>
      <c r="MIS86" s="811"/>
      <c r="MIT86" s="811"/>
      <c r="MIU86" s="811"/>
      <c r="MIV86" s="811"/>
      <c r="MIW86" s="811"/>
      <c r="MIX86" s="811"/>
      <c r="MIY86" s="811"/>
      <c r="MIZ86" s="811"/>
      <c r="MJA86" s="811"/>
      <c r="MJB86" s="811"/>
      <c r="MJC86" s="811"/>
      <c r="MJD86" s="811"/>
      <c r="MJE86" s="811"/>
      <c r="MJF86" s="811"/>
      <c r="MJG86" s="811"/>
      <c r="MJH86" s="811"/>
      <c r="MJI86" s="811"/>
      <c r="MJJ86" s="811"/>
      <c r="MJK86" s="811"/>
      <c r="MJL86" s="811"/>
      <c r="MJM86" s="811"/>
      <c r="MJN86" s="811"/>
      <c r="MJO86" s="811"/>
      <c r="MJP86" s="811"/>
      <c r="MJQ86" s="811"/>
      <c r="MJR86" s="811"/>
      <c r="MJS86" s="811"/>
      <c r="MJT86" s="811"/>
      <c r="MJU86" s="811"/>
      <c r="MJV86" s="811"/>
      <c r="MJW86" s="811"/>
      <c r="MJX86" s="811"/>
      <c r="MJY86" s="811"/>
      <c r="MJZ86" s="811"/>
      <c r="MKA86" s="811"/>
      <c r="MKB86" s="811"/>
      <c r="MKC86" s="811"/>
      <c r="MKD86" s="811"/>
      <c r="MKE86" s="811"/>
      <c r="MKF86" s="811"/>
      <c r="MKG86" s="811"/>
      <c r="MKH86" s="811"/>
      <c r="MKI86" s="811"/>
      <c r="MKJ86" s="811"/>
      <c r="MKK86" s="811"/>
      <c r="MKL86" s="811"/>
      <c r="MKM86" s="811"/>
      <c r="MKN86" s="811"/>
      <c r="MKO86" s="811"/>
      <c r="MKP86" s="811"/>
      <c r="MKQ86" s="811"/>
      <c r="MKR86" s="811"/>
      <c r="MKS86" s="811"/>
      <c r="MKT86" s="811"/>
      <c r="MKU86" s="811"/>
      <c r="MKV86" s="811"/>
      <c r="MKW86" s="811"/>
      <c r="MKX86" s="811"/>
      <c r="MKY86" s="811"/>
      <c r="MKZ86" s="811"/>
      <c r="MLA86" s="811"/>
      <c r="MLB86" s="811"/>
      <c r="MLC86" s="811"/>
      <c r="MLD86" s="811"/>
      <c r="MLE86" s="811"/>
      <c r="MLF86" s="811"/>
      <c r="MLG86" s="811"/>
      <c r="MLH86" s="811"/>
      <c r="MLI86" s="811"/>
      <c r="MLJ86" s="811"/>
      <c r="MLK86" s="811"/>
      <c r="MLL86" s="811"/>
      <c r="MLM86" s="811"/>
      <c r="MLN86" s="811"/>
      <c r="MLO86" s="811"/>
      <c r="MLP86" s="811"/>
      <c r="MLQ86" s="811"/>
      <c r="MLR86" s="811"/>
      <c r="MLS86" s="811"/>
      <c r="MLT86" s="811"/>
      <c r="MLU86" s="811"/>
      <c r="MLV86" s="811"/>
      <c r="MLW86" s="811"/>
      <c r="MLX86" s="811"/>
      <c r="MLY86" s="811"/>
      <c r="MLZ86" s="811"/>
      <c r="MMA86" s="811"/>
      <c r="MMB86" s="811"/>
      <c r="MMC86" s="811"/>
      <c r="MMD86" s="811"/>
      <c r="MME86" s="811"/>
      <c r="MMF86" s="811"/>
      <c r="MMG86" s="811"/>
      <c r="MMH86" s="811"/>
      <c r="MMI86" s="811"/>
      <c r="MMJ86" s="811"/>
      <c r="MMK86" s="811"/>
      <c r="MML86" s="811"/>
      <c r="MMM86" s="811"/>
      <c r="MMN86" s="811"/>
      <c r="MMO86" s="811"/>
      <c r="MMP86" s="811"/>
      <c r="MMQ86" s="811"/>
      <c r="MMR86" s="811"/>
      <c r="MMS86" s="811"/>
      <c r="MMT86" s="811"/>
      <c r="MMU86" s="811"/>
      <c r="MMV86" s="811"/>
      <c r="MMW86" s="811"/>
      <c r="MMX86" s="811"/>
      <c r="MMY86" s="811"/>
      <c r="MMZ86" s="811"/>
      <c r="MNA86" s="811"/>
      <c r="MNB86" s="811"/>
      <c r="MNC86" s="811"/>
      <c r="MND86" s="811"/>
      <c r="MNE86" s="811"/>
      <c r="MNF86" s="811"/>
      <c r="MNG86" s="811"/>
      <c r="MNH86" s="811"/>
      <c r="MNI86" s="811"/>
      <c r="MNJ86" s="811"/>
      <c r="MNK86" s="811"/>
      <c r="MNL86" s="811"/>
      <c r="MNM86" s="811"/>
      <c r="MNN86" s="811"/>
      <c r="MNO86" s="811"/>
      <c r="MNP86" s="811"/>
      <c r="MNQ86" s="811"/>
      <c r="MNR86" s="811"/>
      <c r="MNS86" s="811"/>
      <c r="MNT86" s="811"/>
      <c r="MNU86" s="811"/>
      <c r="MNV86" s="811"/>
      <c r="MNW86" s="811"/>
      <c r="MNX86" s="811"/>
      <c r="MNY86" s="811"/>
      <c r="MNZ86" s="811"/>
      <c r="MOA86" s="811"/>
      <c r="MOB86" s="811"/>
      <c r="MOC86" s="811"/>
      <c r="MOD86" s="811"/>
      <c r="MOE86" s="811"/>
      <c r="MOF86" s="811"/>
      <c r="MOG86" s="811"/>
      <c r="MOH86" s="811"/>
      <c r="MOI86" s="811"/>
      <c r="MOJ86" s="811"/>
      <c r="MOK86" s="811"/>
      <c r="MOL86" s="811"/>
      <c r="MOM86" s="811"/>
      <c r="MON86" s="811"/>
      <c r="MOO86" s="811"/>
      <c r="MOP86" s="811"/>
      <c r="MOQ86" s="811"/>
      <c r="MOR86" s="811"/>
      <c r="MOS86" s="811"/>
      <c r="MOT86" s="811"/>
      <c r="MOU86" s="811"/>
      <c r="MOV86" s="811"/>
      <c r="MOW86" s="811"/>
      <c r="MOX86" s="811"/>
      <c r="MOY86" s="811"/>
      <c r="MOZ86" s="811"/>
      <c r="MPA86" s="811"/>
      <c r="MPB86" s="811"/>
      <c r="MPC86" s="811"/>
      <c r="MPD86" s="811"/>
      <c r="MPE86" s="811"/>
      <c r="MPF86" s="811"/>
      <c r="MPG86" s="811"/>
      <c r="MPH86" s="811"/>
      <c r="MPI86" s="811"/>
      <c r="MPJ86" s="811"/>
      <c r="MPK86" s="811"/>
      <c r="MPL86" s="811"/>
      <c r="MPM86" s="811"/>
      <c r="MPN86" s="811"/>
      <c r="MPO86" s="811"/>
      <c r="MPP86" s="811"/>
      <c r="MPQ86" s="811"/>
      <c r="MPR86" s="811"/>
      <c r="MPS86" s="811"/>
      <c r="MPT86" s="811"/>
      <c r="MPU86" s="811"/>
      <c r="MPV86" s="811"/>
      <c r="MPW86" s="811"/>
      <c r="MPX86" s="811"/>
      <c r="MPY86" s="811"/>
      <c r="MPZ86" s="811"/>
      <c r="MQA86" s="811"/>
      <c r="MQB86" s="811"/>
      <c r="MQC86" s="811"/>
      <c r="MQD86" s="811"/>
      <c r="MQE86" s="811"/>
      <c r="MQF86" s="811"/>
      <c r="MQG86" s="811"/>
      <c r="MQH86" s="811"/>
      <c r="MQI86" s="811"/>
      <c r="MQJ86" s="811"/>
      <c r="MQK86" s="811"/>
      <c r="MQL86" s="811"/>
      <c r="MQM86" s="811"/>
      <c r="MQN86" s="811"/>
      <c r="MQO86" s="811"/>
      <c r="MQP86" s="811"/>
      <c r="MQQ86" s="811"/>
      <c r="MQR86" s="811"/>
      <c r="MQS86" s="811"/>
      <c r="MQT86" s="811"/>
      <c r="MQU86" s="811"/>
      <c r="MQV86" s="811"/>
      <c r="MQW86" s="811"/>
      <c r="MQX86" s="811"/>
      <c r="MQY86" s="811"/>
      <c r="MQZ86" s="811"/>
      <c r="MRA86" s="811"/>
      <c r="MRB86" s="811"/>
      <c r="MRC86" s="811"/>
      <c r="MRD86" s="811"/>
      <c r="MRE86" s="811"/>
      <c r="MRF86" s="811"/>
      <c r="MRG86" s="811"/>
      <c r="MRH86" s="811"/>
      <c r="MRI86" s="811"/>
      <c r="MRJ86" s="811"/>
      <c r="MRK86" s="811"/>
      <c r="MRL86" s="811"/>
      <c r="MRM86" s="811"/>
      <c r="MRN86" s="811"/>
      <c r="MRO86" s="811"/>
      <c r="MRP86" s="811"/>
      <c r="MRQ86" s="811"/>
      <c r="MRR86" s="811"/>
      <c r="MRS86" s="811"/>
      <c r="MRT86" s="811"/>
      <c r="MRU86" s="811"/>
      <c r="MRV86" s="811"/>
      <c r="MRW86" s="811"/>
      <c r="MRX86" s="811"/>
      <c r="MRY86" s="811"/>
      <c r="MRZ86" s="811"/>
      <c r="MSA86" s="811"/>
      <c r="MSB86" s="811"/>
      <c r="MSC86" s="811"/>
      <c r="MSD86" s="811"/>
      <c r="MSE86" s="811"/>
      <c r="MSF86" s="811"/>
      <c r="MSG86" s="811"/>
      <c r="MSH86" s="811"/>
      <c r="MSI86" s="811"/>
      <c r="MSJ86" s="811"/>
      <c r="MSK86" s="811"/>
      <c r="MSL86" s="811"/>
      <c r="MSM86" s="811"/>
      <c r="MSN86" s="811"/>
      <c r="MSO86" s="811"/>
      <c r="MSP86" s="811"/>
      <c r="MSQ86" s="811"/>
      <c r="MSR86" s="811"/>
      <c r="MSS86" s="811"/>
      <c r="MST86" s="811"/>
      <c r="MSU86" s="811"/>
      <c r="MSV86" s="811"/>
      <c r="MSW86" s="811"/>
      <c r="MSX86" s="811"/>
      <c r="MSY86" s="811"/>
      <c r="MSZ86" s="811"/>
      <c r="MTA86" s="811"/>
      <c r="MTB86" s="811"/>
      <c r="MTC86" s="811"/>
      <c r="MTD86" s="811"/>
      <c r="MTE86" s="811"/>
      <c r="MTF86" s="811"/>
      <c r="MTG86" s="811"/>
      <c r="MTH86" s="811"/>
      <c r="MTI86" s="811"/>
      <c r="MTJ86" s="811"/>
      <c r="MTK86" s="811"/>
      <c r="MTL86" s="811"/>
      <c r="MTM86" s="811"/>
      <c r="MTN86" s="811"/>
      <c r="MTO86" s="811"/>
      <c r="MTP86" s="811"/>
      <c r="MTQ86" s="811"/>
      <c r="MTR86" s="811"/>
      <c r="MTS86" s="811"/>
      <c r="MTT86" s="811"/>
      <c r="MTU86" s="811"/>
      <c r="MTV86" s="811"/>
      <c r="MTW86" s="811"/>
      <c r="MTX86" s="811"/>
      <c r="MTY86" s="811"/>
      <c r="MTZ86" s="811"/>
      <c r="MUA86" s="811"/>
      <c r="MUB86" s="811"/>
      <c r="MUC86" s="811"/>
      <c r="MUD86" s="811"/>
      <c r="MUE86" s="811"/>
      <c r="MUF86" s="811"/>
      <c r="MUG86" s="811"/>
      <c r="MUH86" s="811"/>
      <c r="MUI86" s="811"/>
      <c r="MUJ86" s="811"/>
      <c r="MUK86" s="811"/>
      <c r="MUL86" s="811"/>
      <c r="MUM86" s="811"/>
      <c r="MUN86" s="811"/>
      <c r="MUO86" s="811"/>
      <c r="MUP86" s="811"/>
      <c r="MUQ86" s="811"/>
      <c r="MUR86" s="811"/>
      <c r="MUS86" s="811"/>
      <c r="MUT86" s="811"/>
      <c r="MUU86" s="811"/>
      <c r="MUV86" s="811"/>
      <c r="MUW86" s="811"/>
      <c r="MUX86" s="811"/>
      <c r="MUY86" s="811"/>
      <c r="MUZ86" s="811"/>
      <c r="MVA86" s="811"/>
      <c r="MVB86" s="811"/>
      <c r="MVC86" s="811"/>
      <c r="MVD86" s="811"/>
      <c r="MVE86" s="811"/>
      <c r="MVF86" s="811"/>
      <c r="MVG86" s="811"/>
      <c r="MVH86" s="811"/>
      <c r="MVI86" s="811"/>
      <c r="MVJ86" s="811"/>
      <c r="MVK86" s="811"/>
      <c r="MVL86" s="811"/>
      <c r="MVM86" s="811"/>
      <c r="MVN86" s="811"/>
      <c r="MVO86" s="811"/>
      <c r="MVP86" s="811"/>
      <c r="MVQ86" s="811"/>
      <c r="MVR86" s="811"/>
      <c r="MVS86" s="811"/>
      <c r="MVT86" s="811"/>
      <c r="MVU86" s="811"/>
      <c r="MVV86" s="811"/>
      <c r="MVW86" s="811"/>
      <c r="MVX86" s="811"/>
      <c r="MVY86" s="811"/>
      <c r="MVZ86" s="811"/>
      <c r="MWA86" s="811"/>
      <c r="MWB86" s="811"/>
      <c r="MWC86" s="811"/>
      <c r="MWD86" s="811"/>
      <c r="MWE86" s="811"/>
      <c r="MWF86" s="811"/>
      <c r="MWG86" s="811"/>
      <c r="MWH86" s="811"/>
      <c r="MWI86" s="811"/>
      <c r="MWJ86" s="811"/>
      <c r="MWK86" s="811"/>
      <c r="MWL86" s="811"/>
      <c r="MWM86" s="811"/>
      <c r="MWN86" s="811"/>
      <c r="MWO86" s="811"/>
      <c r="MWP86" s="811"/>
      <c r="MWQ86" s="811"/>
      <c r="MWR86" s="811"/>
      <c r="MWS86" s="811"/>
      <c r="MWT86" s="811"/>
      <c r="MWU86" s="811"/>
      <c r="MWV86" s="811"/>
      <c r="MWW86" s="811"/>
      <c r="MWX86" s="811"/>
      <c r="MWY86" s="811"/>
      <c r="MWZ86" s="811"/>
      <c r="MXA86" s="811"/>
      <c r="MXB86" s="811"/>
      <c r="MXC86" s="811"/>
      <c r="MXD86" s="811"/>
      <c r="MXE86" s="811"/>
      <c r="MXF86" s="811"/>
      <c r="MXG86" s="811"/>
      <c r="MXH86" s="811"/>
      <c r="MXI86" s="811"/>
      <c r="MXJ86" s="811"/>
      <c r="MXK86" s="811"/>
      <c r="MXL86" s="811"/>
      <c r="MXM86" s="811"/>
      <c r="MXN86" s="811"/>
      <c r="MXO86" s="811"/>
      <c r="MXP86" s="811"/>
      <c r="MXQ86" s="811"/>
      <c r="MXR86" s="811"/>
      <c r="MXS86" s="811"/>
      <c r="MXT86" s="811"/>
      <c r="MXU86" s="811"/>
      <c r="MXV86" s="811"/>
      <c r="MXW86" s="811"/>
      <c r="MXX86" s="811"/>
      <c r="MXY86" s="811"/>
      <c r="MXZ86" s="811"/>
      <c r="MYA86" s="811"/>
      <c r="MYB86" s="811"/>
      <c r="MYC86" s="811"/>
      <c r="MYD86" s="811"/>
      <c r="MYE86" s="811"/>
      <c r="MYF86" s="811"/>
      <c r="MYG86" s="811"/>
      <c r="MYH86" s="811"/>
      <c r="MYI86" s="811"/>
      <c r="MYJ86" s="811"/>
      <c r="MYK86" s="811"/>
      <c r="MYL86" s="811"/>
      <c r="MYM86" s="811"/>
      <c r="MYN86" s="811"/>
      <c r="MYO86" s="811"/>
      <c r="MYP86" s="811"/>
      <c r="MYQ86" s="811"/>
      <c r="MYR86" s="811"/>
      <c r="MYS86" s="811"/>
      <c r="MYT86" s="811"/>
      <c r="MYU86" s="811"/>
      <c r="MYV86" s="811"/>
      <c r="MYW86" s="811"/>
      <c r="MYX86" s="811"/>
      <c r="MYY86" s="811"/>
      <c r="MYZ86" s="811"/>
      <c r="MZA86" s="811"/>
      <c r="MZB86" s="811"/>
      <c r="MZC86" s="811"/>
      <c r="MZD86" s="811"/>
      <c r="MZE86" s="811"/>
      <c r="MZF86" s="811"/>
      <c r="MZG86" s="811"/>
      <c r="MZH86" s="811"/>
      <c r="MZI86" s="811"/>
      <c r="MZJ86" s="811"/>
      <c r="MZK86" s="811"/>
      <c r="MZL86" s="811"/>
      <c r="MZM86" s="811"/>
      <c r="MZN86" s="811"/>
      <c r="MZO86" s="811"/>
      <c r="MZP86" s="811"/>
      <c r="MZQ86" s="811"/>
      <c r="MZR86" s="811"/>
      <c r="MZS86" s="811"/>
      <c r="MZT86" s="811"/>
      <c r="MZU86" s="811"/>
      <c r="MZV86" s="811"/>
      <c r="MZW86" s="811"/>
      <c r="MZX86" s="811"/>
      <c r="MZY86" s="811"/>
      <c r="MZZ86" s="811"/>
      <c r="NAA86" s="811"/>
      <c r="NAB86" s="811"/>
      <c r="NAC86" s="811"/>
      <c r="NAD86" s="811"/>
      <c r="NAE86" s="811"/>
      <c r="NAF86" s="811"/>
      <c r="NAG86" s="811"/>
      <c r="NAH86" s="811"/>
      <c r="NAI86" s="811"/>
      <c r="NAJ86" s="811"/>
      <c r="NAK86" s="811"/>
      <c r="NAL86" s="811"/>
      <c r="NAM86" s="811"/>
      <c r="NAN86" s="811"/>
      <c r="NAO86" s="811"/>
      <c r="NAP86" s="811"/>
      <c r="NAQ86" s="811"/>
      <c r="NAR86" s="811"/>
      <c r="NAS86" s="811"/>
      <c r="NAT86" s="811"/>
      <c r="NAU86" s="811"/>
      <c r="NAV86" s="811"/>
      <c r="NAW86" s="811"/>
      <c r="NAX86" s="811"/>
      <c r="NAY86" s="811"/>
      <c r="NAZ86" s="811"/>
      <c r="NBA86" s="811"/>
      <c r="NBB86" s="811"/>
      <c r="NBC86" s="811"/>
      <c r="NBD86" s="811"/>
      <c r="NBE86" s="811"/>
      <c r="NBF86" s="811"/>
      <c r="NBG86" s="811"/>
      <c r="NBH86" s="811"/>
      <c r="NBI86" s="811"/>
      <c r="NBJ86" s="811"/>
      <c r="NBK86" s="811"/>
      <c r="NBL86" s="811"/>
      <c r="NBM86" s="811"/>
      <c r="NBN86" s="811"/>
      <c r="NBO86" s="811"/>
      <c r="NBP86" s="811"/>
      <c r="NBQ86" s="811"/>
      <c r="NBR86" s="811"/>
      <c r="NBS86" s="811"/>
      <c r="NBT86" s="811"/>
      <c r="NBU86" s="811"/>
      <c r="NBV86" s="811"/>
      <c r="NBW86" s="811"/>
      <c r="NBX86" s="811"/>
      <c r="NBY86" s="811"/>
      <c r="NBZ86" s="811"/>
      <c r="NCA86" s="811"/>
      <c r="NCB86" s="811"/>
      <c r="NCC86" s="811"/>
      <c r="NCD86" s="811"/>
      <c r="NCE86" s="811"/>
      <c r="NCF86" s="811"/>
      <c r="NCG86" s="811"/>
      <c r="NCH86" s="811"/>
      <c r="NCI86" s="811"/>
      <c r="NCJ86" s="811"/>
      <c r="NCK86" s="811"/>
      <c r="NCL86" s="811"/>
      <c r="NCM86" s="811"/>
      <c r="NCN86" s="811"/>
      <c r="NCO86" s="811"/>
      <c r="NCP86" s="811"/>
      <c r="NCQ86" s="811"/>
      <c r="NCR86" s="811"/>
      <c r="NCS86" s="811"/>
      <c r="NCT86" s="811"/>
      <c r="NCU86" s="811"/>
      <c r="NCV86" s="811"/>
      <c r="NCW86" s="811"/>
      <c r="NCX86" s="811"/>
      <c r="NCY86" s="811"/>
      <c r="NCZ86" s="811"/>
      <c r="NDA86" s="811"/>
      <c r="NDB86" s="811"/>
      <c r="NDC86" s="811"/>
      <c r="NDD86" s="811"/>
      <c r="NDE86" s="811"/>
      <c r="NDF86" s="811"/>
      <c r="NDG86" s="811"/>
      <c r="NDH86" s="811"/>
      <c r="NDI86" s="811"/>
      <c r="NDJ86" s="811"/>
      <c r="NDK86" s="811"/>
      <c r="NDL86" s="811"/>
      <c r="NDM86" s="811"/>
      <c r="NDN86" s="811"/>
      <c r="NDO86" s="811"/>
      <c r="NDP86" s="811"/>
      <c r="NDQ86" s="811"/>
      <c r="NDR86" s="811"/>
      <c r="NDS86" s="811"/>
      <c r="NDT86" s="811"/>
      <c r="NDU86" s="811"/>
      <c r="NDV86" s="811"/>
      <c r="NDW86" s="811"/>
      <c r="NDX86" s="811"/>
      <c r="NDY86" s="811"/>
      <c r="NDZ86" s="811"/>
      <c r="NEA86" s="811"/>
      <c r="NEB86" s="811"/>
      <c r="NEC86" s="811"/>
      <c r="NED86" s="811"/>
      <c r="NEE86" s="811"/>
      <c r="NEF86" s="811"/>
      <c r="NEG86" s="811"/>
      <c r="NEH86" s="811"/>
      <c r="NEI86" s="811"/>
      <c r="NEJ86" s="811"/>
      <c r="NEK86" s="811"/>
      <c r="NEL86" s="811"/>
      <c r="NEM86" s="811"/>
      <c r="NEN86" s="811"/>
      <c r="NEO86" s="811"/>
      <c r="NEP86" s="811"/>
      <c r="NEQ86" s="811"/>
      <c r="NER86" s="811"/>
      <c r="NES86" s="811"/>
      <c r="NET86" s="811"/>
      <c r="NEU86" s="811"/>
      <c r="NEV86" s="811"/>
      <c r="NEW86" s="811"/>
      <c r="NEX86" s="811"/>
      <c r="NEY86" s="811"/>
      <c r="NEZ86" s="811"/>
      <c r="NFA86" s="811"/>
      <c r="NFB86" s="811"/>
      <c r="NFC86" s="811"/>
      <c r="NFD86" s="811"/>
      <c r="NFE86" s="811"/>
      <c r="NFF86" s="811"/>
      <c r="NFG86" s="811"/>
      <c r="NFH86" s="811"/>
      <c r="NFI86" s="811"/>
      <c r="NFJ86" s="811"/>
      <c r="NFK86" s="811"/>
      <c r="NFL86" s="811"/>
      <c r="NFM86" s="811"/>
      <c r="NFN86" s="811"/>
      <c r="NFO86" s="811"/>
      <c r="NFP86" s="811"/>
      <c r="NFQ86" s="811"/>
      <c r="NFR86" s="811"/>
      <c r="NFS86" s="811"/>
      <c r="NFT86" s="811"/>
      <c r="NFU86" s="811"/>
      <c r="NFV86" s="811"/>
      <c r="NFW86" s="811"/>
      <c r="NFX86" s="811"/>
      <c r="NFY86" s="811"/>
      <c r="NFZ86" s="811"/>
      <c r="NGA86" s="811"/>
      <c r="NGB86" s="811"/>
      <c r="NGC86" s="811"/>
      <c r="NGD86" s="811"/>
      <c r="NGE86" s="811"/>
      <c r="NGF86" s="811"/>
      <c r="NGG86" s="811"/>
      <c r="NGH86" s="811"/>
      <c r="NGI86" s="811"/>
      <c r="NGJ86" s="811"/>
      <c r="NGK86" s="811"/>
      <c r="NGL86" s="811"/>
      <c r="NGM86" s="811"/>
      <c r="NGN86" s="811"/>
      <c r="NGO86" s="811"/>
      <c r="NGP86" s="811"/>
      <c r="NGQ86" s="811"/>
      <c r="NGR86" s="811"/>
      <c r="NGS86" s="811"/>
      <c r="NGT86" s="811"/>
      <c r="NGU86" s="811"/>
      <c r="NGV86" s="811"/>
      <c r="NGW86" s="811"/>
      <c r="NGX86" s="811"/>
      <c r="NGY86" s="811"/>
      <c r="NGZ86" s="811"/>
      <c r="NHA86" s="811"/>
      <c r="NHB86" s="811"/>
      <c r="NHC86" s="811"/>
      <c r="NHD86" s="811"/>
      <c r="NHE86" s="811"/>
      <c r="NHF86" s="811"/>
      <c r="NHG86" s="811"/>
      <c r="NHH86" s="811"/>
      <c r="NHI86" s="811"/>
      <c r="NHJ86" s="811"/>
      <c r="NHK86" s="811"/>
      <c r="NHL86" s="811"/>
      <c r="NHM86" s="811"/>
      <c r="NHN86" s="811"/>
      <c r="NHO86" s="811"/>
      <c r="NHP86" s="811"/>
      <c r="NHQ86" s="811"/>
      <c r="NHR86" s="811"/>
      <c r="NHS86" s="811"/>
      <c r="NHT86" s="811"/>
      <c r="NHU86" s="811"/>
      <c r="NHV86" s="811"/>
      <c r="NHW86" s="811"/>
      <c r="NHX86" s="811"/>
      <c r="NHY86" s="811"/>
      <c r="NHZ86" s="811"/>
      <c r="NIA86" s="811"/>
      <c r="NIB86" s="811"/>
      <c r="NIC86" s="811"/>
      <c r="NID86" s="811"/>
      <c r="NIE86" s="811"/>
      <c r="NIF86" s="811"/>
      <c r="NIG86" s="811"/>
      <c r="NIH86" s="811"/>
      <c r="NII86" s="811"/>
      <c r="NIJ86" s="811"/>
      <c r="NIK86" s="811"/>
      <c r="NIL86" s="811"/>
      <c r="NIM86" s="811"/>
      <c r="NIN86" s="811"/>
      <c r="NIO86" s="811"/>
      <c r="NIP86" s="811"/>
      <c r="NIQ86" s="811"/>
      <c r="NIR86" s="811"/>
      <c r="NIS86" s="811"/>
      <c r="NIT86" s="811"/>
      <c r="NIU86" s="811"/>
      <c r="NIV86" s="811"/>
      <c r="NIW86" s="811"/>
      <c r="NIX86" s="811"/>
      <c r="NIY86" s="811"/>
      <c r="NIZ86" s="811"/>
      <c r="NJA86" s="811"/>
      <c r="NJB86" s="811"/>
      <c r="NJC86" s="811"/>
      <c r="NJD86" s="811"/>
      <c r="NJE86" s="811"/>
      <c r="NJF86" s="811"/>
      <c r="NJG86" s="811"/>
      <c r="NJH86" s="811"/>
      <c r="NJI86" s="811"/>
      <c r="NJJ86" s="811"/>
      <c r="NJK86" s="811"/>
      <c r="NJL86" s="811"/>
      <c r="NJM86" s="811"/>
      <c r="NJN86" s="811"/>
      <c r="NJO86" s="811"/>
      <c r="NJP86" s="811"/>
      <c r="NJQ86" s="811"/>
      <c r="NJR86" s="811"/>
      <c r="NJS86" s="811"/>
      <c r="NJT86" s="811"/>
      <c r="NJU86" s="811"/>
      <c r="NJV86" s="811"/>
      <c r="NJW86" s="811"/>
      <c r="NJX86" s="811"/>
      <c r="NJY86" s="811"/>
      <c r="NJZ86" s="811"/>
      <c r="NKA86" s="811"/>
      <c r="NKB86" s="811"/>
      <c r="NKC86" s="811"/>
      <c r="NKD86" s="811"/>
      <c r="NKE86" s="811"/>
      <c r="NKF86" s="811"/>
      <c r="NKG86" s="811"/>
      <c r="NKH86" s="811"/>
      <c r="NKI86" s="811"/>
      <c r="NKJ86" s="811"/>
      <c r="NKK86" s="811"/>
      <c r="NKL86" s="811"/>
      <c r="NKM86" s="811"/>
      <c r="NKN86" s="811"/>
      <c r="NKO86" s="811"/>
      <c r="NKP86" s="811"/>
      <c r="NKQ86" s="811"/>
      <c r="NKR86" s="811"/>
      <c r="NKS86" s="811"/>
      <c r="NKT86" s="811"/>
      <c r="NKU86" s="811"/>
      <c r="NKV86" s="811"/>
      <c r="NKW86" s="811"/>
      <c r="NKX86" s="811"/>
      <c r="NKY86" s="811"/>
      <c r="NKZ86" s="811"/>
      <c r="NLA86" s="811"/>
      <c r="NLB86" s="811"/>
      <c r="NLC86" s="811"/>
      <c r="NLD86" s="811"/>
      <c r="NLE86" s="811"/>
      <c r="NLF86" s="811"/>
      <c r="NLG86" s="811"/>
      <c r="NLH86" s="811"/>
      <c r="NLI86" s="811"/>
      <c r="NLJ86" s="811"/>
      <c r="NLK86" s="811"/>
      <c r="NLL86" s="811"/>
      <c r="NLM86" s="811"/>
      <c r="NLN86" s="811"/>
      <c r="NLO86" s="811"/>
      <c r="NLP86" s="811"/>
      <c r="NLQ86" s="811"/>
      <c r="NLR86" s="811"/>
      <c r="NLS86" s="811"/>
      <c r="NLT86" s="811"/>
      <c r="NLU86" s="811"/>
      <c r="NLV86" s="811"/>
      <c r="NLW86" s="811"/>
      <c r="NLX86" s="811"/>
      <c r="NLY86" s="811"/>
      <c r="NLZ86" s="811"/>
      <c r="NMA86" s="811"/>
      <c r="NMB86" s="811"/>
      <c r="NMC86" s="811"/>
      <c r="NMD86" s="811"/>
      <c r="NME86" s="811"/>
      <c r="NMF86" s="811"/>
      <c r="NMG86" s="811"/>
      <c r="NMH86" s="811"/>
      <c r="NMI86" s="811"/>
      <c r="NMJ86" s="811"/>
      <c r="NMK86" s="811"/>
      <c r="NML86" s="811"/>
      <c r="NMM86" s="811"/>
      <c r="NMN86" s="811"/>
      <c r="NMO86" s="811"/>
      <c r="NMP86" s="811"/>
      <c r="NMQ86" s="811"/>
      <c r="NMR86" s="811"/>
      <c r="NMS86" s="811"/>
      <c r="NMT86" s="811"/>
      <c r="NMU86" s="811"/>
      <c r="NMV86" s="811"/>
      <c r="NMW86" s="811"/>
      <c r="NMX86" s="811"/>
      <c r="NMY86" s="811"/>
      <c r="NMZ86" s="811"/>
      <c r="NNA86" s="811"/>
      <c r="NNB86" s="811"/>
      <c r="NNC86" s="811"/>
      <c r="NND86" s="811"/>
      <c r="NNE86" s="811"/>
      <c r="NNF86" s="811"/>
      <c r="NNG86" s="811"/>
      <c r="NNH86" s="811"/>
      <c r="NNI86" s="811"/>
      <c r="NNJ86" s="811"/>
      <c r="NNK86" s="811"/>
      <c r="NNL86" s="811"/>
      <c r="NNM86" s="811"/>
      <c r="NNN86" s="811"/>
      <c r="NNO86" s="811"/>
      <c r="NNP86" s="811"/>
      <c r="NNQ86" s="811"/>
      <c r="NNR86" s="811"/>
      <c r="NNS86" s="811"/>
      <c r="NNT86" s="811"/>
      <c r="NNU86" s="811"/>
      <c r="NNV86" s="811"/>
      <c r="NNW86" s="811"/>
      <c r="NNX86" s="811"/>
      <c r="NNY86" s="811"/>
      <c r="NNZ86" s="811"/>
      <c r="NOA86" s="811"/>
      <c r="NOB86" s="811"/>
      <c r="NOC86" s="811"/>
      <c r="NOD86" s="811"/>
      <c r="NOE86" s="811"/>
      <c r="NOF86" s="811"/>
      <c r="NOG86" s="811"/>
      <c r="NOH86" s="811"/>
      <c r="NOI86" s="811"/>
      <c r="NOJ86" s="811"/>
      <c r="NOK86" s="811"/>
      <c r="NOL86" s="811"/>
      <c r="NOM86" s="811"/>
      <c r="NON86" s="811"/>
      <c r="NOO86" s="811"/>
      <c r="NOP86" s="811"/>
      <c r="NOQ86" s="811"/>
      <c r="NOR86" s="811"/>
      <c r="NOS86" s="811"/>
      <c r="NOT86" s="811"/>
      <c r="NOU86" s="811"/>
      <c r="NOV86" s="811"/>
      <c r="NOW86" s="811"/>
      <c r="NOX86" s="811"/>
      <c r="NOY86" s="811"/>
      <c r="NOZ86" s="811"/>
      <c r="NPA86" s="811"/>
      <c r="NPB86" s="811"/>
      <c r="NPC86" s="811"/>
      <c r="NPD86" s="811"/>
      <c r="NPE86" s="811"/>
      <c r="NPF86" s="811"/>
      <c r="NPG86" s="811"/>
      <c r="NPH86" s="811"/>
      <c r="NPI86" s="811"/>
      <c r="NPJ86" s="811"/>
      <c r="NPK86" s="811"/>
      <c r="NPL86" s="811"/>
      <c r="NPM86" s="811"/>
      <c r="NPN86" s="811"/>
      <c r="NPO86" s="811"/>
      <c r="NPP86" s="811"/>
      <c r="NPQ86" s="811"/>
      <c r="NPR86" s="811"/>
      <c r="NPS86" s="811"/>
      <c r="NPT86" s="811"/>
      <c r="NPU86" s="811"/>
      <c r="NPV86" s="811"/>
      <c r="NPW86" s="811"/>
      <c r="NPX86" s="811"/>
      <c r="NPY86" s="811"/>
      <c r="NPZ86" s="811"/>
      <c r="NQA86" s="811"/>
      <c r="NQB86" s="811"/>
      <c r="NQC86" s="811"/>
      <c r="NQD86" s="811"/>
      <c r="NQE86" s="811"/>
      <c r="NQF86" s="811"/>
      <c r="NQG86" s="811"/>
      <c r="NQH86" s="811"/>
      <c r="NQI86" s="811"/>
      <c r="NQJ86" s="811"/>
      <c r="NQK86" s="811"/>
      <c r="NQL86" s="811"/>
      <c r="NQM86" s="811"/>
      <c r="NQN86" s="811"/>
      <c r="NQO86" s="811"/>
      <c r="NQP86" s="811"/>
      <c r="NQQ86" s="811"/>
      <c r="NQR86" s="811"/>
      <c r="NQS86" s="811"/>
      <c r="NQT86" s="811"/>
      <c r="NQU86" s="811"/>
      <c r="NQV86" s="811"/>
      <c r="NQW86" s="811"/>
      <c r="NQX86" s="811"/>
      <c r="NQY86" s="811"/>
      <c r="NQZ86" s="811"/>
      <c r="NRA86" s="811"/>
      <c r="NRB86" s="811"/>
      <c r="NRC86" s="811"/>
      <c r="NRD86" s="811"/>
      <c r="NRE86" s="811"/>
      <c r="NRF86" s="811"/>
      <c r="NRG86" s="811"/>
      <c r="NRH86" s="811"/>
      <c r="NRI86" s="811"/>
      <c r="NRJ86" s="811"/>
      <c r="NRK86" s="811"/>
      <c r="NRL86" s="811"/>
      <c r="NRM86" s="811"/>
      <c r="NRN86" s="811"/>
      <c r="NRO86" s="811"/>
      <c r="NRP86" s="811"/>
      <c r="NRQ86" s="811"/>
      <c r="NRR86" s="811"/>
      <c r="NRS86" s="811"/>
      <c r="NRT86" s="811"/>
      <c r="NRU86" s="811"/>
      <c r="NRV86" s="811"/>
      <c r="NRW86" s="811"/>
      <c r="NRX86" s="811"/>
      <c r="NRY86" s="811"/>
      <c r="NRZ86" s="811"/>
      <c r="NSA86" s="811"/>
      <c r="NSB86" s="811"/>
      <c r="NSC86" s="811"/>
      <c r="NSD86" s="811"/>
      <c r="NSE86" s="811"/>
      <c r="NSF86" s="811"/>
      <c r="NSG86" s="811"/>
      <c r="NSH86" s="811"/>
      <c r="NSI86" s="811"/>
      <c r="NSJ86" s="811"/>
      <c r="NSK86" s="811"/>
      <c r="NSL86" s="811"/>
      <c r="NSM86" s="811"/>
      <c r="NSN86" s="811"/>
      <c r="NSO86" s="811"/>
      <c r="NSP86" s="811"/>
      <c r="NSQ86" s="811"/>
      <c r="NSR86" s="811"/>
      <c r="NSS86" s="811"/>
      <c r="NST86" s="811"/>
      <c r="NSU86" s="811"/>
      <c r="NSV86" s="811"/>
      <c r="NSW86" s="811"/>
      <c r="NSX86" s="811"/>
      <c r="NSY86" s="811"/>
      <c r="NSZ86" s="811"/>
      <c r="NTA86" s="811"/>
      <c r="NTB86" s="811"/>
      <c r="NTC86" s="811"/>
      <c r="NTD86" s="811"/>
      <c r="NTE86" s="811"/>
      <c r="NTF86" s="811"/>
      <c r="NTG86" s="811"/>
      <c r="NTH86" s="811"/>
      <c r="NTI86" s="811"/>
      <c r="NTJ86" s="811"/>
      <c r="NTK86" s="811"/>
      <c r="NTL86" s="811"/>
      <c r="NTM86" s="811"/>
      <c r="NTN86" s="811"/>
      <c r="NTO86" s="811"/>
      <c r="NTP86" s="811"/>
      <c r="NTQ86" s="811"/>
      <c r="NTR86" s="811"/>
      <c r="NTS86" s="811"/>
      <c r="NTT86" s="811"/>
      <c r="NTU86" s="811"/>
      <c r="NTV86" s="811"/>
      <c r="NTW86" s="811"/>
      <c r="NTX86" s="811"/>
      <c r="NTY86" s="811"/>
      <c r="NTZ86" s="811"/>
      <c r="NUA86" s="811"/>
      <c r="NUB86" s="811"/>
      <c r="NUC86" s="811"/>
      <c r="NUD86" s="811"/>
      <c r="NUE86" s="811"/>
      <c r="NUF86" s="811"/>
      <c r="NUG86" s="811"/>
      <c r="NUH86" s="811"/>
      <c r="NUI86" s="811"/>
      <c r="NUJ86" s="811"/>
      <c r="NUK86" s="811"/>
      <c r="NUL86" s="811"/>
      <c r="NUM86" s="811"/>
      <c r="NUN86" s="811"/>
      <c r="NUO86" s="811"/>
      <c r="NUP86" s="811"/>
      <c r="NUQ86" s="811"/>
      <c r="NUR86" s="811"/>
      <c r="NUS86" s="811"/>
      <c r="NUT86" s="811"/>
      <c r="NUU86" s="811"/>
      <c r="NUV86" s="811"/>
      <c r="NUW86" s="811"/>
      <c r="NUX86" s="811"/>
      <c r="NUY86" s="811"/>
      <c r="NUZ86" s="811"/>
      <c r="NVA86" s="811"/>
      <c r="NVB86" s="811"/>
      <c r="NVC86" s="811"/>
      <c r="NVD86" s="811"/>
      <c r="NVE86" s="811"/>
      <c r="NVF86" s="811"/>
      <c r="NVG86" s="811"/>
      <c r="NVH86" s="811"/>
      <c r="NVI86" s="811"/>
      <c r="NVJ86" s="811"/>
      <c r="NVK86" s="811"/>
      <c r="NVL86" s="811"/>
      <c r="NVM86" s="811"/>
      <c r="NVN86" s="811"/>
      <c r="NVO86" s="811"/>
      <c r="NVP86" s="811"/>
      <c r="NVQ86" s="811"/>
      <c r="NVR86" s="811"/>
      <c r="NVS86" s="811"/>
      <c r="NVT86" s="811"/>
      <c r="NVU86" s="811"/>
      <c r="NVV86" s="811"/>
      <c r="NVW86" s="811"/>
      <c r="NVX86" s="811"/>
      <c r="NVY86" s="811"/>
      <c r="NVZ86" s="811"/>
      <c r="NWA86" s="811"/>
      <c r="NWB86" s="811"/>
      <c r="NWC86" s="811"/>
      <c r="NWD86" s="811"/>
      <c r="NWE86" s="811"/>
      <c r="NWF86" s="811"/>
      <c r="NWG86" s="811"/>
      <c r="NWH86" s="811"/>
      <c r="NWI86" s="811"/>
      <c r="NWJ86" s="811"/>
      <c r="NWK86" s="811"/>
      <c r="NWL86" s="811"/>
      <c r="NWM86" s="811"/>
      <c r="NWN86" s="811"/>
      <c r="NWO86" s="811"/>
      <c r="NWP86" s="811"/>
      <c r="NWQ86" s="811"/>
      <c r="NWR86" s="811"/>
      <c r="NWS86" s="811"/>
      <c r="NWT86" s="811"/>
      <c r="NWU86" s="811"/>
      <c r="NWV86" s="811"/>
      <c r="NWW86" s="811"/>
      <c r="NWX86" s="811"/>
      <c r="NWY86" s="811"/>
      <c r="NWZ86" s="811"/>
      <c r="NXA86" s="811"/>
      <c r="NXB86" s="811"/>
      <c r="NXC86" s="811"/>
      <c r="NXD86" s="811"/>
      <c r="NXE86" s="811"/>
      <c r="NXF86" s="811"/>
      <c r="NXG86" s="811"/>
      <c r="NXH86" s="811"/>
      <c r="NXI86" s="811"/>
      <c r="NXJ86" s="811"/>
      <c r="NXK86" s="811"/>
      <c r="NXL86" s="811"/>
      <c r="NXM86" s="811"/>
      <c r="NXN86" s="811"/>
      <c r="NXO86" s="811"/>
      <c r="NXP86" s="811"/>
      <c r="NXQ86" s="811"/>
      <c r="NXR86" s="811"/>
      <c r="NXS86" s="811"/>
      <c r="NXT86" s="811"/>
      <c r="NXU86" s="811"/>
      <c r="NXV86" s="811"/>
      <c r="NXW86" s="811"/>
      <c r="NXX86" s="811"/>
      <c r="NXY86" s="811"/>
      <c r="NXZ86" s="811"/>
      <c r="NYA86" s="811"/>
      <c r="NYB86" s="811"/>
      <c r="NYC86" s="811"/>
      <c r="NYD86" s="811"/>
      <c r="NYE86" s="811"/>
      <c r="NYF86" s="811"/>
      <c r="NYG86" s="811"/>
      <c r="NYH86" s="811"/>
      <c r="NYI86" s="811"/>
      <c r="NYJ86" s="811"/>
      <c r="NYK86" s="811"/>
      <c r="NYL86" s="811"/>
      <c r="NYM86" s="811"/>
      <c r="NYN86" s="811"/>
      <c r="NYO86" s="811"/>
      <c r="NYP86" s="811"/>
      <c r="NYQ86" s="811"/>
      <c r="NYR86" s="811"/>
      <c r="NYS86" s="811"/>
      <c r="NYT86" s="811"/>
      <c r="NYU86" s="811"/>
      <c r="NYV86" s="811"/>
      <c r="NYW86" s="811"/>
      <c r="NYX86" s="811"/>
      <c r="NYY86" s="811"/>
      <c r="NYZ86" s="811"/>
      <c r="NZA86" s="811"/>
      <c r="NZB86" s="811"/>
      <c r="NZC86" s="811"/>
      <c r="NZD86" s="811"/>
      <c r="NZE86" s="811"/>
      <c r="NZF86" s="811"/>
      <c r="NZG86" s="811"/>
      <c r="NZH86" s="811"/>
      <c r="NZI86" s="811"/>
      <c r="NZJ86" s="811"/>
      <c r="NZK86" s="811"/>
      <c r="NZL86" s="811"/>
      <c r="NZM86" s="811"/>
      <c r="NZN86" s="811"/>
      <c r="NZO86" s="811"/>
      <c r="NZP86" s="811"/>
      <c r="NZQ86" s="811"/>
      <c r="NZR86" s="811"/>
      <c r="NZS86" s="811"/>
      <c r="NZT86" s="811"/>
      <c r="NZU86" s="811"/>
      <c r="NZV86" s="811"/>
      <c r="NZW86" s="811"/>
      <c r="NZX86" s="811"/>
      <c r="NZY86" s="811"/>
      <c r="NZZ86" s="811"/>
      <c r="OAA86" s="811"/>
      <c r="OAB86" s="811"/>
      <c r="OAC86" s="811"/>
      <c r="OAD86" s="811"/>
      <c r="OAE86" s="811"/>
      <c r="OAF86" s="811"/>
      <c r="OAG86" s="811"/>
      <c r="OAH86" s="811"/>
      <c r="OAI86" s="811"/>
      <c r="OAJ86" s="811"/>
      <c r="OAK86" s="811"/>
      <c r="OAL86" s="811"/>
      <c r="OAM86" s="811"/>
      <c r="OAN86" s="811"/>
      <c r="OAO86" s="811"/>
      <c r="OAP86" s="811"/>
      <c r="OAQ86" s="811"/>
      <c r="OAR86" s="811"/>
      <c r="OAS86" s="811"/>
      <c r="OAT86" s="811"/>
      <c r="OAU86" s="811"/>
      <c r="OAV86" s="811"/>
      <c r="OAW86" s="811"/>
      <c r="OAX86" s="811"/>
      <c r="OAY86" s="811"/>
      <c r="OAZ86" s="811"/>
      <c r="OBA86" s="811"/>
      <c r="OBB86" s="811"/>
      <c r="OBC86" s="811"/>
      <c r="OBD86" s="811"/>
      <c r="OBE86" s="811"/>
      <c r="OBF86" s="811"/>
      <c r="OBG86" s="811"/>
      <c r="OBH86" s="811"/>
      <c r="OBI86" s="811"/>
      <c r="OBJ86" s="811"/>
      <c r="OBK86" s="811"/>
      <c r="OBL86" s="811"/>
      <c r="OBM86" s="811"/>
      <c r="OBN86" s="811"/>
      <c r="OBO86" s="811"/>
      <c r="OBP86" s="811"/>
      <c r="OBQ86" s="811"/>
      <c r="OBR86" s="811"/>
      <c r="OBS86" s="811"/>
      <c r="OBT86" s="811"/>
      <c r="OBU86" s="811"/>
      <c r="OBV86" s="811"/>
      <c r="OBW86" s="811"/>
      <c r="OBX86" s="811"/>
      <c r="OBY86" s="811"/>
      <c r="OBZ86" s="811"/>
      <c r="OCA86" s="811"/>
      <c r="OCB86" s="811"/>
      <c r="OCC86" s="811"/>
      <c r="OCD86" s="811"/>
      <c r="OCE86" s="811"/>
      <c r="OCF86" s="811"/>
      <c r="OCG86" s="811"/>
      <c r="OCH86" s="811"/>
      <c r="OCI86" s="811"/>
      <c r="OCJ86" s="811"/>
      <c r="OCK86" s="811"/>
      <c r="OCL86" s="811"/>
      <c r="OCM86" s="811"/>
      <c r="OCN86" s="811"/>
      <c r="OCO86" s="811"/>
      <c r="OCP86" s="811"/>
      <c r="OCQ86" s="811"/>
      <c r="OCR86" s="811"/>
      <c r="OCS86" s="811"/>
      <c r="OCT86" s="811"/>
      <c r="OCU86" s="811"/>
      <c r="OCV86" s="811"/>
      <c r="OCW86" s="811"/>
      <c r="OCX86" s="811"/>
      <c r="OCY86" s="811"/>
      <c r="OCZ86" s="811"/>
      <c r="ODA86" s="811"/>
      <c r="ODB86" s="811"/>
      <c r="ODC86" s="811"/>
      <c r="ODD86" s="811"/>
      <c r="ODE86" s="811"/>
      <c r="ODF86" s="811"/>
      <c r="ODG86" s="811"/>
      <c r="ODH86" s="811"/>
      <c r="ODI86" s="811"/>
      <c r="ODJ86" s="811"/>
      <c r="ODK86" s="811"/>
      <c r="ODL86" s="811"/>
      <c r="ODM86" s="811"/>
      <c r="ODN86" s="811"/>
      <c r="ODO86" s="811"/>
      <c r="ODP86" s="811"/>
      <c r="ODQ86" s="811"/>
      <c r="ODR86" s="811"/>
      <c r="ODS86" s="811"/>
      <c r="ODT86" s="811"/>
      <c r="ODU86" s="811"/>
      <c r="ODV86" s="811"/>
      <c r="ODW86" s="811"/>
      <c r="ODX86" s="811"/>
      <c r="ODY86" s="811"/>
      <c r="ODZ86" s="811"/>
      <c r="OEA86" s="811"/>
      <c r="OEB86" s="811"/>
      <c r="OEC86" s="811"/>
      <c r="OED86" s="811"/>
      <c r="OEE86" s="811"/>
      <c r="OEF86" s="811"/>
      <c r="OEG86" s="811"/>
      <c r="OEH86" s="811"/>
      <c r="OEI86" s="811"/>
      <c r="OEJ86" s="811"/>
      <c r="OEK86" s="811"/>
      <c r="OEL86" s="811"/>
      <c r="OEM86" s="811"/>
      <c r="OEN86" s="811"/>
      <c r="OEO86" s="811"/>
      <c r="OEP86" s="811"/>
      <c r="OEQ86" s="811"/>
      <c r="OER86" s="811"/>
      <c r="OES86" s="811"/>
      <c r="OET86" s="811"/>
      <c r="OEU86" s="811"/>
      <c r="OEV86" s="811"/>
      <c r="OEW86" s="811"/>
      <c r="OEX86" s="811"/>
      <c r="OEY86" s="811"/>
      <c r="OEZ86" s="811"/>
      <c r="OFA86" s="811"/>
      <c r="OFB86" s="811"/>
      <c r="OFC86" s="811"/>
      <c r="OFD86" s="811"/>
      <c r="OFE86" s="811"/>
      <c r="OFF86" s="811"/>
      <c r="OFG86" s="811"/>
      <c r="OFH86" s="811"/>
      <c r="OFI86" s="811"/>
      <c r="OFJ86" s="811"/>
      <c r="OFK86" s="811"/>
      <c r="OFL86" s="811"/>
      <c r="OFM86" s="811"/>
      <c r="OFN86" s="811"/>
      <c r="OFO86" s="811"/>
      <c r="OFP86" s="811"/>
      <c r="OFQ86" s="811"/>
      <c r="OFR86" s="811"/>
      <c r="OFS86" s="811"/>
      <c r="OFT86" s="811"/>
      <c r="OFU86" s="811"/>
      <c r="OFV86" s="811"/>
      <c r="OFW86" s="811"/>
      <c r="OFX86" s="811"/>
      <c r="OFY86" s="811"/>
      <c r="OFZ86" s="811"/>
      <c r="OGA86" s="811"/>
      <c r="OGB86" s="811"/>
      <c r="OGC86" s="811"/>
      <c r="OGD86" s="811"/>
      <c r="OGE86" s="811"/>
      <c r="OGF86" s="811"/>
      <c r="OGG86" s="811"/>
      <c r="OGH86" s="811"/>
      <c r="OGI86" s="811"/>
      <c r="OGJ86" s="811"/>
      <c r="OGK86" s="811"/>
      <c r="OGL86" s="811"/>
      <c r="OGM86" s="811"/>
      <c r="OGN86" s="811"/>
      <c r="OGO86" s="811"/>
      <c r="OGP86" s="811"/>
      <c r="OGQ86" s="811"/>
      <c r="OGR86" s="811"/>
      <c r="OGS86" s="811"/>
      <c r="OGT86" s="811"/>
      <c r="OGU86" s="811"/>
      <c r="OGV86" s="811"/>
      <c r="OGW86" s="811"/>
      <c r="OGX86" s="811"/>
      <c r="OGY86" s="811"/>
      <c r="OGZ86" s="811"/>
      <c r="OHA86" s="811"/>
      <c r="OHB86" s="811"/>
      <c r="OHC86" s="811"/>
      <c r="OHD86" s="811"/>
      <c r="OHE86" s="811"/>
      <c r="OHF86" s="811"/>
      <c r="OHG86" s="811"/>
      <c r="OHH86" s="811"/>
      <c r="OHI86" s="811"/>
      <c r="OHJ86" s="811"/>
      <c r="OHK86" s="811"/>
      <c r="OHL86" s="811"/>
      <c r="OHM86" s="811"/>
      <c r="OHN86" s="811"/>
      <c r="OHO86" s="811"/>
      <c r="OHP86" s="811"/>
      <c r="OHQ86" s="811"/>
      <c r="OHR86" s="811"/>
      <c r="OHS86" s="811"/>
      <c r="OHT86" s="811"/>
      <c r="OHU86" s="811"/>
      <c r="OHV86" s="811"/>
      <c r="OHW86" s="811"/>
      <c r="OHX86" s="811"/>
      <c r="OHY86" s="811"/>
      <c r="OHZ86" s="811"/>
      <c r="OIA86" s="811"/>
      <c r="OIB86" s="811"/>
      <c r="OIC86" s="811"/>
      <c r="OID86" s="811"/>
      <c r="OIE86" s="811"/>
      <c r="OIF86" s="811"/>
      <c r="OIG86" s="811"/>
      <c r="OIH86" s="811"/>
      <c r="OII86" s="811"/>
      <c r="OIJ86" s="811"/>
      <c r="OIK86" s="811"/>
      <c r="OIL86" s="811"/>
      <c r="OIM86" s="811"/>
      <c r="OIN86" s="811"/>
      <c r="OIO86" s="811"/>
      <c r="OIP86" s="811"/>
      <c r="OIQ86" s="811"/>
      <c r="OIR86" s="811"/>
      <c r="OIS86" s="811"/>
      <c r="OIT86" s="811"/>
      <c r="OIU86" s="811"/>
      <c r="OIV86" s="811"/>
      <c r="OIW86" s="811"/>
      <c r="OIX86" s="811"/>
      <c r="OIY86" s="811"/>
      <c r="OIZ86" s="811"/>
      <c r="OJA86" s="811"/>
      <c r="OJB86" s="811"/>
      <c r="OJC86" s="811"/>
      <c r="OJD86" s="811"/>
      <c r="OJE86" s="811"/>
      <c r="OJF86" s="811"/>
      <c r="OJG86" s="811"/>
      <c r="OJH86" s="811"/>
      <c r="OJI86" s="811"/>
      <c r="OJJ86" s="811"/>
      <c r="OJK86" s="811"/>
      <c r="OJL86" s="811"/>
      <c r="OJM86" s="811"/>
      <c r="OJN86" s="811"/>
      <c r="OJO86" s="811"/>
      <c r="OJP86" s="811"/>
      <c r="OJQ86" s="811"/>
      <c r="OJR86" s="811"/>
      <c r="OJS86" s="811"/>
      <c r="OJT86" s="811"/>
      <c r="OJU86" s="811"/>
      <c r="OJV86" s="811"/>
      <c r="OJW86" s="811"/>
      <c r="OJX86" s="811"/>
      <c r="OJY86" s="811"/>
      <c r="OJZ86" s="811"/>
      <c r="OKA86" s="811"/>
      <c r="OKB86" s="811"/>
      <c r="OKC86" s="811"/>
      <c r="OKD86" s="811"/>
      <c r="OKE86" s="811"/>
      <c r="OKF86" s="811"/>
      <c r="OKG86" s="811"/>
      <c r="OKH86" s="811"/>
      <c r="OKI86" s="811"/>
      <c r="OKJ86" s="811"/>
      <c r="OKK86" s="811"/>
      <c r="OKL86" s="811"/>
      <c r="OKM86" s="811"/>
      <c r="OKN86" s="811"/>
      <c r="OKO86" s="811"/>
      <c r="OKP86" s="811"/>
      <c r="OKQ86" s="811"/>
      <c r="OKR86" s="811"/>
      <c r="OKS86" s="811"/>
      <c r="OKT86" s="811"/>
      <c r="OKU86" s="811"/>
      <c r="OKV86" s="811"/>
      <c r="OKW86" s="811"/>
      <c r="OKX86" s="811"/>
      <c r="OKY86" s="811"/>
      <c r="OKZ86" s="811"/>
      <c r="OLA86" s="811"/>
      <c r="OLB86" s="811"/>
      <c r="OLC86" s="811"/>
      <c r="OLD86" s="811"/>
      <c r="OLE86" s="811"/>
      <c r="OLF86" s="811"/>
      <c r="OLG86" s="811"/>
      <c r="OLH86" s="811"/>
      <c r="OLI86" s="811"/>
      <c r="OLJ86" s="811"/>
      <c r="OLK86" s="811"/>
      <c r="OLL86" s="811"/>
      <c r="OLM86" s="811"/>
      <c r="OLN86" s="811"/>
      <c r="OLO86" s="811"/>
      <c r="OLP86" s="811"/>
      <c r="OLQ86" s="811"/>
      <c r="OLR86" s="811"/>
      <c r="OLS86" s="811"/>
      <c r="OLT86" s="811"/>
      <c r="OLU86" s="811"/>
      <c r="OLV86" s="811"/>
      <c r="OLW86" s="811"/>
      <c r="OLX86" s="811"/>
      <c r="OLY86" s="811"/>
      <c r="OLZ86" s="811"/>
      <c r="OMA86" s="811"/>
      <c r="OMB86" s="811"/>
      <c r="OMC86" s="811"/>
      <c r="OMD86" s="811"/>
      <c r="OME86" s="811"/>
      <c r="OMF86" s="811"/>
      <c r="OMG86" s="811"/>
      <c r="OMH86" s="811"/>
      <c r="OMI86" s="811"/>
      <c r="OMJ86" s="811"/>
      <c r="OMK86" s="811"/>
      <c r="OML86" s="811"/>
      <c r="OMM86" s="811"/>
      <c r="OMN86" s="811"/>
      <c r="OMO86" s="811"/>
      <c r="OMP86" s="811"/>
      <c r="OMQ86" s="811"/>
      <c r="OMR86" s="811"/>
      <c r="OMS86" s="811"/>
      <c r="OMT86" s="811"/>
      <c r="OMU86" s="811"/>
      <c r="OMV86" s="811"/>
      <c r="OMW86" s="811"/>
      <c r="OMX86" s="811"/>
      <c r="OMY86" s="811"/>
      <c r="OMZ86" s="811"/>
      <c r="ONA86" s="811"/>
      <c r="ONB86" s="811"/>
      <c r="ONC86" s="811"/>
      <c r="OND86" s="811"/>
      <c r="ONE86" s="811"/>
      <c r="ONF86" s="811"/>
      <c r="ONG86" s="811"/>
      <c r="ONH86" s="811"/>
      <c r="ONI86" s="811"/>
      <c r="ONJ86" s="811"/>
      <c r="ONK86" s="811"/>
      <c r="ONL86" s="811"/>
      <c r="ONM86" s="811"/>
      <c r="ONN86" s="811"/>
      <c r="ONO86" s="811"/>
      <c r="ONP86" s="811"/>
      <c r="ONQ86" s="811"/>
      <c r="ONR86" s="811"/>
      <c r="ONS86" s="811"/>
      <c r="ONT86" s="811"/>
      <c r="ONU86" s="811"/>
      <c r="ONV86" s="811"/>
      <c r="ONW86" s="811"/>
      <c r="ONX86" s="811"/>
      <c r="ONY86" s="811"/>
      <c r="ONZ86" s="811"/>
      <c r="OOA86" s="811"/>
      <c r="OOB86" s="811"/>
      <c r="OOC86" s="811"/>
      <c r="OOD86" s="811"/>
      <c r="OOE86" s="811"/>
      <c r="OOF86" s="811"/>
      <c r="OOG86" s="811"/>
      <c r="OOH86" s="811"/>
      <c r="OOI86" s="811"/>
      <c r="OOJ86" s="811"/>
      <c r="OOK86" s="811"/>
      <c r="OOL86" s="811"/>
      <c r="OOM86" s="811"/>
      <c r="OON86" s="811"/>
      <c r="OOO86" s="811"/>
      <c r="OOP86" s="811"/>
      <c r="OOQ86" s="811"/>
      <c r="OOR86" s="811"/>
      <c r="OOS86" s="811"/>
      <c r="OOT86" s="811"/>
      <c r="OOU86" s="811"/>
      <c r="OOV86" s="811"/>
      <c r="OOW86" s="811"/>
      <c r="OOX86" s="811"/>
      <c r="OOY86" s="811"/>
      <c r="OOZ86" s="811"/>
      <c r="OPA86" s="811"/>
      <c r="OPB86" s="811"/>
      <c r="OPC86" s="811"/>
      <c r="OPD86" s="811"/>
      <c r="OPE86" s="811"/>
      <c r="OPF86" s="811"/>
      <c r="OPG86" s="811"/>
      <c r="OPH86" s="811"/>
      <c r="OPI86" s="811"/>
      <c r="OPJ86" s="811"/>
      <c r="OPK86" s="811"/>
      <c r="OPL86" s="811"/>
      <c r="OPM86" s="811"/>
      <c r="OPN86" s="811"/>
      <c r="OPO86" s="811"/>
      <c r="OPP86" s="811"/>
      <c r="OPQ86" s="811"/>
      <c r="OPR86" s="811"/>
      <c r="OPS86" s="811"/>
      <c r="OPT86" s="811"/>
      <c r="OPU86" s="811"/>
      <c r="OPV86" s="811"/>
      <c r="OPW86" s="811"/>
      <c r="OPX86" s="811"/>
      <c r="OPY86" s="811"/>
      <c r="OPZ86" s="811"/>
      <c r="OQA86" s="811"/>
      <c r="OQB86" s="811"/>
      <c r="OQC86" s="811"/>
      <c r="OQD86" s="811"/>
      <c r="OQE86" s="811"/>
      <c r="OQF86" s="811"/>
      <c r="OQG86" s="811"/>
      <c r="OQH86" s="811"/>
      <c r="OQI86" s="811"/>
      <c r="OQJ86" s="811"/>
      <c r="OQK86" s="811"/>
      <c r="OQL86" s="811"/>
      <c r="OQM86" s="811"/>
      <c r="OQN86" s="811"/>
      <c r="OQO86" s="811"/>
      <c r="OQP86" s="811"/>
      <c r="OQQ86" s="811"/>
      <c r="OQR86" s="811"/>
      <c r="OQS86" s="811"/>
      <c r="OQT86" s="811"/>
      <c r="OQU86" s="811"/>
      <c r="OQV86" s="811"/>
      <c r="OQW86" s="811"/>
      <c r="OQX86" s="811"/>
      <c r="OQY86" s="811"/>
      <c r="OQZ86" s="811"/>
      <c r="ORA86" s="811"/>
      <c r="ORB86" s="811"/>
      <c r="ORC86" s="811"/>
      <c r="ORD86" s="811"/>
      <c r="ORE86" s="811"/>
      <c r="ORF86" s="811"/>
      <c r="ORG86" s="811"/>
      <c r="ORH86" s="811"/>
      <c r="ORI86" s="811"/>
      <c r="ORJ86" s="811"/>
      <c r="ORK86" s="811"/>
      <c r="ORL86" s="811"/>
      <c r="ORM86" s="811"/>
      <c r="ORN86" s="811"/>
      <c r="ORO86" s="811"/>
      <c r="ORP86" s="811"/>
      <c r="ORQ86" s="811"/>
      <c r="ORR86" s="811"/>
      <c r="ORS86" s="811"/>
      <c r="ORT86" s="811"/>
      <c r="ORU86" s="811"/>
      <c r="ORV86" s="811"/>
      <c r="ORW86" s="811"/>
      <c r="ORX86" s="811"/>
      <c r="ORY86" s="811"/>
      <c r="ORZ86" s="811"/>
      <c r="OSA86" s="811"/>
      <c r="OSB86" s="811"/>
      <c r="OSC86" s="811"/>
      <c r="OSD86" s="811"/>
      <c r="OSE86" s="811"/>
      <c r="OSF86" s="811"/>
      <c r="OSG86" s="811"/>
      <c r="OSH86" s="811"/>
      <c r="OSI86" s="811"/>
      <c r="OSJ86" s="811"/>
      <c r="OSK86" s="811"/>
      <c r="OSL86" s="811"/>
      <c r="OSM86" s="811"/>
      <c r="OSN86" s="811"/>
      <c r="OSO86" s="811"/>
      <c r="OSP86" s="811"/>
      <c r="OSQ86" s="811"/>
      <c r="OSR86" s="811"/>
      <c r="OSS86" s="811"/>
      <c r="OST86" s="811"/>
      <c r="OSU86" s="811"/>
      <c r="OSV86" s="811"/>
      <c r="OSW86" s="811"/>
      <c r="OSX86" s="811"/>
      <c r="OSY86" s="811"/>
      <c r="OSZ86" s="811"/>
      <c r="OTA86" s="811"/>
      <c r="OTB86" s="811"/>
      <c r="OTC86" s="811"/>
      <c r="OTD86" s="811"/>
      <c r="OTE86" s="811"/>
      <c r="OTF86" s="811"/>
      <c r="OTG86" s="811"/>
      <c r="OTH86" s="811"/>
      <c r="OTI86" s="811"/>
      <c r="OTJ86" s="811"/>
      <c r="OTK86" s="811"/>
      <c r="OTL86" s="811"/>
      <c r="OTM86" s="811"/>
      <c r="OTN86" s="811"/>
      <c r="OTO86" s="811"/>
      <c r="OTP86" s="811"/>
      <c r="OTQ86" s="811"/>
      <c r="OTR86" s="811"/>
      <c r="OTS86" s="811"/>
      <c r="OTT86" s="811"/>
      <c r="OTU86" s="811"/>
      <c r="OTV86" s="811"/>
      <c r="OTW86" s="811"/>
      <c r="OTX86" s="811"/>
      <c r="OTY86" s="811"/>
      <c r="OTZ86" s="811"/>
      <c r="OUA86" s="811"/>
      <c r="OUB86" s="811"/>
      <c r="OUC86" s="811"/>
      <c r="OUD86" s="811"/>
      <c r="OUE86" s="811"/>
      <c r="OUF86" s="811"/>
      <c r="OUG86" s="811"/>
      <c r="OUH86" s="811"/>
      <c r="OUI86" s="811"/>
      <c r="OUJ86" s="811"/>
      <c r="OUK86" s="811"/>
      <c r="OUL86" s="811"/>
      <c r="OUM86" s="811"/>
      <c r="OUN86" s="811"/>
      <c r="OUO86" s="811"/>
      <c r="OUP86" s="811"/>
      <c r="OUQ86" s="811"/>
      <c r="OUR86" s="811"/>
      <c r="OUS86" s="811"/>
      <c r="OUT86" s="811"/>
      <c r="OUU86" s="811"/>
      <c r="OUV86" s="811"/>
      <c r="OUW86" s="811"/>
      <c r="OUX86" s="811"/>
      <c r="OUY86" s="811"/>
      <c r="OUZ86" s="811"/>
      <c r="OVA86" s="811"/>
      <c r="OVB86" s="811"/>
      <c r="OVC86" s="811"/>
      <c r="OVD86" s="811"/>
      <c r="OVE86" s="811"/>
      <c r="OVF86" s="811"/>
      <c r="OVG86" s="811"/>
      <c r="OVH86" s="811"/>
      <c r="OVI86" s="811"/>
      <c r="OVJ86" s="811"/>
      <c r="OVK86" s="811"/>
      <c r="OVL86" s="811"/>
      <c r="OVM86" s="811"/>
      <c r="OVN86" s="811"/>
      <c r="OVO86" s="811"/>
      <c r="OVP86" s="811"/>
      <c r="OVQ86" s="811"/>
      <c r="OVR86" s="811"/>
      <c r="OVS86" s="811"/>
      <c r="OVT86" s="811"/>
      <c r="OVU86" s="811"/>
      <c r="OVV86" s="811"/>
      <c r="OVW86" s="811"/>
      <c r="OVX86" s="811"/>
      <c r="OVY86" s="811"/>
      <c r="OVZ86" s="811"/>
      <c r="OWA86" s="811"/>
      <c r="OWB86" s="811"/>
      <c r="OWC86" s="811"/>
      <c r="OWD86" s="811"/>
      <c r="OWE86" s="811"/>
      <c r="OWF86" s="811"/>
      <c r="OWG86" s="811"/>
      <c r="OWH86" s="811"/>
      <c r="OWI86" s="811"/>
      <c r="OWJ86" s="811"/>
      <c r="OWK86" s="811"/>
      <c r="OWL86" s="811"/>
      <c r="OWM86" s="811"/>
      <c r="OWN86" s="811"/>
      <c r="OWO86" s="811"/>
      <c r="OWP86" s="811"/>
      <c r="OWQ86" s="811"/>
      <c r="OWR86" s="811"/>
      <c r="OWS86" s="811"/>
      <c r="OWT86" s="811"/>
      <c r="OWU86" s="811"/>
      <c r="OWV86" s="811"/>
      <c r="OWW86" s="811"/>
      <c r="OWX86" s="811"/>
      <c r="OWY86" s="811"/>
      <c r="OWZ86" s="811"/>
      <c r="OXA86" s="811"/>
      <c r="OXB86" s="811"/>
      <c r="OXC86" s="811"/>
      <c r="OXD86" s="811"/>
      <c r="OXE86" s="811"/>
      <c r="OXF86" s="811"/>
      <c r="OXG86" s="811"/>
      <c r="OXH86" s="811"/>
      <c r="OXI86" s="811"/>
      <c r="OXJ86" s="811"/>
      <c r="OXK86" s="811"/>
      <c r="OXL86" s="811"/>
      <c r="OXM86" s="811"/>
      <c r="OXN86" s="811"/>
      <c r="OXO86" s="811"/>
      <c r="OXP86" s="811"/>
      <c r="OXQ86" s="811"/>
      <c r="OXR86" s="811"/>
      <c r="OXS86" s="811"/>
      <c r="OXT86" s="811"/>
      <c r="OXU86" s="811"/>
      <c r="OXV86" s="811"/>
      <c r="OXW86" s="811"/>
      <c r="OXX86" s="811"/>
      <c r="OXY86" s="811"/>
      <c r="OXZ86" s="811"/>
      <c r="OYA86" s="811"/>
      <c r="OYB86" s="811"/>
      <c r="OYC86" s="811"/>
      <c r="OYD86" s="811"/>
      <c r="OYE86" s="811"/>
      <c r="OYF86" s="811"/>
      <c r="OYG86" s="811"/>
      <c r="OYH86" s="811"/>
      <c r="OYI86" s="811"/>
      <c r="OYJ86" s="811"/>
      <c r="OYK86" s="811"/>
      <c r="OYL86" s="811"/>
      <c r="OYM86" s="811"/>
      <c r="OYN86" s="811"/>
      <c r="OYO86" s="811"/>
      <c r="OYP86" s="811"/>
      <c r="OYQ86" s="811"/>
      <c r="OYR86" s="811"/>
      <c r="OYS86" s="811"/>
      <c r="OYT86" s="811"/>
      <c r="OYU86" s="811"/>
      <c r="OYV86" s="811"/>
      <c r="OYW86" s="811"/>
      <c r="OYX86" s="811"/>
      <c r="OYY86" s="811"/>
      <c r="OYZ86" s="811"/>
      <c r="OZA86" s="811"/>
      <c r="OZB86" s="811"/>
      <c r="OZC86" s="811"/>
      <c r="OZD86" s="811"/>
      <c r="OZE86" s="811"/>
      <c r="OZF86" s="811"/>
      <c r="OZG86" s="811"/>
      <c r="OZH86" s="811"/>
      <c r="OZI86" s="811"/>
      <c r="OZJ86" s="811"/>
      <c r="OZK86" s="811"/>
      <c r="OZL86" s="811"/>
      <c r="OZM86" s="811"/>
      <c r="OZN86" s="811"/>
      <c r="OZO86" s="811"/>
      <c r="OZP86" s="811"/>
      <c r="OZQ86" s="811"/>
      <c r="OZR86" s="811"/>
      <c r="OZS86" s="811"/>
      <c r="OZT86" s="811"/>
      <c r="OZU86" s="811"/>
      <c r="OZV86" s="811"/>
      <c r="OZW86" s="811"/>
      <c r="OZX86" s="811"/>
      <c r="OZY86" s="811"/>
      <c r="OZZ86" s="811"/>
      <c r="PAA86" s="811"/>
      <c r="PAB86" s="811"/>
      <c r="PAC86" s="811"/>
      <c r="PAD86" s="811"/>
      <c r="PAE86" s="811"/>
      <c r="PAF86" s="811"/>
      <c r="PAG86" s="811"/>
      <c r="PAH86" s="811"/>
      <c r="PAI86" s="811"/>
      <c r="PAJ86" s="811"/>
      <c r="PAK86" s="811"/>
      <c r="PAL86" s="811"/>
      <c r="PAM86" s="811"/>
      <c r="PAN86" s="811"/>
      <c r="PAO86" s="811"/>
      <c r="PAP86" s="811"/>
      <c r="PAQ86" s="811"/>
      <c r="PAR86" s="811"/>
      <c r="PAS86" s="811"/>
      <c r="PAT86" s="811"/>
      <c r="PAU86" s="811"/>
      <c r="PAV86" s="811"/>
      <c r="PAW86" s="811"/>
      <c r="PAX86" s="811"/>
      <c r="PAY86" s="811"/>
      <c r="PAZ86" s="811"/>
      <c r="PBA86" s="811"/>
      <c r="PBB86" s="811"/>
      <c r="PBC86" s="811"/>
      <c r="PBD86" s="811"/>
      <c r="PBE86" s="811"/>
      <c r="PBF86" s="811"/>
      <c r="PBG86" s="811"/>
      <c r="PBH86" s="811"/>
      <c r="PBI86" s="811"/>
      <c r="PBJ86" s="811"/>
      <c r="PBK86" s="811"/>
      <c r="PBL86" s="811"/>
      <c r="PBM86" s="811"/>
      <c r="PBN86" s="811"/>
      <c r="PBO86" s="811"/>
      <c r="PBP86" s="811"/>
      <c r="PBQ86" s="811"/>
      <c r="PBR86" s="811"/>
      <c r="PBS86" s="811"/>
      <c r="PBT86" s="811"/>
      <c r="PBU86" s="811"/>
      <c r="PBV86" s="811"/>
      <c r="PBW86" s="811"/>
      <c r="PBX86" s="811"/>
      <c r="PBY86" s="811"/>
      <c r="PBZ86" s="811"/>
      <c r="PCA86" s="811"/>
      <c r="PCB86" s="811"/>
      <c r="PCC86" s="811"/>
      <c r="PCD86" s="811"/>
      <c r="PCE86" s="811"/>
      <c r="PCF86" s="811"/>
      <c r="PCG86" s="811"/>
      <c r="PCH86" s="811"/>
      <c r="PCI86" s="811"/>
      <c r="PCJ86" s="811"/>
      <c r="PCK86" s="811"/>
      <c r="PCL86" s="811"/>
      <c r="PCM86" s="811"/>
      <c r="PCN86" s="811"/>
      <c r="PCO86" s="811"/>
      <c r="PCP86" s="811"/>
      <c r="PCQ86" s="811"/>
      <c r="PCR86" s="811"/>
      <c r="PCS86" s="811"/>
      <c r="PCT86" s="811"/>
      <c r="PCU86" s="811"/>
      <c r="PCV86" s="811"/>
      <c r="PCW86" s="811"/>
      <c r="PCX86" s="811"/>
      <c r="PCY86" s="811"/>
      <c r="PCZ86" s="811"/>
      <c r="PDA86" s="811"/>
      <c r="PDB86" s="811"/>
      <c r="PDC86" s="811"/>
      <c r="PDD86" s="811"/>
      <c r="PDE86" s="811"/>
      <c r="PDF86" s="811"/>
      <c r="PDG86" s="811"/>
      <c r="PDH86" s="811"/>
      <c r="PDI86" s="811"/>
      <c r="PDJ86" s="811"/>
      <c r="PDK86" s="811"/>
      <c r="PDL86" s="811"/>
      <c r="PDM86" s="811"/>
      <c r="PDN86" s="811"/>
      <c r="PDO86" s="811"/>
      <c r="PDP86" s="811"/>
      <c r="PDQ86" s="811"/>
      <c r="PDR86" s="811"/>
      <c r="PDS86" s="811"/>
      <c r="PDT86" s="811"/>
      <c r="PDU86" s="811"/>
      <c r="PDV86" s="811"/>
      <c r="PDW86" s="811"/>
      <c r="PDX86" s="811"/>
      <c r="PDY86" s="811"/>
      <c r="PDZ86" s="811"/>
      <c r="PEA86" s="811"/>
      <c r="PEB86" s="811"/>
      <c r="PEC86" s="811"/>
      <c r="PED86" s="811"/>
      <c r="PEE86" s="811"/>
      <c r="PEF86" s="811"/>
      <c r="PEG86" s="811"/>
      <c r="PEH86" s="811"/>
      <c r="PEI86" s="811"/>
      <c r="PEJ86" s="811"/>
      <c r="PEK86" s="811"/>
      <c r="PEL86" s="811"/>
      <c r="PEM86" s="811"/>
      <c r="PEN86" s="811"/>
      <c r="PEO86" s="811"/>
      <c r="PEP86" s="811"/>
      <c r="PEQ86" s="811"/>
      <c r="PER86" s="811"/>
      <c r="PES86" s="811"/>
      <c r="PET86" s="811"/>
      <c r="PEU86" s="811"/>
      <c r="PEV86" s="811"/>
      <c r="PEW86" s="811"/>
      <c r="PEX86" s="811"/>
      <c r="PEY86" s="811"/>
      <c r="PEZ86" s="811"/>
      <c r="PFA86" s="811"/>
      <c r="PFB86" s="811"/>
      <c r="PFC86" s="811"/>
      <c r="PFD86" s="811"/>
      <c r="PFE86" s="811"/>
      <c r="PFF86" s="811"/>
      <c r="PFG86" s="811"/>
      <c r="PFH86" s="811"/>
      <c r="PFI86" s="811"/>
      <c r="PFJ86" s="811"/>
      <c r="PFK86" s="811"/>
      <c r="PFL86" s="811"/>
      <c r="PFM86" s="811"/>
      <c r="PFN86" s="811"/>
      <c r="PFO86" s="811"/>
      <c r="PFP86" s="811"/>
      <c r="PFQ86" s="811"/>
      <c r="PFR86" s="811"/>
      <c r="PFS86" s="811"/>
      <c r="PFT86" s="811"/>
      <c r="PFU86" s="811"/>
      <c r="PFV86" s="811"/>
      <c r="PFW86" s="811"/>
      <c r="PFX86" s="811"/>
      <c r="PFY86" s="811"/>
      <c r="PFZ86" s="811"/>
      <c r="PGA86" s="811"/>
      <c r="PGB86" s="811"/>
      <c r="PGC86" s="811"/>
      <c r="PGD86" s="811"/>
      <c r="PGE86" s="811"/>
      <c r="PGF86" s="811"/>
      <c r="PGG86" s="811"/>
      <c r="PGH86" s="811"/>
      <c r="PGI86" s="811"/>
      <c r="PGJ86" s="811"/>
      <c r="PGK86" s="811"/>
      <c r="PGL86" s="811"/>
      <c r="PGM86" s="811"/>
      <c r="PGN86" s="811"/>
      <c r="PGO86" s="811"/>
      <c r="PGP86" s="811"/>
      <c r="PGQ86" s="811"/>
      <c r="PGR86" s="811"/>
      <c r="PGS86" s="811"/>
      <c r="PGT86" s="811"/>
      <c r="PGU86" s="811"/>
      <c r="PGV86" s="811"/>
      <c r="PGW86" s="811"/>
      <c r="PGX86" s="811"/>
      <c r="PGY86" s="811"/>
      <c r="PGZ86" s="811"/>
      <c r="PHA86" s="811"/>
      <c r="PHB86" s="811"/>
      <c r="PHC86" s="811"/>
      <c r="PHD86" s="811"/>
      <c r="PHE86" s="811"/>
      <c r="PHF86" s="811"/>
      <c r="PHG86" s="811"/>
      <c r="PHH86" s="811"/>
      <c r="PHI86" s="811"/>
      <c r="PHJ86" s="811"/>
      <c r="PHK86" s="811"/>
      <c r="PHL86" s="811"/>
      <c r="PHM86" s="811"/>
      <c r="PHN86" s="811"/>
      <c r="PHO86" s="811"/>
      <c r="PHP86" s="811"/>
      <c r="PHQ86" s="811"/>
      <c r="PHR86" s="811"/>
      <c r="PHS86" s="811"/>
      <c r="PHT86" s="811"/>
      <c r="PHU86" s="811"/>
      <c r="PHV86" s="811"/>
      <c r="PHW86" s="811"/>
      <c r="PHX86" s="811"/>
      <c r="PHY86" s="811"/>
      <c r="PHZ86" s="811"/>
      <c r="PIA86" s="811"/>
      <c r="PIB86" s="811"/>
      <c r="PIC86" s="811"/>
      <c r="PID86" s="811"/>
      <c r="PIE86" s="811"/>
      <c r="PIF86" s="811"/>
      <c r="PIG86" s="811"/>
      <c r="PIH86" s="811"/>
      <c r="PII86" s="811"/>
      <c r="PIJ86" s="811"/>
      <c r="PIK86" s="811"/>
      <c r="PIL86" s="811"/>
      <c r="PIM86" s="811"/>
      <c r="PIN86" s="811"/>
      <c r="PIO86" s="811"/>
      <c r="PIP86" s="811"/>
      <c r="PIQ86" s="811"/>
      <c r="PIR86" s="811"/>
      <c r="PIS86" s="811"/>
      <c r="PIT86" s="811"/>
      <c r="PIU86" s="811"/>
      <c r="PIV86" s="811"/>
      <c r="PIW86" s="811"/>
      <c r="PIX86" s="811"/>
      <c r="PIY86" s="811"/>
      <c r="PIZ86" s="811"/>
      <c r="PJA86" s="811"/>
      <c r="PJB86" s="811"/>
      <c r="PJC86" s="811"/>
      <c r="PJD86" s="811"/>
      <c r="PJE86" s="811"/>
      <c r="PJF86" s="811"/>
      <c r="PJG86" s="811"/>
      <c r="PJH86" s="811"/>
      <c r="PJI86" s="811"/>
      <c r="PJJ86" s="811"/>
      <c r="PJK86" s="811"/>
      <c r="PJL86" s="811"/>
      <c r="PJM86" s="811"/>
      <c r="PJN86" s="811"/>
      <c r="PJO86" s="811"/>
      <c r="PJP86" s="811"/>
      <c r="PJQ86" s="811"/>
      <c r="PJR86" s="811"/>
      <c r="PJS86" s="811"/>
      <c r="PJT86" s="811"/>
      <c r="PJU86" s="811"/>
      <c r="PJV86" s="811"/>
      <c r="PJW86" s="811"/>
      <c r="PJX86" s="811"/>
      <c r="PJY86" s="811"/>
      <c r="PJZ86" s="811"/>
      <c r="PKA86" s="811"/>
      <c r="PKB86" s="811"/>
      <c r="PKC86" s="811"/>
      <c r="PKD86" s="811"/>
      <c r="PKE86" s="811"/>
      <c r="PKF86" s="811"/>
      <c r="PKG86" s="811"/>
      <c r="PKH86" s="811"/>
      <c r="PKI86" s="811"/>
      <c r="PKJ86" s="811"/>
      <c r="PKK86" s="811"/>
      <c r="PKL86" s="811"/>
      <c r="PKM86" s="811"/>
      <c r="PKN86" s="811"/>
      <c r="PKO86" s="811"/>
      <c r="PKP86" s="811"/>
      <c r="PKQ86" s="811"/>
      <c r="PKR86" s="811"/>
      <c r="PKS86" s="811"/>
      <c r="PKT86" s="811"/>
      <c r="PKU86" s="811"/>
      <c r="PKV86" s="811"/>
      <c r="PKW86" s="811"/>
      <c r="PKX86" s="811"/>
      <c r="PKY86" s="811"/>
      <c r="PKZ86" s="811"/>
      <c r="PLA86" s="811"/>
      <c r="PLB86" s="811"/>
      <c r="PLC86" s="811"/>
      <c r="PLD86" s="811"/>
      <c r="PLE86" s="811"/>
      <c r="PLF86" s="811"/>
      <c r="PLG86" s="811"/>
      <c r="PLH86" s="811"/>
      <c r="PLI86" s="811"/>
      <c r="PLJ86" s="811"/>
      <c r="PLK86" s="811"/>
      <c r="PLL86" s="811"/>
      <c r="PLM86" s="811"/>
      <c r="PLN86" s="811"/>
      <c r="PLO86" s="811"/>
      <c r="PLP86" s="811"/>
      <c r="PLQ86" s="811"/>
      <c r="PLR86" s="811"/>
      <c r="PLS86" s="811"/>
      <c r="PLT86" s="811"/>
      <c r="PLU86" s="811"/>
      <c r="PLV86" s="811"/>
      <c r="PLW86" s="811"/>
      <c r="PLX86" s="811"/>
      <c r="PLY86" s="811"/>
      <c r="PLZ86" s="811"/>
      <c r="PMA86" s="811"/>
      <c r="PMB86" s="811"/>
      <c r="PMC86" s="811"/>
      <c r="PMD86" s="811"/>
      <c r="PME86" s="811"/>
      <c r="PMF86" s="811"/>
      <c r="PMG86" s="811"/>
      <c r="PMH86" s="811"/>
      <c r="PMI86" s="811"/>
      <c r="PMJ86" s="811"/>
      <c r="PMK86" s="811"/>
      <c r="PML86" s="811"/>
      <c r="PMM86" s="811"/>
      <c r="PMN86" s="811"/>
      <c r="PMO86" s="811"/>
      <c r="PMP86" s="811"/>
      <c r="PMQ86" s="811"/>
      <c r="PMR86" s="811"/>
      <c r="PMS86" s="811"/>
      <c r="PMT86" s="811"/>
      <c r="PMU86" s="811"/>
      <c r="PMV86" s="811"/>
      <c r="PMW86" s="811"/>
      <c r="PMX86" s="811"/>
      <c r="PMY86" s="811"/>
      <c r="PMZ86" s="811"/>
      <c r="PNA86" s="811"/>
      <c r="PNB86" s="811"/>
      <c r="PNC86" s="811"/>
      <c r="PND86" s="811"/>
      <c r="PNE86" s="811"/>
      <c r="PNF86" s="811"/>
      <c r="PNG86" s="811"/>
      <c r="PNH86" s="811"/>
      <c r="PNI86" s="811"/>
      <c r="PNJ86" s="811"/>
      <c r="PNK86" s="811"/>
      <c r="PNL86" s="811"/>
      <c r="PNM86" s="811"/>
      <c r="PNN86" s="811"/>
      <c r="PNO86" s="811"/>
      <c r="PNP86" s="811"/>
      <c r="PNQ86" s="811"/>
      <c r="PNR86" s="811"/>
      <c r="PNS86" s="811"/>
      <c r="PNT86" s="811"/>
      <c r="PNU86" s="811"/>
      <c r="PNV86" s="811"/>
      <c r="PNW86" s="811"/>
      <c r="PNX86" s="811"/>
      <c r="PNY86" s="811"/>
      <c r="PNZ86" s="811"/>
      <c r="POA86" s="811"/>
      <c r="POB86" s="811"/>
      <c r="POC86" s="811"/>
      <c r="POD86" s="811"/>
      <c r="POE86" s="811"/>
      <c r="POF86" s="811"/>
      <c r="POG86" s="811"/>
      <c r="POH86" s="811"/>
      <c r="POI86" s="811"/>
      <c r="POJ86" s="811"/>
      <c r="POK86" s="811"/>
      <c r="POL86" s="811"/>
      <c r="POM86" s="811"/>
      <c r="PON86" s="811"/>
      <c r="POO86" s="811"/>
      <c r="POP86" s="811"/>
      <c r="POQ86" s="811"/>
      <c r="POR86" s="811"/>
      <c r="POS86" s="811"/>
      <c r="POT86" s="811"/>
      <c r="POU86" s="811"/>
      <c r="POV86" s="811"/>
      <c r="POW86" s="811"/>
      <c r="POX86" s="811"/>
      <c r="POY86" s="811"/>
      <c r="POZ86" s="811"/>
      <c r="PPA86" s="811"/>
      <c r="PPB86" s="811"/>
      <c r="PPC86" s="811"/>
      <c r="PPD86" s="811"/>
      <c r="PPE86" s="811"/>
      <c r="PPF86" s="811"/>
      <c r="PPG86" s="811"/>
      <c r="PPH86" s="811"/>
      <c r="PPI86" s="811"/>
      <c r="PPJ86" s="811"/>
      <c r="PPK86" s="811"/>
      <c r="PPL86" s="811"/>
      <c r="PPM86" s="811"/>
      <c r="PPN86" s="811"/>
      <c r="PPO86" s="811"/>
      <c r="PPP86" s="811"/>
      <c r="PPQ86" s="811"/>
      <c r="PPR86" s="811"/>
      <c r="PPS86" s="811"/>
      <c r="PPT86" s="811"/>
      <c r="PPU86" s="811"/>
      <c r="PPV86" s="811"/>
      <c r="PPW86" s="811"/>
      <c r="PPX86" s="811"/>
      <c r="PPY86" s="811"/>
      <c r="PPZ86" s="811"/>
      <c r="PQA86" s="811"/>
      <c r="PQB86" s="811"/>
      <c r="PQC86" s="811"/>
      <c r="PQD86" s="811"/>
      <c r="PQE86" s="811"/>
      <c r="PQF86" s="811"/>
      <c r="PQG86" s="811"/>
      <c r="PQH86" s="811"/>
      <c r="PQI86" s="811"/>
      <c r="PQJ86" s="811"/>
      <c r="PQK86" s="811"/>
      <c r="PQL86" s="811"/>
      <c r="PQM86" s="811"/>
      <c r="PQN86" s="811"/>
      <c r="PQO86" s="811"/>
      <c r="PQP86" s="811"/>
      <c r="PQQ86" s="811"/>
      <c r="PQR86" s="811"/>
      <c r="PQS86" s="811"/>
      <c r="PQT86" s="811"/>
      <c r="PQU86" s="811"/>
      <c r="PQV86" s="811"/>
      <c r="PQW86" s="811"/>
      <c r="PQX86" s="811"/>
      <c r="PQY86" s="811"/>
      <c r="PQZ86" s="811"/>
      <c r="PRA86" s="811"/>
      <c r="PRB86" s="811"/>
      <c r="PRC86" s="811"/>
      <c r="PRD86" s="811"/>
      <c r="PRE86" s="811"/>
      <c r="PRF86" s="811"/>
      <c r="PRG86" s="811"/>
      <c r="PRH86" s="811"/>
      <c r="PRI86" s="811"/>
      <c r="PRJ86" s="811"/>
      <c r="PRK86" s="811"/>
      <c r="PRL86" s="811"/>
      <c r="PRM86" s="811"/>
      <c r="PRN86" s="811"/>
      <c r="PRO86" s="811"/>
      <c r="PRP86" s="811"/>
      <c r="PRQ86" s="811"/>
      <c r="PRR86" s="811"/>
      <c r="PRS86" s="811"/>
      <c r="PRT86" s="811"/>
      <c r="PRU86" s="811"/>
      <c r="PRV86" s="811"/>
      <c r="PRW86" s="811"/>
      <c r="PRX86" s="811"/>
      <c r="PRY86" s="811"/>
      <c r="PRZ86" s="811"/>
      <c r="PSA86" s="811"/>
      <c r="PSB86" s="811"/>
      <c r="PSC86" s="811"/>
      <c r="PSD86" s="811"/>
      <c r="PSE86" s="811"/>
      <c r="PSF86" s="811"/>
      <c r="PSG86" s="811"/>
      <c r="PSH86" s="811"/>
      <c r="PSI86" s="811"/>
      <c r="PSJ86" s="811"/>
      <c r="PSK86" s="811"/>
      <c r="PSL86" s="811"/>
      <c r="PSM86" s="811"/>
      <c r="PSN86" s="811"/>
      <c r="PSO86" s="811"/>
      <c r="PSP86" s="811"/>
      <c r="PSQ86" s="811"/>
      <c r="PSR86" s="811"/>
      <c r="PSS86" s="811"/>
      <c r="PST86" s="811"/>
      <c r="PSU86" s="811"/>
      <c r="PSV86" s="811"/>
      <c r="PSW86" s="811"/>
      <c r="PSX86" s="811"/>
      <c r="PSY86" s="811"/>
      <c r="PSZ86" s="811"/>
      <c r="PTA86" s="811"/>
      <c r="PTB86" s="811"/>
      <c r="PTC86" s="811"/>
      <c r="PTD86" s="811"/>
      <c r="PTE86" s="811"/>
      <c r="PTF86" s="811"/>
      <c r="PTG86" s="811"/>
      <c r="PTH86" s="811"/>
      <c r="PTI86" s="811"/>
      <c r="PTJ86" s="811"/>
      <c r="PTK86" s="811"/>
      <c r="PTL86" s="811"/>
      <c r="PTM86" s="811"/>
      <c r="PTN86" s="811"/>
      <c r="PTO86" s="811"/>
      <c r="PTP86" s="811"/>
      <c r="PTQ86" s="811"/>
      <c r="PTR86" s="811"/>
      <c r="PTS86" s="811"/>
      <c r="PTT86" s="811"/>
      <c r="PTU86" s="811"/>
      <c r="PTV86" s="811"/>
      <c r="PTW86" s="811"/>
      <c r="PTX86" s="811"/>
      <c r="PTY86" s="811"/>
      <c r="PTZ86" s="811"/>
      <c r="PUA86" s="811"/>
      <c r="PUB86" s="811"/>
      <c r="PUC86" s="811"/>
      <c r="PUD86" s="811"/>
      <c r="PUE86" s="811"/>
      <c r="PUF86" s="811"/>
      <c r="PUG86" s="811"/>
      <c r="PUH86" s="811"/>
      <c r="PUI86" s="811"/>
      <c r="PUJ86" s="811"/>
      <c r="PUK86" s="811"/>
      <c r="PUL86" s="811"/>
      <c r="PUM86" s="811"/>
      <c r="PUN86" s="811"/>
      <c r="PUO86" s="811"/>
      <c r="PUP86" s="811"/>
      <c r="PUQ86" s="811"/>
      <c r="PUR86" s="811"/>
      <c r="PUS86" s="811"/>
      <c r="PUT86" s="811"/>
      <c r="PUU86" s="811"/>
      <c r="PUV86" s="811"/>
      <c r="PUW86" s="811"/>
      <c r="PUX86" s="811"/>
      <c r="PUY86" s="811"/>
      <c r="PUZ86" s="811"/>
      <c r="PVA86" s="811"/>
      <c r="PVB86" s="811"/>
      <c r="PVC86" s="811"/>
      <c r="PVD86" s="811"/>
      <c r="PVE86" s="811"/>
      <c r="PVF86" s="811"/>
      <c r="PVG86" s="811"/>
      <c r="PVH86" s="811"/>
      <c r="PVI86" s="811"/>
      <c r="PVJ86" s="811"/>
      <c r="PVK86" s="811"/>
      <c r="PVL86" s="811"/>
      <c r="PVM86" s="811"/>
      <c r="PVN86" s="811"/>
      <c r="PVO86" s="811"/>
      <c r="PVP86" s="811"/>
      <c r="PVQ86" s="811"/>
      <c r="PVR86" s="811"/>
      <c r="PVS86" s="811"/>
      <c r="PVT86" s="811"/>
      <c r="PVU86" s="811"/>
      <c r="PVV86" s="811"/>
      <c r="PVW86" s="811"/>
      <c r="PVX86" s="811"/>
      <c r="PVY86" s="811"/>
      <c r="PVZ86" s="811"/>
      <c r="PWA86" s="811"/>
      <c r="PWB86" s="811"/>
      <c r="PWC86" s="811"/>
      <c r="PWD86" s="811"/>
      <c r="PWE86" s="811"/>
      <c r="PWF86" s="811"/>
      <c r="PWG86" s="811"/>
      <c r="PWH86" s="811"/>
      <c r="PWI86" s="811"/>
      <c r="PWJ86" s="811"/>
      <c r="PWK86" s="811"/>
      <c r="PWL86" s="811"/>
      <c r="PWM86" s="811"/>
      <c r="PWN86" s="811"/>
      <c r="PWO86" s="811"/>
      <c r="PWP86" s="811"/>
      <c r="PWQ86" s="811"/>
      <c r="PWR86" s="811"/>
      <c r="PWS86" s="811"/>
      <c r="PWT86" s="811"/>
      <c r="PWU86" s="811"/>
      <c r="PWV86" s="811"/>
      <c r="PWW86" s="811"/>
      <c r="PWX86" s="811"/>
      <c r="PWY86" s="811"/>
      <c r="PWZ86" s="811"/>
      <c r="PXA86" s="811"/>
      <c r="PXB86" s="811"/>
      <c r="PXC86" s="811"/>
      <c r="PXD86" s="811"/>
      <c r="PXE86" s="811"/>
      <c r="PXF86" s="811"/>
      <c r="PXG86" s="811"/>
      <c r="PXH86" s="811"/>
      <c r="PXI86" s="811"/>
      <c r="PXJ86" s="811"/>
      <c r="PXK86" s="811"/>
      <c r="PXL86" s="811"/>
      <c r="PXM86" s="811"/>
      <c r="PXN86" s="811"/>
      <c r="PXO86" s="811"/>
      <c r="PXP86" s="811"/>
      <c r="PXQ86" s="811"/>
      <c r="PXR86" s="811"/>
      <c r="PXS86" s="811"/>
      <c r="PXT86" s="811"/>
      <c r="PXU86" s="811"/>
      <c r="PXV86" s="811"/>
      <c r="PXW86" s="811"/>
      <c r="PXX86" s="811"/>
      <c r="PXY86" s="811"/>
      <c r="PXZ86" s="811"/>
      <c r="PYA86" s="811"/>
      <c r="PYB86" s="811"/>
      <c r="PYC86" s="811"/>
      <c r="PYD86" s="811"/>
      <c r="PYE86" s="811"/>
      <c r="PYF86" s="811"/>
      <c r="PYG86" s="811"/>
      <c r="PYH86" s="811"/>
      <c r="PYI86" s="811"/>
      <c r="PYJ86" s="811"/>
      <c r="PYK86" s="811"/>
      <c r="PYL86" s="811"/>
      <c r="PYM86" s="811"/>
      <c r="PYN86" s="811"/>
      <c r="PYO86" s="811"/>
      <c r="PYP86" s="811"/>
      <c r="PYQ86" s="811"/>
      <c r="PYR86" s="811"/>
      <c r="PYS86" s="811"/>
      <c r="PYT86" s="811"/>
      <c r="PYU86" s="811"/>
      <c r="PYV86" s="811"/>
      <c r="PYW86" s="811"/>
      <c r="PYX86" s="811"/>
      <c r="PYY86" s="811"/>
      <c r="PYZ86" s="811"/>
      <c r="PZA86" s="811"/>
      <c r="PZB86" s="811"/>
      <c r="PZC86" s="811"/>
      <c r="PZD86" s="811"/>
      <c r="PZE86" s="811"/>
      <c r="PZF86" s="811"/>
      <c r="PZG86" s="811"/>
      <c r="PZH86" s="811"/>
      <c r="PZI86" s="811"/>
      <c r="PZJ86" s="811"/>
      <c r="PZK86" s="811"/>
      <c r="PZL86" s="811"/>
      <c r="PZM86" s="811"/>
      <c r="PZN86" s="811"/>
      <c r="PZO86" s="811"/>
      <c r="PZP86" s="811"/>
      <c r="PZQ86" s="811"/>
      <c r="PZR86" s="811"/>
      <c r="PZS86" s="811"/>
      <c r="PZT86" s="811"/>
      <c r="PZU86" s="811"/>
      <c r="PZV86" s="811"/>
      <c r="PZW86" s="811"/>
      <c r="PZX86" s="811"/>
      <c r="PZY86" s="811"/>
      <c r="PZZ86" s="811"/>
      <c r="QAA86" s="811"/>
      <c r="QAB86" s="811"/>
      <c r="QAC86" s="811"/>
      <c r="QAD86" s="811"/>
      <c r="QAE86" s="811"/>
      <c r="QAF86" s="811"/>
      <c r="QAG86" s="811"/>
      <c r="QAH86" s="811"/>
      <c r="QAI86" s="811"/>
      <c r="QAJ86" s="811"/>
      <c r="QAK86" s="811"/>
      <c r="QAL86" s="811"/>
      <c r="QAM86" s="811"/>
      <c r="QAN86" s="811"/>
      <c r="QAO86" s="811"/>
      <c r="QAP86" s="811"/>
      <c r="QAQ86" s="811"/>
      <c r="QAR86" s="811"/>
      <c r="QAS86" s="811"/>
      <c r="QAT86" s="811"/>
      <c r="QAU86" s="811"/>
      <c r="QAV86" s="811"/>
      <c r="QAW86" s="811"/>
      <c r="QAX86" s="811"/>
      <c r="QAY86" s="811"/>
      <c r="QAZ86" s="811"/>
      <c r="QBA86" s="811"/>
      <c r="QBB86" s="811"/>
      <c r="QBC86" s="811"/>
      <c r="QBD86" s="811"/>
      <c r="QBE86" s="811"/>
      <c r="QBF86" s="811"/>
      <c r="QBG86" s="811"/>
      <c r="QBH86" s="811"/>
      <c r="QBI86" s="811"/>
      <c r="QBJ86" s="811"/>
      <c r="QBK86" s="811"/>
      <c r="QBL86" s="811"/>
      <c r="QBM86" s="811"/>
      <c r="QBN86" s="811"/>
      <c r="QBO86" s="811"/>
      <c r="QBP86" s="811"/>
      <c r="QBQ86" s="811"/>
      <c r="QBR86" s="811"/>
      <c r="QBS86" s="811"/>
      <c r="QBT86" s="811"/>
      <c r="QBU86" s="811"/>
      <c r="QBV86" s="811"/>
      <c r="QBW86" s="811"/>
      <c r="QBX86" s="811"/>
      <c r="QBY86" s="811"/>
      <c r="QBZ86" s="811"/>
      <c r="QCA86" s="811"/>
      <c r="QCB86" s="811"/>
      <c r="QCC86" s="811"/>
      <c r="QCD86" s="811"/>
      <c r="QCE86" s="811"/>
      <c r="QCF86" s="811"/>
      <c r="QCG86" s="811"/>
      <c r="QCH86" s="811"/>
      <c r="QCI86" s="811"/>
      <c r="QCJ86" s="811"/>
      <c r="QCK86" s="811"/>
      <c r="QCL86" s="811"/>
      <c r="QCM86" s="811"/>
      <c r="QCN86" s="811"/>
      <c r="QCO86" s="811"/>
      <c r="QCP86" s="811"/>
      <c r="QCQ86" s="811"/>
      <c r="QCR86" s="811"/>
      <c r="QCS86" s="811"/>
      <c r="QCT86" s="811"/>
      <c r="QCU86" s="811"/>
      <c r="QCV86" s="811"/>
      <c r="QCW86" s="811"/>
      <c r="QCX86" s="811"/>
      <c r="QCY86" s="811"/>
      <c r="QCZ86" s="811"/>
      <c r="QDA86" s="811"/>
      <c r="QDB86" s="811"/>
      <c r="QDC86" s="811"/>
      <c r="QDD86" s="811"/>
      <c r="QDE86" s="811"/>
      <c r="QDF86" s="811"/>
      <c r="QDG86" s="811"/>
      <c r="QDH86" s="811"/>
      <c r="QDI86" s="811"/>
      <c r="QDJ86" s="811"/>
      <c r="QDK86" s="811"/>
      <c r="QDL86" s="811"/>
      <c r="QDM86" s="811"/>
      <c r="QDN86" s="811"/>
      <c r="QDO86" s="811"/>
      <c r="QDP86" s="811"/>
      <c r="QDQ86" s="811"/>
      <c r="QDR86" s="811"/>
      <c r="QDS86" s="811"/>
      <c r="QDT86" s="811"/>
      <c r="QDU86" s="811"/>
      <c r="QDV86" s="811"/>
      <c r="QDW86" s="811"/>
      <c r="QDX86" s="811"/>
      <c r="QDY86" s="811"/>
      <c r="QDZ86" s="811"/>
      <c r="QEA86" s="811"/>
      <c r="QEB86" s="811"/>
      <c r="QEC86" s="811"/>
      <c r="QED86" s="811"/>
      <c r="QEE86" s="811"/>
      <c r="QEF86" s="811"/>
      <c r="QEG86" s="811"/>
      <c r="QEH86" s="811"/>
      <c r="QEI86" s="811"/>
      <c r="QEJ86" s="811"/>
      <c r="QEK86" s="811"/>
      <c r="QEL86" s="811"/>
      <c r="QEM86" s="811"/>
      <c r="QEN86" s="811"/>
      <c r="QEO86" s="811"/>
      <c r="QEP86" s="811"/>
      <c r="QEQ86" s="811"/>
      <c r="QER86" s="811"/>
      <c r="QES86" s="811"/>
      <c r="QET86" s="811"/>
      <c r="QEU86" s="811"/>
      <c r="QEV86" s="811"/>
      <c r="QEW86" s="811"/>
      <c r="QEX86" s="811"/>
      <c r="QEY86" s="811"/>
      <c r="QEZ86" s="811"/>
      <c r="QFA86" s="811"/>
      <c r="QFB86" s="811"/>
      <c r="QFC86" s="811"/>
      <c r="QFD86" s="811"/>
      <c r="QFE86" s="811"/>
      <c r="QFF86" s="811"/>
      <c r="QFG86" s="811"/>
      <c r="QFH86" s="811"/>
      <c r="QFI86" s="811"/>
      <c r="QFJ86" s="811"/>
      <c r="QFK86" s="811"/>
      <c r="QFL86" s="811"/>
      <c r="QFM86" s="811"/>
      <c r="QFN86" s="811"/>
      <c r="QFO86" s="811"/>
      <c r="QFP86" s="811"/>
      <c r="QFQ86" s="811"/>
      <c r="QFR86" s="811"/>
      <c r="QFS86" s="811"/>
      <c r="QFT86" s="811"/>
      <c r="QFU86" s="811"/>
      <c r="QFV86" s="811"/>
      <c r="QFW86" s="811"/>
      <c r="QFX86" s="811"/>
      <c r="QFY86" s="811"/>
      <c r="QFZ86" s="811"/>
      <c r="QGA86" s="811"/>
      <c r="QGB86" s="811"/>
      <c r="QGC86" s="811"/>
      <c r="QGD86" s="811"/>
      <c r="QGE86" s="811"/>
      <c r="QGF86" s="811"/>
      <c r="QGG86" s="811"/>
      <c r="QGH86" s="811"/>
      <c r="QGI86" s="811"/>
      <c r="QGJ86" s="811"/>
      <c r="QGK86" s="811"/>
      <c r="QGL86" s="811"/>
      <c r="QGM86" s="811"/>
      <c r="QGN86" s="811"/>
      <c r="QGO86" s="811"/>
      <c r="QGP86" s="811"/>
      <c r="QGQ86" s="811"/>
      <c r="QGR86" s="811"/>
      <c r="QGS86" s="811"/>
      <c r="QGT86" s="811"/>
      <c r="QGU86" s="811"/>
      <c r="QGV86" s="811"/>
      <c r="QGW86" s="811"/>
      <c r="QGX86" s="811"/>
      <c r="QGY86" s="811"/>
      <c r="QGZ86" s="811"/>
      <c r="QHA86" s="811"/>
      <c r="QHB86" s="811"/>
      <c r="QHC86" s="811"/>
      <c r="QHD86" s="811"/>
      <c r="QHE86" s="811"/>
      <c r="QHF86" s="811"/>
      <c r="QHG86" s="811"/>
      <c r="QHH86" s="811"/>
      <c r="QHI86" s="811"/>
      <c r="QHJ86" s="811"/>
      <c r="QHK86" s="811"/>
      <c r="QHL86" s="811"/>
      <c r="QHM86" s="811"/>
      <c r="QHN86" s="811"/>
      <c r="QHO86" s="811"/>
      <c r="QHP86" s="811"/>
      <c r="QHQ86" s="811"/>
      <c r="QHR86" s="811"/>
      <c r="QHS86" s="811"/>
      <c r="QHT86" s="811"/>
      <c r="QHU86" s="811"/>
      <c r="QHV86" s="811"/>
      <c r="QHW86" s="811"/>
      <c r="QHX86" s="811"/>
      <c r="QHY86" s="811"/>
      <c r="QHZ86" s="811"/>
      <c r="QIA86" s="811"/>
      <c r="QIB86" s="811"/>
      <c r="QIC86" s="811"/>
      <c r="QID86" s="811"/>
      <c r="QIE86" s="811"/>
      <c r="QIF86" s="811"/>
      <c r="QIG86" s="811"/>
      <c r="QIH86" s="811"/>
      <c r="QII86" s="811"/>
      <c r="QIJ86" s="811"/>
      <c r="QIK86" s="811"/>
      <c r="QIL86" s="811"/>
      <c r="QIM86" s="811"/>
      <c r="QIN86" s="811"/>
      <c r="QIO86" s="811"/>
      <c r="QIP86" s="811"/>
      <c r="QIQ86" s="811"/>
      <c r="QIR86" s="811"/>
      <c r="QIS86" s="811"/>
      <c r="QIT86" s="811"/>
      <c r="QIU86" s="811"/>
      <c r="QIV86" s="811"/>
      <c r="QIW86" s="811"/>
      <c r="QIX86" s="811"/>
      <c r="QIY86" s="811"/>
      <c r="QIZ86" s="811"/>
      <c r="QJA86" s="811"/>
      <c r="QJB86" s="811"/>
      <c r="QJC86" s="811"/>
      <c r="QJD86" s="811"/>
      <c r="QJE86" s="811"/>
      <c r="QJF86" s="811"/>
      <c r="QJG86" s="811"/>
      <c r="QJH86" s="811"/>
      <c r="QJI86" s="811"/>
      <c r="QJJ86" s="811"/>
      <c r="QJK86" s="811"/>
      <c r="QJL86" s="811"/>
      <c r="QJM86" s="811"/>
      <c r="QJN86" s="811"/>
      <c r="QJO86" s="811"/>
      <c r="QJP86" s="811"/>
      <c r="QJQ86" s="811"/>
      <c r="QJR86" s="811"/>
      <c r="QJS86" s="811"/>
      <c r="QJT86" s="811"/>
      <c r="QJU86" s="811"/>
      <c r="QJV86" s="811"/>
      <c r="QJW86" s="811"/>
      <c r="QJX86" s="811"/>
      <c r="QJY86" s="811"/>
      <c r="QJZ86" s="811"/>
      <c r="QKA86" s="811"/>
      <c r="QKB86" s="811"/>
      <c r="QKC86" s="811"/>
      <c r="QKD86" s="811"/>
      <c r="QKE86" s="811"/>
      <c r="QKF86" s="811"/>
      <c r="QKG86" s="811"/>
      <c r="QKH86" s="811"/>
      <c r="QKI86" s="811"/>
      <c r="QKJ86" s="811"/>
      <c r="QKK86" s="811"/>
      <c r="QKL86" s="811"/>
      <c r="QKM86" s="811"/>
      <c r="QKN86" s="811"/>
      <c r="QKO86" s="811"/>
      <c r="QKP86" s="811"/>
      <c r="QKQ86" s="811"/>
      <c r="QKR86" s="811"/>
      <c r="QKS86" s="811"/>
      <c r="QKT86" s="811"/>
      <c r="QKU86" s="811"/>
      <c r="QKV86" s="811"/>
      <c r="QKW86" s="811"/>
      <c r="QKX86" s="811"/>
      <c r="QKY86" s="811"/>
      <c r="QKZ86" s="811"/>
      <c r="QLA86" s="811"/>
      <c r="QLB86" s="811"/>
      <c r="QLC86" s="811"/>
      <c r="QLD86" s="811"/>
      <c r="QLE86" s="811"/>
      <c r="QLF86" s="811"/>
      <c r="QLG86" s="811"/>
      <c r="QLH86" s="811"/>
      <c r="QLI86" s="811"/>
      <c r="QLJ86" s="811"/>
      <c r="QLK86" s="811"/>
      <c r="QLL86" s="811"/>
      <c r="QLM86" s="811"/>
      <c r="QLN86" s="811"/>
      <c r="QLO86" s="811"/>
      <c r="QLP86" s="811"/>
      <c r="QLQ86" s="811"/>
      <c r="QLR86" s="811"/>
      <c r="QLS86" s="811"/>
      <c r="QLT86" s="811"/>
      <c r="QLU86" s="811"/>
      <c r="QLV86" s="811"/>
      <c r="QLW86" s="811"/>
      <c r="QLX86" s="811"/>
      <c r="QLY86" s="811"/>
      <c r="QLZ86" s="811"/>
      <c r="QMA86" s="811"/>
      <c r="QMB86" s="811"/>
      <c r="QMC86" s="811"/>
      <c r="QMD86" s="811"/>
      <c r="QME86" s="811"/>
      <c r="QMF86" s="811"/>
      <c r="QMG86" s="811"/>
      <c r="QMH86" s="811"/>
      <c r="QMI86" s="811"/>
      <c r="QMJ86" s="811"/>
      <c r="QMK86" s="811"/>
      <c r="QML86" s="811"/>
      <c r="QMM86" s="811"/>
      <c r="QMN86" s="811"/>
      <c r="QMO86" s="811"/>
      <c r="QMP86" s="811"/>
      <c r="QMQ86" s="811"/>
      <c r="QMR86" s="811"/>
      <c r="QMS86" s="811"/>
      <c r="QMT86" s="811"/>
      <c r="QMU86" s="811"/>
      <c r="QMV86" s="811"/>
      <c r="QMW86" s="811"/>
      <c r="QMX86" s="811"/>
      <c r="QMY86" s="811"/>
      <c r="QMZ86" s="811"/>
      <c r="QNA86" s="811"/>
      <c r="QNB86" s="811"/>
      <c r="QNC86" s="811"/>
      <c r="QND86" s="811"/>
      <c r="QNE86" s="811"/>
      <c r="QNF86" s="811"/>
      <c r="QNG86" s="811"/>
      <c r="QNH86" s="811"/>
      <c r="QNI86" s="811"/>
      <c r="QNJ86" s="811"/>
      <c r="QNK86" s="811"/>
      <c r="QNL86" s="811"/>
      <c r="QNM86" s="811"/>
      <c r="QNN86" s="811"/>
      <c r="QNO86" s="811"/>
      <c r="QNP86" s="811"/>
      <c r="QNQ86" s="811"/>
      <c r="QNR86" s="811"/>
      <c r="QNS86" s="811"/>
      <c r="QNT86" s="811"/>
      <c r="QNU86" s="811"/>
      <c r="QNV86" s="811"/>
      <c r="QNW86" s="811"/>
      <c r="QNX86" s="811"/>
      <c r="QNY86" s="811"/>
      <c r="QNZ86" s="811"/>
      <c r="QOA86" s="811"/>
      <c r="QOB86" s="811"/>
      <c r="QOC86" s="811"/>
      <c r="QOD86" s="811"/>
      <c r="QOE86" s="811"/>
      <c r="QOF86" s="811"/>
      <c r="QOG86" s="811"/>
      <c r="QOH86" s="811"/>
      <c r="QOI86" s="811"/>
      <c r="QOJ86" s="811"/>
      <c r="QOK86" s="811"/>
      <c r="QOL86" s="811"/>
      <c r="QOM86" s="811"/>
      <c r="QON86" s="811"/>
      <c r="QOO86" s="811"/>
      <c r="QOP86" s="811"/>
      <c r="QOQ86" s="811"/>
      <c r="QOR86" s="811"/>
      <c r="QOS86" s="811"/>
      <c r="QOT86" s="811"/>
      <c r="QOU86" s="811"/>
      <c r="QOV86" s="811"/>
      <c r="QOW86" s="811"/>
      <c r="QOX86" s="811"/>
      <c r="QOY86" s="811"/>
      <c r="QOZ86" s="811"/>
      <c r="QPA86" s="811"/>
      <c r="QPB86" s="811"/>
      <c r="QPC86" s="811"/>
      <c r="QPD86" s="811"/>
      <c r="QPE86" s="811"/>
      <c r="QPF86" s="811"/>
      <c r="QPG86" s="811"/>
      <c r="QPH86" s="811"/>
      <c r="QPI86" s="811"/>
      <c r="QPJ86" s="811"/>
      <c r="QPK86" s="811"/>
      <c r="QPL86" s="811"/>
      <c r="QPM86" s="811"/>
      <c r="QPN86" s="811"/>
      <c r="QPO86" s="811"/>
      <c r="QPP86" s="811"/>
      <c r="QPQ86" s="811"/>
      <c r="QPR86" s="811"/>
      <c r="QPS86" s="811"/>
      <c r="QPT86" s="811"/>
      <c r="QPU86" s="811"/>
      <c r="QPV86" s="811"/>
      <c r="QPW86" s="811"/>
      <c r="QPX86" s="811"/>
      <c r="QPY86" s="811"/>
      <c r="QPZ86" s="811"/>
      <c r="QQA86" s="811"/>
      <c r="QQB86" s="811"/>
      <c r="QQC86" s="811"/>
      <c r="QQD86" s="811"/>
      <c r="QQE86" s="811"/>
      <c r="QQF86" s="811"/>
      <c r="QQG86" s="811"/>
      <c r="QQH86" s="811"/>
      <c r="QQI86" s="811"/>
      <c r="QQJ86" s="811"/>
      <c r="QQK86" s="811"/>
      <c r="QQL86" s="811"/>
      <c r="QQM86" s="811"/>
      <c r="QQN86" s="811"/>
      <c r="QQO86" s="811"/>
      <c r="QQP86" s="811"/>
      <c r="QQQ86" s="811"/>
      <c r="QQR86" s="811"/>
      <c r="QQS86" s="811"/>
      <c r="QQT86" s="811"/>
      <c r="QQU86" s="811"/>
      <c r="QQV86" s="811"/>
      <c r="QQW86" s="811"/>
      <c r="QQX86" s="811"/>
      <c r="QQY86" s="811"/>
      <c r="QQZ86" s="811"/>
      <c r="QRA86" s="811"/>
      <c r="QRB86" s="811"/>
      <c r="QRC86" s="811"/>
      <c r="QRD86" s="811"/>
      <c r="QRE86" s="811"/>
      <c r="QRF86" s="811"/>
      <c r="QRG86" s="811"/>
      <c r="QRH86" s="811"/>
      <c r="QRI86" s="811"/>
      <c r="QRJ86" s="811"/>
      <c r="QRK86" s="811"/>
      <c r="QRL86" s="811"/>
      <c r="QRM86" s="811"/>
      <c r="QRN86" s="811"/>
      <c r="QRO86" s="811"/>
      <c r="QRP86" s="811"/>
      <c r="QRQ86" s="811"/>
      <c r="QRR86" s="811"/>
      <c r="QRS86" s="811"/>
      <c r="QRT86" s="811"/>
      <c r="QRU86" s="811"/>
      <c r="QRV86" s="811"/>
      <c r="QRW86" s="811"/>
      <c r="QRX86" s="811"/>
      <c r="QRY86" s="811"/>
      <c r="QRZ86" s="811"/>
      <c r="QSA86" s="811"/>
      <c r="QSB86" s="811"/>
      <c r="QSC86" s="811"/>
      <c r="QSD86" s="811"/>
      <c r="QSE86" s="811"/>
      <c r="QSF86" s="811"/>
      <c r="QSG86" s="811"/>
      <c r="QSH86" s="811"/>
      <c r="QSI86" s="811"/>
      <c r="QSJ86" s="811"/>
      <c r="QSK86" s="811"/>
      <c r="QSL86" s="811"/>
      <c r="QSM86" s="811"/>
      <c r="QSN86" s="811"/>
      <c r="QSO86" s="811"/>
      <c r="QSP86" s="811"/>
      <c r="QSQ86" s="811"/>
      <c r="QSR86" s="811"/>
      <c r="QSS86" s="811"/>
      <c r="QST86" s="811"/>
      <c r="QSU86" s="811"/>
      <c r="QSV86" s="811"/>
      <c r="QSW86" s="811"/>
      <c r="QSX86" s="811"/>
      <c r="QSY86" s="811"/>
      <c r="QSZ86" s="811"/>
      <c r="QTA86" s="811"/>
      <c r="QTB86" s="811"/>
      <c r="QTC86" s="811"/>
      <c r="QTD86" s="811"/>
      <c r="QTE86" s="811"/>
      <c r="QTF86" s="811"/>
      <c r="QTG86" s="811"/>
      <c r="QTH86" s="811"/>
      <c r="QTI86" s="811"/>
      <c r="QTJ86" s="811"/>
      <c r="QTK86" s="811"/>
      <c r="QTL86" s="811"/>
      <c r="QTM86" s="811"/>
      <c r="QTN86" s="811"/>
      <c r="QTO86" s="811"/>
      <c r="QTP86" s="811"/>
      <c r="QTQ86" s="811"/>
      <c r="QTR86" s="811"/>
      <c r="QTS86" s="811"/>
      <c r="QTT86" s="811"/>
      <c r="QTU86" s="811"/>
      <c r="QTV86" s="811"/>
      <c r="QTW86" s="811"/>
      <c r="QTX86" s="811"/>
      <c r="QTY86" s="811"/>
      <c r="QTZ86" s="811"/>
      <c r="QUA86" s="811"/>
      <c r="QUB86" s="811"/>
      <c r="QUC86" s="811"/>
      <c r="QUD86" s="811"/>
      <c r="QUE86" s="811"/>
      <c r="QUF86" s="811"/>
      <c r="QUG86" s="811"/>
      <c r="QUH86" s="811"/>
      <c r="QUI86" s="811"/>
      <c r="QUJ86" s="811"/>
      <c r="QUK86" s="811"/>
      <c r="QUL86" s="811"/>
      <c r="QUM86" s="811"/>
      <c r="QUN86" s="811"/>
      <c r="QUO86" s="811"/>
      <c r="QUP86" s="811"/>
      <c r="QUQ86" s="811"/>
      <c r="QUR86" s="811"/>
      <c r="QUS86" s="811"/>
      <c r="QUT86" s="811"/>
      <c r="QUU86" s="811"/>
      <c r="QUV86" s="811"/>
      <c r="QUW86" s="811"/>
      <c r="QUX86" s="811"/>
      <c r="QUY86" s="811"/>
      <c r="QUZ86" s="811"/>
      <c r="QVA86" s="811"/>
      <c r="QVB86" s="811"/>
      <c r="QVC86" s="811"/>
      <c r="QVD86" s="811"/>
      <c r="QVE86" s="811"/>
      <c r="QVF86" s="811"/>
      <c r="QVG86" s="811"/>
      <c r="QVH86" s="811"/>
      <c r="QVI86" s="811"/>
      <c r="QVJ86" s="811"/>
      <c r="QVK86" s="811"/>
      <c r="QVL86" s="811"/>
      <c r="QVM86" s="811"/>
      <c r="QVN86" s="811"/>
      <c r="QVO86" s="811"/>
      <c r="QVP86" s="811"/>
      <c r="QVQ86" s="811"/>
      <c r="QVR86" s="811"/>
      <c r="QVS86" s="811"/>
      <c r="QVT86" s="811"/>
      <c r="QVU86" s="811"/>
      <c r="QVV86" s="811"/>
      <c r="QVW86" s="811"/>
      <c r="QVX86" s="811"/>
      <c r="QVY86" s="811"/>
      <c r="QVZ86" s="811"/>
      <c r="QWA86" s="811"/>
      <c r="QWB86" s="811"/>
      <c r="QWC86" s="811"/>
      <c r="QWD86" s="811"/>
      <c r="QWE86" s="811"/>
      <c r="QWF86" s="811"/>
      <c r="QWG86" s="811"/>
      <c r="QWH86" s="811"/>
      <c r="QWI86" s="811"/>
      <c r="QWJ86" s="811"/>
      <c r="QWK86" s="811"/>
      <c r="QWL86" s="811"/>
      <c r="QWM86" s="811"/>
      <c r="QWN86" s="811"/>
      <c r="QWO86" s="811"/>
      <c r="QWP86" s="811"/>
      <c r="QWQ86" s="811"/>
      <c r="QWR86" s="811"/>
      <c r="QWS86" s="811"/>
      <c r="QWT86" s="811"/>
      <c r="QWU86" s="811"/>
      <c r="QWV86" s="811"/>
      <c r="QWW86" s="811"/>
      <c r="QWX86" s="811"/>
      <c r="QWY86" s="811"/>
      <c r="QWZ86" s="811"/>
      <c r="QXA86" s="811"/>
      <c r="QXB86" s="811"/>
      <c r="QXC86" s="811"/>
      <c r="QXD86" s="811"/>
      <c r="QXE86" s="811"/>
      <c r="QXF86" s="811"/>
      <c r="QXG86" s="811"/>
      <c r="QXH86" s="811"/>
      <c r="QXI86" s="811"/>
      <c r="QXJ86" s="811"/>
      <c r="QXK86" s="811"/>
      <c r="QXL86" s="811"/>
      <c r="QXM86" s="811"/>
      <c r="QXN86" s="811"/>
      <c r="QXO86" s="811"/>
      <c r="QXP86" s="811"/>
      <c r="QXQ86" s="811"/>
      <c r="QXR86" s="811"/>
      <c r="QXS86" s="811"/>
      <c r="QXT86" s="811"/>
      <c r="QXU86" s="811"/>
      <c r="QXV86" s="811"/>
      <c r="QXW86" s="811"/>
      <c r="QXX86" s="811"/>
      <c r="QXY86" s="811"/>
      <c r="QXZ86" s="811"/>
      <c r="QYA86" s="811"/>
      <c r="QYB86" s="811"/>
      <c r="QYC86" s="811"/>
      <c r="QYD86" s="811"/>
      <c r="QYE86" s="811"/>
      <c r="QYF86" s="811"/>
      <c r="QYG86" s="811"/>
      <c r="QYH86" s="811"/>
      <c r="QYI86" s="811"/>
      <c r="QYJ86" s="811"/>
      <c r="QYK86" s="811"/>
      <c r="QYL86" s="811"/>
      <c r="QYM86" s="811"/>
      <c r="QYN86" s="811"/>
      <c r="QYO86" s="811"/>
      <c r="QYP86" s="811"/>
      <c r="QYQ86" s="811"/>
      <c r="QYR86" s="811"/>
      <c r="QYS86" s="811"/>
      <c r="QYT86" s="811"/>
      <c r="QYU86" s="811"/>
      <c r="QYV86" s="811"/>
      <c r="QYW86" s="811"/>
      <c r="QYX86" s="811"/>
      <c r="QYY86" s="811"/>
      <c r="QYZ86" s="811"/>
      <c r="QZA86" s="811"/>
      <c r="QZB86" s="811"/>
      <c r="QZC86" s="811"/>
      <c r="QZD86" s="811"/>
      <c r="QZE86" s="811"/>
      <c r="QZF86" s="811"/>
      <c r="QZG86" s="811"/>
      <c r="QZH86" s="811"/>
      <c r="QZI86" s="811"/>
      <c r="QZJ86" s="811"/>
      <c r="QZK86" s="811"/>
      <c r="QZL86" s="811"/>
      <c r="QZM86" s="811"/>
      <c r="QZN86" s="811"/>
      <c r="QZO86" s="811"/>
      <c r="QZP86" s="811"/>
      <c r="QZQ86" s="811"/>
      <c r="QZR86" s="811"/>
      <c r="QZS86" s="811"/>
      <c r="QZT86" s="811"/>
      <c r="QZU86" s="811"/>
      <c r="QZV86" s="811"/>
      <c r="QZW86" s="811"/>
      <c r="QZX86" s="811"/>
      <c r="QZY86" s="811"/>
      <c r="QZZ86" s="811"/>
      <c r="RAA86" s="811"/>
      <c r="RAB86" s="811"/>
      <c r="RAC86" s="811"/>
      <c r="RAD86" s="811"/>
      <c r="RAE86" s="811"/>
      <c r="RAF86" s="811"/>
      <c r="RAG86" s="811"/>
      <c r="RAH86" s="811"/>
      <c r="RAI86" s="811"/>
      <c r="RAJ86" s="811"/>
      <c r="RAK86" s="811"/>
      <c r="RAL86" s="811"/>
      <c r="RAM86" s="811"/>
      <c r="RAN86" s="811"/>
      <c r="RAO86" s="811"/>
      <c r="RAP86" s="811"/>
      <c r="RAQ86" s="811"/>
      <c r="RAR86" s="811"/>
      <c r="RAS86" s="811"/>
      <c r="RAT86" s="811"/>
      <c r="RAU86" s="811"/>
      <c r="RAV86" s="811"/>
      <c r="RAW86" s="811"/>
      <c r="RAX86" s="811"/>
      <c r="RAY86" s="811"/>
      <c r="RAZ86" s="811"/>
      <c r="RBA86" s="811"/>
      <c r="RBB86" s="811"/>
      <c r="RBC86" s="811"/>
      <c r="RBD86" s="811"/>
      <c r="RBE86" s="811"/>
      <c r="RBF86" s="811"/>
      <c r="RBG86" s="811"/>
      <c r="RBH86" s="811"/>
      <c r="RBI86" s="811"/>
      <c r="RBJ86" s="811"/>
      <c r="RBK86" s="811"/>
      <c r="RBL86" s="811"/>
      <c r="RBM86" s="811"/>
      <c r="RBN86" s="811"/>
      <c r="RBO86" s="811"/>
      <c r="RBP86" s="811"/>
      <c r="RBQ86" s="811"/>
      <c r="RBR86" s="811"/>
      <c r="RBS86" s="811"/>
      <c r="RBT86" s="811"/>
      <c r="RBU86" s="811"/>
      <c r="RBV86" s="811"/>
      <c r="RBW86" s="811"/>
      <c r="RBX86" s="811"/>
      <c r="RBY86" s="811"/>
      <c r="RBZ86" s="811"/>
      <c r="RCA86" s="811"/>
      <c r="RCB86" s="811"/>
      <c r="RCC86" s="811"/>
      <c r="RCD86" s="811"/>
      <c r="RCE86" s="811"/>
      <c r="RCF86" s="811"/>
      <c r="RCG86" s="811"/>
      <c r="RCH86" s="811"/>
      <c r="RCI86" s="811"/>
      <c r="RCJ86" s="811"/>
      <c r="RCK86" s="811"/>
      <c r="RCL86" s="811"/>
      <c r="RCM86" s="811"/>
      <c r="RCN86" s="811"/>
      <c r="RCO86" s="811"/>
      <c r="RCP86" s="811"/>
      <c r="RCQ86" s="811"/>
      <c r="RCR86" s="811"/>
      <c r="RCS86" s="811"/>
      <c r="RCT86" s="811"/>
      <c r="RCU86" s="811"/>
      <c r="RCV86" s="811"/>
      <c r="RCW86" s="811"/>
      <c r="RCX86" s="811"/>
      <c r="RCY86" s="811"/>
      <c r="RCZ86" s="811"/>
      <c r="RDA86" s="811"/>
      <c r="RDB86" s="811"/>
      <c r="RDC86" s="811"/>
      <c r="RDD86" s="811"/>
      <c r="RDE86" s="811"/>
      <c r="RDF86" s="811"/>
      <c r="RDG86" s="811"/>
      <c r="RDH86" s="811"/>
      <c r="RDI86" s="811"/>
      <c r="RDJ86" s="811"/>
      <c r="RDK86" s="811"/>
      <c r="RDL86" s="811"/>
      <c r="RDM86" s="811"/>
      <c r="RDN86" s="811"/>
      <c r="RDO86" s="811"/>
      <c r="RDP86" s="811"/>
      <c r="RDQ86" s="811"/>
      <c r="RDR86" s="811"/>
      <c r="RDS86" s="811"/>
      <c r="RDT86" s="811"/>
      <c r="RDU86" s="811"/>
      <c r="RDV86" s="811"/>
      <c r="RDW86" s="811"/>
      <c r="RDX86" s="811"/>
      <c r="RDY86" s="811"/>
      <c r="RDZ86" s="811"/>
      <c r="REA86" s="811"/>
      <c r="REB86" s="811"/>
      <c r="REC86" s="811"/>
      <c r="RED86" s="811"/>
      <c r="REE86" s="811"/>
      <c r="REF86" s="811"/>
      <c r="REG86" s="811"/>
      <c r="REH86" s="811"/>
      <c r="REI86" s="811"/>
      <c r="REJ86" s="811"/>
      <c r="REK86" s="811"/>
      <c r="REL86" s="811"/>
      <c r="REM86" s="811"/>
      <c r="REN86" s="811"/>
      <c r="REO86" s="811"/>
      <c r="REP86" s="811"/>
      <c r="REQ86" s="811"/>
      <c r="RER86" s="811"/>
      <c r="RES86" s="811"/>
      <c r="RET86" s="811"/>
      <c r="REU86" s="811"/>
      <c r="REV86" s="811"/>
      <c r="REW86" s="811"/>
      <c r="REX86" s="811"/>
      <c r="REY86" s="811"/>
      <c r="REZ86" s="811"/>
      <c r="RFA86" s="811"/>
      <c r="RFB86" s="811"/>
      <c r="RFC86" s="811"/>
      <c r="RFD86" s="811"/>
      <c r="RFE86" s="811"/>
      <c r="RFF86" s="811"/>
      <c r="RFG86" s="811"/>
      <c r="RFH86" s="811"/>
      <c r="RFI86" s="811"/>
      <c r="RFJ86" s="811"/>
      <c r="RFK86" s="811"/>
      <c r="RFL86" s="811"/>
      <c r="RFM86" s="811"/>
      <c r="RFN86" s="811"/>
      <c r="RFO86" s="811"/>
      <c r="RFP86" s="811"/>
      <c r="RFQ86" s="811"/>
      <c r="RFR86" s="811"/>
      <c r="RFS86" s="811"/>
      <c r="RFT86" s="811"/>
      <c r="RFU86" s="811"/>
      <c r="RFV86" s="811"/>
      <c r="RFW86" s="811"/>
      <c r="RFX86" s="811"/>
      <c r="RFY86" s="811"/>
      <c r="RFZ86" s="811"/>
      <c r="RGA86" s="811"/>
      <c r="RGB86" s="811"/>
      <c r="RGC86" s="811"/>
      <c r="RGD86" s="811"/>
      <c r="RGE86" s="811"/>
      <c r="RGF86" s="811"/>
      <c r="RGG86" s="811"/>
      <c r="RGH86" s="811"/>
      <c r="RGI86" s="811"/>
      <c r="RGJ86" s="811"/>
      <c r="RGK86" s="811"/>
      <c r="RGL86" s="811"/>
      <c r="RGM86" s="811"/>
      <c r="RGN86" s="811"/>
      <c r="RGO86" s="811"/>
      <c r="RGP86" s="811"/>
      <c r="RGQ86" s="811"/>
      <c r="RGR86" s="811"/>
      <c r="RGS86" s="811"/>
      <c r="RGT86" s="811"/>
      <c r="RGU86" s="811"/>
      <c r="RGV86" s="811"/>
      <c r="RGW86" s="811"/>
      <c r="RGX86" s="811"/>
      <c r="RGY86" s="811"/>
      <c r="RGZ86" s="811"/>
      <c r="RHA86" s="811"/>
      <c r="RHB86" s="811"/>
      <c r="RHC86" s="811"/>
      <c r="RHD86" s="811"/>
      <c r="RHE86" s="811"/>
      <c r="RHF86" s="811"/>
      <c r="RHG86" s="811"/>
      <c r="RHH86" s="811"/>
      <c r="RHI86" s="811"/>
      <c r="RHJ86" s="811"/>
      <c r="RHK86" s="811"/>
      <c r="RHL86" s="811"/>
      <c r="RHM86" s="811"/>
      <c r="RHN86" s="811"/>
      <c r="RHO86" s="811"/>
      <c r="RHP86" s="811"/>
      <c r="RHQ86" s="811"/>
      <c r="RHR86" s="811"/>
      <c r="RHS86" s="811"/>
      <c r="RHT86" s="811"/>
      <c r="RHU86" s="811"/>
      <c r="RHV86" s="811"/>
      <c r="RHW86" s="811"/>
      <c r="RHX86" s="811"/>
      <c r="RHY86" s="811"/>
      <c r="RHZ86" s="811"/>
      <c r="RIA86" s="811"/>
      <c r="RIB86" s="811"/>
      <c r="RIC86" s="811"/>
      <c r="RID86" s="811"/>
      <c r="RIE86" s="811"/>
      <c r="RIF86" s="811"/>
      <c r="RIG86" s="811"/>
      <c r="RIH86" s="811"/>
      <c r="RII86" s="811"/>
      <c r="RIJ86" s="811"/>
      <c r="RIK86" s="811"/>
      <c r="RIL86" s="811"/>
      <c r="RIM86" s="811"/>
      <c r="RIN86" s="811"/>
      <c r="RIO86" s="811"/>
      <c r="RIP86" s="811"/>
      <c r="RIQ86" s="811"/>
      <c r="RIR86" s="811"/>
      <c r="RIS86" s="811"/>
      <c r="RIT86" s="811"/>
      <c r="RIU86" s="811"/>
      <c r="RIV86" s="811"/>
      <c r="RIW86" s="811"/>
      <c r="RIX86" s="811"/>
      <c r="RIY86" s="811"/>
      <c r="RIZ86" s="811"/>
      <c r="RJA86" s="811"/>
      <c r="RJB86" s="811"/>
      <c r="RJC86" s="811"/>
      <c r="RJD86" s="811"/>
      <c r="RJE86" s="811"/>
      <c r="RJF86" s="811"/>
      <c r="RJG86" s="811"/>
      <c r="RJH86" s="811"/>
      <c r="RJI86" s="811"/>
      <c r="RJJ86" s="811"/>
      <c r="RJK86" s="811"/>
      <c r="RJL86" s="811"/>
      <c r="RJM86" s="811"/>
      <c r="RJN86" s="811"/>
      <c r="RJO86" s="811"/>
      <c r="RJP86" s="811"/>
      <c r="RJQ86" s="811"/>
      <c r="RJR86" s="811"/>
      <c r="RJS86" s="811"/>
      <c r="RJT86" s="811"/>
      <c r="RJU86" s="811"/>
      <c r="RJV86" s="811"/>
      <c r="RJW86" s="811"/>
      <c r="RJX86" s="811"/>
      <c r="RJY86" s="811"/>
      <c r="RJZ86" s="811"/>
      <c r="RKA86" s="811"/>
      <c r="RKB86" s="811"/>
      <c r="RKC86" s="811"/>
      <c r="RKD86" s="811"/>
      <c r="RKE86" s="811"/>
      <c r="RKF86" s="811"/>
      <c r="RKG86" s="811"/>
      <c r="RKH86" s="811"/>
      <c r="RKI86" s="811"/>
      <c r="RKJ86" s="811"/>
      <c r="RKK86" s="811"/>
      <c r="RKL86" s="811"/>
      <c r="RKM86" s="811"/>
      <c r="RKN86" s="811"/>
      <c r="RKO86" s="811"/>
      <c r="RKP86" s="811"/>
      <c r="RKQ86" s="811"/>
      <c r="RKR86" s="811"/>
      <c r="RKS86" s="811"/>
      <c r="RKT86" s="811"/>
      <c r="RKU86" s="811"/>
      <c r="RKV86" s="811"/>
      <c r="RKW86" s="811"/>
      <c r="RKX86" s="811"/>
      <c r="RKY86" s="811"/>
      <c r="RKZ86" s="811"/>
      <c r="RLA86" s="811"/>
      <c r="RLB86" s="811"/>
      <c r="RLC86" s="811"/>
      <c r="RLD86" s="811"/>
      <c r="RLE86" s="811"/>
      <c r="RLF86" s="811"/>
      <c r="RLG86" s="811"/>
      <c r="RLH86" s="811"/>
      <c r="RLI86" s="811"/>
      <c r="RLJ86" s="811"/>
      <c r="RLK86" s="811"/>
      <c r="RLL86" s="811"/>
      <c r="RLM86" s="811"/>
      <c r="RLN86" s="811"/>
      <c r="RLO86" s="811"/>
      <c r="RLP86" s="811"/>
      <c r="RLQ86" s="811"/>
      <c r="RLR86" s="811"/>
      <c r="RLS86" s="811"/>
      <c r="RLT86" s="811"/>
      <c r="RLU86" s="811"/>
      <c r="RLV86" s="811"/>
      <c r="RLW86" s="811"/>
      <c r="RLX86" s="811"/>
      <c r="RLY86" s="811"/>
      <c r="RLZ86" s="811"/>
      <c r="RMA86" s="811"/>
      <c r="RMB86" s="811"/>
      <c r="RMC86" s="811"/>
      <c r="RMD86" s="811"/>
      <c r="RME86" s="811"/>
      <c r="RMF86" s="811"/>
      <c r="RMG86" s="811"/>
      <c r="RMH86" s="811"/>
      <c r="RMI86" s="811"/>
      <c r="RMJ86" s="811"/>
      <c r="RMK86" s="811"/>
      <c r="RML86" s="811"/>
      <c r="RMM86" s="811"/>
      <c r="RMN86" s="811"/>
      <c r="RMO86" s="811"/>
      <c r="RMP86" s="811"/>
      <c r="RMQ86" s="811"/>
      <c r="RMR86" s="811"/>
      <c r="RMS86" s="811"/>
      <c r="RMT86" s="811"/>
      <c r="RMU86" s="811"/>
      <c r="RMV86" s="811"/>
      <c r="RMW86" s="811"/>
      <c r="RMX86" s="811"/>
      <c r="RMY86" s="811"/>
      <c r="RMZ86" s="811"/>
      <c r="RNA86" s="811"/>
      <c r="RNB86" s="811"/>
      <c r="RNC86" s="811"/>
      <c r="RND86" s="811"/>
      <c r="RNE86" s="811"/>
      <c r="RNF86" s="811"/>
      <c r="RNG86" s="811"/>
      <c r="RNH86" s="811"/>
      <c r="RNI86" s="811"/>
      <c r="RNJ86" s="811"/>
      <c r="RNK86" s="811"/>
      <c r="RNL86" s="811"/>
      <c r="RNM86" s="811"/>
      <c r="RNN86" s="811"/>
      <c r="RNO86" s="811"/>
      <c r="RNP86" s="811"/>
      <c r="RNQ86" s="811"/>
      <c r="RNR86" s="811"/>
      <c r="RNS86" s="811"/>
      <c r="RNT86" s="811"/>
      <c r="RNU86" s="811"/>
      <c r="RNV86" s="811"/>
      <c r="RNW86" s="811"/>
      <c r="RNX86" s="811"/>
      <c r="RNY86" s="811"/>
      <c r="RNZ86" s="811"/>
      <c r="ROA86" s="811"/>
      <c r="ROB86" s="811"/>
      <c r="ROC86" s="811"/>
      <c r="ROD86" s="811"/>
      <c r="ROE86" s="811"/>
      <c r="ROF86" s="811"/>
      <c r="ROG86" s="811"/>
      <c r="ROH86" s="811"/>
      <c r="ROI86" s="811"/>
      <c r="ROJ86" s="811"/>
      <c r="ROK86" s="811"/>
      <c r="ROL86" s="811"/>
      <c r="ROM86" s="811"/>
      <c r="RON86" s="811"/>
      <c r="ROO86" s="811"/>
      <c r="ROP86" s="811"/>
      <c r="ROQ86" s="811"/>
      <c r="ROR86" s="811"/>
      <c r="ROS86" s="811"/>
      <c r="ROT86" s="811"/>
      <c r="ROU86" s="811"/>
      <c r="ROV86" s="811"/>
      <c r="ROW86" s="811"/>
      <c r="ROX86" s="811"/>
      <c r="ROY86" s="811"/>
      <c r="ROZ86" s="811"/>
      <c r="RPA86" s="811"/>
      <c r="RPB86" s="811"/>
      <c r="RPC86" s="811"/>
      <c r="RPD86" s="811"/>
      <c r="RPE86" s="811"/>
      <c r="RPF86" s="811"/>
      <c r="RPG86" s="811"/>
      <c r="RPH86" s="811"/>
      <c r="RPI86" s="811"/>
      <c r="RPJ86" s="811"/>
      <c r="RPK86" s="811"/>
      <c r="RPL86" s="811"/>
      <c r="RPM86" s="811"/>
      <c r="RPN86" s="811"/>
      <c r="RPO86" s="811"/>
      <c r="RPP86" s="811"/>
      <c r="RPQ86" s="811"/>
      <c r="RPR86" s="811"/>
      <c r="RPS86" s="811"/>
      <c r="RPT86" s="811"/>
      <c r="RPU86" s="811"/>
      <c r="RPV86" s="811"/>
      <c r="RPW86" s="811"/>
      <c r="RPX86" s="811"/>
      <c r="RPY86" s="811"/>
      <c r="RPZ86" s="811"/>
      <c r="RQA86" s="811"/>
      <c r="RQB86" s="811"/>
      <c r="RQC86" s="811"/>
      <c r="RQD86" s="811"/>
      <c r="RQE86" s="811"/>
      <c r="RQF86" s="811"/>
      <c r="RQG86" s="811"/>
      <c r="RQH86" s="811"/>
      <c r="RQI86" s="811"/>
      <c r="RQJ86" s="811"/>
      <c r="RQK86" s="811"/>
      <c r="RQL86" s="811"/>
      <c r="RQM86" s="811"/>
      <c r="RQN86" s="811"/>
      <c r="RQO86" s="811"/>
      <c r="RQP86" s="811"/>
      <c r="RQQ86" s="811"/>
      <c r="RQR86" s="811"/>
      <c r="RQS86" s="811"/>
      <c r="RQT86" s="811"/>
      <c r="RQU86" s="811"/>
      <c r="RQV86" s="811"/>
      <c r="RQW86" s="811"/>
      <c r="RQX86" s="811"/>
      <c r="RQY86" s="811"/>
      <c r="RQZ86" s="811"/>
      <c r="RRA86" s="811"/>
      <c r="RRB86" s="811"/>
      <c r="RRC86" s="811"/>
      <c r="RRD86" s="811"/>
      <c r="RRE86" s="811"/>
      <c r="RRF86" s="811"/>
      <c r="RRG86" s="811"/>
      <c r="RRH86" s="811"/>
      <c r="RRI86" s="811"/>
      <c r="RRJ86" s="811"/>
      <c r="RRK86" s="811"/>
      <c r="RRL86" s="811"/>
      <c r="RRM86" s="811"/>
      <c r="RRN86" s="811"/>
      <c r="RRO86" s="811"/>
      <c r="RRP86" s="811"/>
      <c r="RRQ86" s="811"/>
      <c r="RRR86" s="811"/>
      <c r="RRS86" s="811"/>
      <c r="RRT86" s="811"/>
      <c r="RRU86" s="811"/>
      <c r="RRV86" s="811"/>
      <c r="RRW86" s="811"/>
      <c r="RRX86" s="811"/>
      <c r="RRY86" s="811"/>
      <c r="RRZ86" s="811"/>
      <c r="RSA86" s="811"/>
      <c r="RSB86" s="811"/>
      <c r="RSC86" s="811"/>
      <c r="RSD86" s="811"/>
      <c r="RSE86" s="811"/>
      <c r="RSF86" s="811"/>
      <c r="RSG86" s="811"/>
      <c r="RSH86" s="811"/>
      <c r="RSI86" s="811"/>
      <c r="RSJ86" s="811"/>
      <c r="RSK86" s="811"/>
      <c r="RSL86" s="811"/>
      <c r="RSM86" s="811"/>
      <c r="RSN86" s="811"/>
      <c r="RSO86" s="811"/>
      <c r="RSP86" s="811"/>
      <c r="RSQ86" s="811"/>
      <c r="RSR86" s="811"/>
      <c r="RSS86" s="811"/>
      <c r="RST86" s="811"/>
      <c r="RSU86" s="811"/>
      <c r="RSV86" s="811"/>
      <c r="RSW86" s="811"/>
      <c r="RSX86" s="811"/>
      <c r="RSY86" s="811"/>
      <c r="RSZ86" s="811"/>
      <c r="RTA86" s="811"/>
      <c r="RTB86" s="811"/>
      <c r="RTC86" s="811"/>
      <c r="RTD86" s="811"/>
      <c r="RTE86" s="811"/>
      <c r="RTF86" s="811"/>
      <c r="RTG86" s="811"/>
      <c r="RTH86" s="811"/>
      <c r="RTI86" s="811"/>
      <c r="RTJ86" s="811"/>
      <c r="RTK86" s="811"/>
      <c r="RTL86" s="811"/>
      <c r="RTM86" s="811"/>
      <c r="RTN86" s="811"/>
      <c r="RTO86" s="811"/>
      <c r="RTP86" s="811"/>
      <c r="RTQ86" s="811"/>
      <c r="RTR86" s="811"/>
      <c r="RTS86" s="811"/>
      <c r="RTT86" s="811"/>
      <c r="RTU86" s="811"/>
      <c r="RTV86" s="811"/>
      <c r="RTW86" s="811"/>
      <c r="RTX86" s="811"/>
      <c r="RTY86" s="811"/>
      <c r="RTZ86" s="811"/>
      <c r="RUA86" s="811"/>
      <c r="RUB86" s="811"/>
      <c r="RUC86" s="811"/>
      <c r="RUD86" s="811"/>
      <c r="RUE86" s="811"/>
      <c r="RUF86" s="811"/>
      <c r="RUG86" s="811"/>
      <c r="RUH86" s="811"/>
      <c r="RUI86" s="811"/>
      <c r="RUJ86" s="811"/>
      <c r="RUK86" s="811"/>
      <c r="RUL86" s="811"/>
      <c r="RUM86" s="811"/>
      <c r="RUN86" s="811"/>
      <c r="RUO86" s="811"/>
      <c r="RUP86" s="811"/>
      <c r="RUQ86" s="811"/>
      <c r="RUR86" s="811"/>
      <c r="RUS86" s="811"/>
      <c r="RUT86" s="811"/>
      <c r="RUU86" s="811"/>
      <c r="RUV86" s="811"/>
      <c r="RUW86" s="811"/>
      <c r="RUX86" s="811"/>
      <c r="RUY86" s="811"/>
      <c r="RUZ86" s="811"/>
      <c r="RVA86" s="811"/>
      <c r="RVB86" s="811"/>
      <c r="RVC86" s="811"/>
      <c r="RVD86" s="811"/>
      <c r="RVE86" s="811"/>
      <c r="RVF86" s="811"/>
      <c r="RVG86" s="811"/>
      <c r="RVH86" s="811"/>
      <c r="RVI86" s="811"/>
      <c r="RVJ86" s="811"/>
      <c r="RVK86" s="811"/>
      <c r="RVL86" s="811"/>
      <c r="RVM86" s="811"/>
      <c r="RVN86" s="811"/>
      <c r="RVO86" s="811"/>
      <c r="RVP86" s="811"/>
      <c r="RVQ86" s="811"/>
      <c r="RVR86" s="811"/>
      <c r="RVS86" s="811"/>
      <c r="RVT86" s="811"/>
      <c r="RVU86" s="811"/>
      <c r="RVV86" s="811"/>
      <c r="RVW86" s="811"/>
      <c r="RVX86" s="811"/>
      <c r="RVY86" s="811"/>
      <c r="RVZ86" s="811"/>
      <c r="RWA86" s="811"/>
      <c r="RWB86" s="811"/>
      <c r="RWC86" s="811"/>
      <c r="RWD86" s="811"/>
      <c r="RWE86" s="811"/>
      <c r="RWF86" s="811"/>
      <c r="RWG86" s="811"/>
      <c r="RWH86" s="811"/>
      <c r="RWI86" s="811"/>
      <c r="RWJ86" s="811"/>
      <c r="RWK86" s="811"/>
      <c r="RWL86" s="811"/>
      <c r="RWM86" s="811"/>
      <c r="RWN86" s="811"/>
      <c r="RWO86" s="811"/>
      <c r="RWP86" s="811"/>
      <c r="RWQ86" s="811"/>
      <c r="RWR86" s="811"/>
      <c r="RWS86" s="811"/>
      <c r="RWT86" s="811"/>
      <c r="RWU86" s="811"/>
      <c r="RWV86" s="811"/>
      <c r="RWW86" s="811"/>
      <c r="RWX86" s="811"/>
      <c r="RWY86" s="811"/>
      <c r="RWZ86" s="811"/>
      <c r="RXA86" s="811"/>
      <c r="RXB86" s="811"/>
      <c r="RXC86" s="811"/>
      <c r="RXD86" s="811"/>
      <c r="RXE86" s="811"/>
      <c r="RXF86" s="811"/>
      <c r="RXG86" s="811"/>
      <c r="RXH86" s="811"/>
      <c r="RXI86" s="811"/>
      <c r="RXJ86" s="811"/>
      <c r="RXK86" s="811"/>
      <c r="RXL86" s="811"/>
      <c r="RXM86" s="811"/>
      <c r="RXN86" s="811"/>
      <c r="RXO86" s="811"/>
      <c r="RXP86" s="811"/>
      <c r="RXQ86" s="811"/>
      <c r="RXR86" s="811"/>
      <c r="RXS86" s="811"/>
      <c r="RXT86" s="811"/>
      <c r="RXU86" s="811"/>
      <c r="RXV86" s="811"/>
      <c r="RXW86" s="811"/>
      <c r="RXX86" s="811"/>
      <c r="RXY86" s="811"/>
      <c r="RXZ86" s="811"/>
      <c r="RYA86" s="811"/>
      <c r="RYB86" s="811"/>
      <c r="RYC86" s="811"/>
      <c r="RYD86" s="811"/>
      <c r="RYE86" s="811"/>
      <c r="RYF86" s="811"/>
      <c r="RYG86" s="811"/>
      <c r="RYH86" s="811"/>
      <c r="RYI86" s="811"/>
      <c r="RYJ86" s="811"/>
      <c r="RYK86" s="811"/>
      <c r="RYL86" s="811"/>
      <c r="RYM86" s="811"/>
      <c r="RYN86" s="811"/>
      <c r="RYO86" s="811"/>
      <c r="RYP86" s="811"/>
      <c r="RYQ86" s="811"/>
      <c r="RYR86" s="811"/>
      <c r="RYS86" s="811"/>
      <c r="RYT86" s="811"/>
      <c r="RYU86" s="811"/>
      <c r="RYV86" s="811"/>
      <c r="RYW86" s="811"/>
      <c r="RYX86" s="811"/>
      <c r="RYY86" s="811"/>
      <c r="RYZ86" s="811"/>
      <c r="RZA86" s="811"/>
      <c r="RZB86" s="811"/>
      <c r="RZC86" s="811"/>
      <c r="RZD86" s="811"/>
      <c r="RZE86" s="811"/>
      <c r="RZF86" s="811"/>
      <c r="RZG86" s="811"/>
      <c r="RZH86" s="811"/>
      <c r="RZI86" s="811"/>
      <c r="RZJ86" s="811"/>
      <c r="RZK86" s="811"/>
      <c r="RZL86" s="811"/>
      <c r="RZM86" s="811"/>
      <c r="RZN86" s="811"/>
      <c r="RZO86" s="811"/>
      <c r="RZP86" s="811"/>
      <c r="RZQ86" s="811"/>
      <c r="RZR86" s="811"/>
      <c r="RZS86" s="811"/>
      <c r="RZT86" s="811"/>
      <c r="RZU86" s="811"/>
      <c r="RZV86" s="811"/>
      <c r="RZW86" s="811"/>
      <c r="RZX86" s="811"/>
      <c r="RZY86" s="811"/>
      <c r="RZZ86" s="811"/>
      <c r="SAA86" s="811"/>
      <c r="SAB86" s="811"/>
      <c r="SAC86" s="811"/>
      <c r="SAD86" s="811"/>
      <c r="SAE86" s="811"/>
      <c r="SAF86" s="811"/>
      <c r="SAG86" s="811"/>
      <c r="SAH86" s="811"/>
      <c r="SAI86" s="811"/>
      <c r="SAJ86" s="811"/>
      <c r="SAK86" s="811"/>
      <c r="SAL86" s="811"/>
      <c r="SAM86" s="811"/>
      <c r="SAN86" s="811"/>
      <c r="SAO86" s="811"/>
      <c r="SAP86" s="811"/>
      <c r="SAQ86" s="811"/>
      <c r="SAR86" s="811"/>
      <c r="SAS86" s="811"/>
      <c r="SAT86" s="811"/>
      <c r="SAU86" s="811"/>
      <c r="SAV86" s="811"/>
      <c r="SAW86" s="811"/>
      <c r="SAX86" s="811"/>
      <c r="SAY86" s="811"/>
      <c r="SAZ86" s="811"/>
      <c r="SBA86" s="811"/>
      <c r="SBB86" s="811"/>
      <c r="SBC86" s="811"/>
      <c r="SBD86" s="811"/>
      <c r="SBE86" s="811"/>
      <c r="SBF86" s="811"/>
      <c r="SBG86" s="811"/>
      <c r="SBH86" s="811"/>
      <c r="SBI86" s="811"/>
      <c r="SBJ86" s="811"/>
      <c r="SBK86" s="811"/>
      <c r="SBL86" s="811"/>
      <c r="SBM86" s="811"/>
      <c r="SBN86" s="811"/>
      <c r="SBO86" s="811"/>
      <c r="SBP86" s="811"/>
      <c r="SBQ86" s="811"/>
      <c r="SBR86" s="811"/>
      <c r="SBS86" s="811"/>
      <c r="SBT86" s="811"/>
      <c r="SBU86" s="811"/>
      <c r="SBV86" s="811"/>
      <c r="SBW86" s="811"/>
      <c r="SBX86" s="811"/>
      <c r="SBY86" s="811"/>
      <c r="SBZ86" s="811"/>
      <c r="SCA86" s="811"/>
      <c r="SCB86" s="811"/>
      <c r="SCC86" s="811"/>
      <c r="SCD86" s="811"/>
      <c r="SCE86" s="811"/>
      <c r="SCF86" s="811"/>
      <c r="SCG86" s="811"/>
      <c r="SCH86" s="811"/>
      <c r="SCI86" s="811"/>
      <c r="SCJ86" s="811"/>
      <c r="SCK86" s="811"/>
      <c r="SCL86" s="811"/>
      <c r="SCM86" s="811"/>
      <c r="SCN86" s="811"/>
      <c r="SCO86" s="811"/>
      <c r="SCP86" s="811"/>
      <c r="SCQ86" s="811"/>
      <c r="SCR86" s="811"/>
      <c r="SCS86" s="811"/>
      <c r="SCT86" s="811"/>
      <c r="SCU86" s="811"/>
      <c r="SCV86" s="811"/>
      <c r="SCW86" s="811"/>
      <c r="SCX86" s="811"/>
      <c r="SCY86" s="811"/>
      <c r="SCZ86" s="811"/>
      <c r="SDA86" s="811"/>
      <c r="SDB86" s="811"/>
      <c r="SDC86" s="811"/>
      <c r="SDD86" s="811"/>
      <c r="SDE86" s="811"/>
      <c r="SDF86" s="811"/>
      <c r="SDG86" s="811"/>
      <c r="SDH86" s="811"/>
      <c r="SDI86" s="811"/>
      <c r="SDJ86" s="811"/>
      <c r="SDK86" s="811"/>
      <c r="SDL86" s="811"/>
      <c r="SDM86" s="811"/>
      <c r="SDN86" s="811"/>
      <c r="SDO86" s="811"/>
      <c r="SDP86" s="811"/>
      <c r="SDQ86" s="811"/>
      <c r="SDR86" s="811"/>
      <c r="SDS86" s="811"/>
      <c r="SDT86" s="811"/>
      <c r="SDU86" s="811"/>
      <c r="SDV86" s="811"/>
      <c r="SDW86" s="811"/>
      <c r="SDX86" s="811"/>
      <c r="SDY86" s="811"/>
      <c r="SDZ86" s="811"/>
      <c r="SEA86" s="811"/>
      <c r="SEB86" s="811"/>
      <c r="SEC86" s="811"/>
      <c r="SED86" s="811"/>
      <c r="SEE86" s="811"/>
      <c r="SEF86" s="811"/>
      <c r="SEG86" s="811"/>
      <c r="SEH86" s="811"/>
      <c r="SEI86" s="811"/>
      <c r="SEJ86" s="811"/>
      <c r="SEK86" s="811"/>
      <c r="SEL86" s="811"/>
      <c r="SEM86" s="811"/>
      <c r="SEN86" s="811"/>
      <c r="SEO86" s="811"/>
      <c r="SEP86" s="811"/>
      <c r="SEQ86" s="811"/>
      <c r="SER86" s="811"/>
      <c r="SES86" s="811"/>
      <c r="SET86" s="811"/>
      <c r="SEU86" s="811"/>
      <c r="SEV86" s="811"/>
      <c r="SEW86" s="811"/>
      <c r="SEX86" s="811"/>
      <c r="SEY86" s="811"/>
      <c r="SEZ86" s="811"/>
      <c r="SFA86" s="811"/>
      <c r="SFB86" s="811"/>
      <c r="SFC86" s="811"/>
      <c r="SFD86" s="811"/>
      <c r="SFE86" s="811"/>
      <c r="SFF86" s="811"/>
      <c r="SFG86" s="811"/>
      <c r="SFH86" s="811"/>
      <c r="SFI86" s="811"/>
      <c r="SFJ86" s="811"/>
      <c r="SFK86" s="811"/>
      <c r="SFL86" s="811"/>
      <c r="SFM86" s="811"/>
      <c r="SFN86" s="811"/>
      <c r="SFO86" s="811"/>
      <c r="SFP86" s="811"/>
      <c r="SFQ86" s="811"/>
      <c r="SFR86" s="811"/>
      <c r="SFS86" s="811"/>
      <c r="SFT86" s="811"/>
      <c r="SFU86" s="811"/>
      <c r="SFV86" s="811"/>
      <c r="SFW86" s="811"/>
      <c r="SFX86" s="811"/>
      <c r="SFY86" s="811"/>
      <c r="SFZ86" s="811"/>
      <c r="SGA86" s="811"/>
      <c r="SGB86" s="811"/>
      <c r="SGC86" s="811"/>
      <c r="SGD86" s="811"/>
      <c r="SGE86" s="811"/>
      <c r="SGF86" s="811"/>
      <c r="SGG86" s="811"/>
      <c r="SGH86" s="811"/>
      <c r="SGI86" s="811"/>
      <c r="SGJ86" s="811"/>
      <c r="SGK86" s="811"/>
      <c r="SGL86" s="811"/>
      <c r="SGM86" s="811"/>
      <c r="SGN86" s="811"/>
      <c r="SGO86" s="811"/>
      <c r="SGP86" s="811"/>
      <c r="SGQ86" s="811"/>
      <c r="SGR86" s="811"/>
      <c r="SGS86" s="811"/>
      <c r="SGT86" s="811"/>
      <c r="SGU86" s="811"/>
      <c r="SGV86" s="811"/>
      <c r="SGW86" s="811"/>
      <c r="SGX86" s="811"/>
      <c r="SGY86" s="811"/>
      <c r="SGZ86" s="811"/>
      <c r="SHA86" s="811"/>
      <c r="SHB86" s="811"/>
      <c r="SHC86" s="811"/>
      <c r="SHD86" s="811"/>
      <c r="SHE86" s="811"/>
      <c r="SHF86" s="811"/>
      <c r="SHG86" s="811"/>
      <c r="SHH86" s="811"/>
      <c r="SHI86" s="811"/>
      <c r="SHJ86" s="811"/>
      <c r="SHK86" s="811"/>
      <c r="SHL86" s="811"/>
      <c r="SHM86" s="811"/>
      <c r="SHN86" s="811"/>
      <c r="SHO86" s="811"/>
      <c r="SHP86" s="811"/>
      <c r="SHQ86" s="811"/>
      <c r="SHR86" s="811"/>
      <c r="SHS86" s="811"/>
      <c r="SHT86" s="811"/>
      <c r="SHU86" s="811"/>
      <c r="SHV86" s="811"/>
      <c r="SHW86" s="811"/>
      <c r="SHX86" s="811"/>
      <c r="SHY86" s="811"/>
      <c r="SHZ86" s="811"/>
      <c r="SIA86" s="811"/>
      <c r="SIB86" s="811"/>
      <c r="SIC86" s="811"/>
      <c r="SID86" s="811"/>
      <c r="SIE86" s="811"/>
      <c r="SIF86" s="811"/>
      <c r="SIG86" s="811"/>
      <c r="SIH86" s="811"/>
      <c r="SII86" s="811"/>
      <c r="SIJ86" s="811"/>
      <c r="SIK86" s="811"/>
      <c r="SIL86" s="811"/>
      <c r="SIM86" s="811"/>
      <c r="SIN86" s="811"/>
      <c r="SIO86" s="811"/>
      <c r="SIP86" s="811"/>
      <c r="SIQ86" s="811"/>
      <c r="SIR86" s="811"/>
      <c r="SIS86" s="811"/>
      <c r="SIT86" s="811"/>
      <c r="SIU86" s="811"/>
      <c r="SIV86" s="811"/>
      <c r="SIW86" s="811"/>
      <c r="SIX86" s="811"/>
      <c r="SIY86" s="811"/>
      <c r="SIZ86" s="811"/>
      <c r="SJA86" s="811"/>
      <c r="SJB86" s="811"/>
      <c r="SJC86" s="811"/>
      <c r="SJD86" s="811"/>
      <c r="SJE86" s="811"/>
      <c r="SJF86" s="811"/>
      <c r="SJG86" s="811"/>
      <c r="SJH86" s="811"/>
      <c r="SJI86" s="811"/>
      <c r="SJJ86" s="811"/>
      <c r="SJK86" s="811"/>
      <c r="SJL86" s="811"/>
      <c r="SJM86" s="811"/>
      <c r="SJN86" s="811"/>
      <c r="SJO86" s="811"/>
      <c r="SJP86" s="811"/>
      <c r="SJQ86" s="811"/>
      <c r="SJR86" s="811"/>
      <c r="SJS86" s="811"/>
      <c r="SJT86" s="811"/>
      <c r="SJU86" s="811"/>
      <c r="SJV86" s="811"/>
      <c r="SJW86" s="811"/>
      <c r="SJX86" s="811"/>
      <c r="SJY86" s="811"/>
      <c r="SJZ86" s="811"/>
      <c r="SKA86" s="811"/>
      <c r="SKB86" s="811"/>
      <c r="SKC86" s="811"/>
      <c r="SKD86" s="811"/>
      <c r="SKE86" s="811"/>
      <c r="SKF86" s="811"/>
      <c r="SKG86" s="811"/>
      <c r="SKH86" s="811"/>
      <c r="SKI86" s="811"/>
      <c r="SKJ86" s="811"/>
      <c r="SKK86" s="811"/>
      <c r="SKL86" s="811"/>
      <c r="SKM86" s="811"/>
      <c r="SKN86" s="811"/>
      <c r="SKO86" s="811"/>
      <c r="SKP86" s="811"/>
      <c r="SKQ86" s="811"/>
      <c r="SKR86" s="811"/>
      <c r="SKS86" s="811"/>
      <c r="SKT86" s="811"/>
      <c r="SKU86" s="811"/>
      <c r="SKV86" s="811"/>
      <c r="SKW86" s="811"/>
      <c r="SKX86" s="811"/>
      <c r="SKY86" s="811"/>
      <c r="SKZ86" s="811"/>
      <c r="SLA86" s="811"/>
      <c r="SLB86" s="811"/>
      <c r="SLC86" s="811"/>
      <c r="SLD86" s="811"/>
      <c r="SLE86" s="811"/>
      <c r="SLF86" s="811"/>
      <c r="SLG86" s="811"/>
      <c r="SLH86" s="811"/>
      <c r="SLI86" s="811"/>
      <c r="SLJ86" s="811"/>
      <c r="SLK86" s="811"/>
      <c r="SLL86" s="811"/>
      <c r="SLM86" s="811"/>
      <c r="SLN86" s="811"/>
      <c r="SLO86" s="811"/>
      <c r="SLP86" s="811"/>
      <c r="SLQ86" s="811"/>
      <c r="SLR86" s="811"/>
      <c r="SLS86" s="811"/>
      <c r="SLT86" s="811"/>
      <c r="SLU86" s="811"/>
      <c r="SLV86" s="811"/>
      <c r="SLW86" s="811"/>
      <c r="SLX86" s="811"/>
      <c r="SLY86" s="811"/>
      <c r="SLZ86" s="811"/>
      <c r="SMA86" s="811"/>
      <c r="SMB86" s="811"/>
      <c r="SMC86" s="811"/>
      <c r="SMD86" s="811"/>
      <c r="SME86" s="811"/>
      <c r="SMF86" s="811"/>
      <c r="SMG86" s="811"/>
      <c r="SMH86" s="811"/>
      <c r="SMI86" s="811"/>
      <c r="SMJ86" s="811"/>
      <c r="SMK86" s="811"/>
      <c r="SML86" s="811"/>
      <c r="SMM86" s="811"/>
      <c r="SMN86" s="811"/>
      <c r="SMO86" s="811"/>
      <c r="SMP86" s="811"/>
      <c r="SMQ86" s="811"/>
      <c r="SMR86" s="811"/>
      <c r="SMS86" s="811"/>
      <c r="SMT86" s="811"/>
      <c r="SMU86" s="811"/>
      <c r="SMV86" s="811"/>
      <c r="SMW86" s="811"/>
      <c r="SMX86" s="811"/>
      <c r="SMY86" s="811"/>
      <c r="SMZ86" s="811"/>
      <c r="SNA86" s="811"/>
      <c r="SNB86" s="811"/>
      <c r="SNC86" s="811"/>
      <c r="SND86" s="811"/>
      <c r="SNE86" s="811"/>
      <c r="SNF86" s="811"/>
      <c r="SNG86" s="811"/>
      <c r="SNH86" s="811"/>
      <c r="SNI86" s="811"/>
      <c r="SNJ86" s="811"/>
      <c r="SNK86" s="811"/>
      <c r="SNL86" s="811"/>
      <c r="SNM86" s="811"/>
      <c r="SNN86" s="811"/>
      <c r="SNO86" s="811"/>
      <c r="SNP86" s="811"/>
      <c r="SNQ86" s="811"/>
      <c r="SNR86" s="811"/>
      <c r="SNS86" s="811"/>
      <c r="SNT86" s="811"/>
      <c r="SNU86" s="811"/>
      <c r="SNV86" s="811"/>
      <c r="SNW86" s="811"/>
      <c r="SNX86" s="811"/>
      <c r="SNY86" s="811"/>
      <c r="SNZ86" s="811"/>
      <c r="SOA86" s="811"/>
      <c r="SOB86" s="811"/>
      <c r="SOC86" s="811"/>
      <c r="SOD86" s="811"/>
      <c r="SOE86" s="811"/>
      <c r="SOF86" s="811"/>
      <c r="SOG86" s="811"/>
      <c r="SOH86" s="811"/>
      <c r="SOI86" s="811"/>
      <c r="SOJ86" s="811"/>
      <c r="SOK86" s="811"/>
      <c r="SOL86" s="811"/>
      <c r="SOM86" s="811"/>
      <c r="SON86" s="811"/>
      <c r="SOO86" s="811"/>
      <c r="SOP86" s="811"/>
      <c r="SOQ86" s="811"/>
      <c r="SOR86" s="811"/>
      <c r="SOS86" s="811"/>
      <c r="SOT86" s="811"/>
      <c r="SOU86" s="811"/>
      <c r="SOV86" s="811"/>
      <c r="SOW86" s="811"/>
      <c r="SOX86" s="811"/>
      <c r="SOY86" s="811"/>
      <c r="SOZ86" s="811"/>
      <c r="SPA86" s="811"/>
      <c r="SPB86" s="811"/>
      <c r="SPC86" s="811"/>
      <c r="SPD86" s="811"/>
      <c r="SPE86" s="811"/>
      <c r="SPF86" s="811"/>
      <c r="SPG86" s="811"/>
      <c r="SPH86" s="811"/>
      <c r="SPI86" s="811"/>
      <c r="SPJ86" s="811"/>
      <c r="SPK86" s="811"/>
      <c r="SPL86" s="811"/>
      <c r="SPM86" s="811"/>
      <c r="SPN86" s="811"/>
      <c r="SPO86" s="811"/>
      <c r="SPP86" s="811"/>
      <c r="SPQ86" s="811"/>
      <c r="SPR86" s="811"/>
      <c r="SPS86" s="811"/>
      <c r="SPT86" s="811"/>
      <c r="SPU86" s="811"/>
      <c r="SPV86" s="811"/>
      <c r="SPW86" s="811"/>
      <c r="SPX86" s="811"/>
      <c r="SPY86" s="811"/>
      <c r="SPZ86" s="811"/>
      <c r="SQA86" s="811"/>
      <c r="SQB86" s="811"/>
      <c r="SQC86" s="811"/>
      <c r="SQD86" s="811"/>
      <c r="SQE86" s="811"/>
      <c r="SQF86" s="811"/>
      <c r="SQG86" s="811"/>
      <c r="SQH86" s="811"/>
      <c r="SQI86" s="811"/>
      <c r="SQJ86" s="811"/>
      <c r="SQK86" s="811"/>
      <c r="SQL86" s="811"/>
      <c r="SQM86" s="811"/>
      <c r="SQN86" s="811"/>
      <c r="SQO86" s="811"/>
      <c r="SQP86" s="811"/>
      <c r="SQQ86" s="811"/>
      <c r="SQR86" s="811"/>
      <c r="SQS86" s="811"/>
      <c r="SQT86" s="811"/>
      <c r="SQU86" s="811"/>
      <c r="SQV86" s="811"/>
      <c r="SQW86" s="811"/>
      <c r="SQX86" s="811"/>
      <c r="SQY86" s="811"/>
      <c r="SQZ86" s="811"/>
      <c r="SRA86" s="811"/>
      <c r="SRB86" s="811"/>
      <c r="SRC86" s="811"/>
      <c r="SRD86" s="811"/>
      <c r="SRE86" s="811"/>
      <c r="SRF86" s="811"/>
      <c r="SRG86" s="811"/>
      <c r="SRH86" s="811"/>
      <c r="SRI86" s="811"/>
      <c r="SRJ86" s="811"/>
      <c r="SRK86" s="811"/>
      <c r="SRL86" s="811"/>
      <c r="SRM86" s="811"/>
      <c r="SRN86" s="811"/>
      <c r="SRO86" s="811"/>
      <c r="SRP86" s="811"/>
      <c r="SRQ86" s="811"/>
      <c r="SRR86" s="811"/>
      <c r="SRS86" s="811"/>
      <c r="SRT86" s="811"/>
      <c r="SRU86" s="811"/>
      <c r="SRV86" s="811"/>
      <c r="SRW86" s="811"/>
      <c r="SRX86" s="811"/>
      <c r="SRY86" s="811"/>
      <c r="SRZ86" s="811"/>
      <c r="SSA86" s="811"/>
      <c r="SSB86" s="811"/>
      <c r="SSC86" s="811"/>
      <c r="SSD86" s="811"/>
      <c r="SSE86" s="811"/>
      <c r="SSF86" s="811"/>
      <c r="SSG86" s="811"/>
      <c r="SSH86" s="811"/>
      <c r="SSI86" s="811"/>
      <c r="SSJ86" s="811"/>
      <c r="SSK86" s="811"/>
      <c r="SSL86" s="811"/>
      <c r="SSM86" s="811"/>
      <c r="SSN86" s="811"/>
      <c r="SSO86" s="811"/>
      <c r="SSP86" s="811"/>
      <c r="SSQ86" s="811"/>
      <c r="SSR86" s="811"/>
      <c r="SSS86" s="811"/>
      <c r="SST86" s="811"/>
      <c r="SSU86" s="811"/>
      <c r="SSV86" s="811"/>
      <c r="SSW86" s="811"/>
      <c r="SSX86" s="811"/>
      <c r="SSY86" s="811"/>
      <c r="SSZ86" s="811"/>
      <c r="STA86" s="811"/>
      <c r="STB86" s="811"/>
      <c r="STC86" s="811"/>
      <c r="STD86" s="811"/>
      <c r="STE86" s="811"/>
      <c r="STF86" s="811"/>
      <c r="STG86" s="811"/>
      <c r="STH86" s="811"/>
      <c r="STI86" s="811"/>
      <c r="STJ86" s="811"/>
      <c r="STK86" s="811"/>
      <c r="STL86" s="811"/>
      <c r="STM86" s="811"/>
      <c r="STN86" s="811"/>
      <c r="STO86" s="811"/>
      <c r="STP86" s="811"/>
      <c r="STQ86" s="811"/>
      <c r="STR86" s="811"/>
      <c r="STS86" s="811"/>
      <c r="STT86" s="811"/>
      <c r="STU86" s="811"/>
      <c r="STV86" s="811"/>
      <c r="STW86" s="811"/>
      <c r="STX86" s="811"/>
      <c r="STY86" s="811"/>
      <c r="STZ86" s="811"/>
      <c r="SUA86" s="811"/>
      <c r="SUB86" s="811"/>
      <c r="SUC86" s="811"/>
      <c r="SUD86" s="811"/>
      <c r="SUE86" s="811"/>
      <c r="SUF86" s="811"/>
      <c r="SUG86" s="811"/>
      <c r="SUH86" s="811"/>
      <c r="SUI86" s="811"/>
      <c r="SUJ86" s="811"/>
      <c r="SUK86" s="811"/>
      <c r="SUL86" s="811"/>
      <c r="SUM86" s="811"/>
      <c r="SUN86" s="811"/>
      <c r="SUO86" s="811"/>
      <c r="SUP86" s="811"/>
      <c r="SUQ86" s="811"/>
      <c r="SUR86" s="811"/>
      <c r="SUS86" s="811"/>
      <c r="SUT86" s="811"/>
      <c r="SUU86" s="811"/>
      <c r="SUV86" s="811"/>
      <c r="SUW86" s="811"/>
      <c r="SUX86" s="811"/>
      <c r="SUY86" s="811"/>
      <c r="SUZ86" s="811"/>
      <c r="SVA86" s="811"/>
      <c r="SVB86" s="811"/>
      <c r="SVC86" s="811"/>
      <c r="SVD86" s="811"/>
      <c r="SVE86" s="811"/>
      <c r="SVF86" s="811"/>
      <c r="SVG86" s="811"/>
      <c r="SVH86" s="811"/>
      <c r="SVI86" s="811"/>
      <c r="SVJ86" s="811"/>
      <c r="SVK86" s="811"/>
      <c r="SVL86" s="811"/>
      <c r="SVM86" s="811"/>
      <c r="SVN86" s="811"/>
      <c r="SVO86" s="811"/>
      <c r="SVP86" s="811"/>
      <c r="SVQ86" s="811"/>
      <c r="SVR86" s="811"/>
      <c r="SVS86" s="811"/>
      <c r="SVT86" s="811"/>
      <c r="SVU86" s="811"/>
      <c r="SVV86" s="811"/>
      <c r="SVW86" s="811"/>
      <c r="SVX86" s="811"/>
      <c r="SVY86" s="811"/>
      <c r="SVZ86" s="811"/>
      <c r="SWA86" s="811"/>
      <c r="SWB86" s="811"/>
      <c r="SWC86" s="811"/>
      <c r="SWD86" s="811"/>
      <c r="SWE86" s="811"/>
      <c r="SWF86" s="811"/>
      <c r="SWG86" s="811"/>
      <c r="SWH86" s="811"/>
      <c r="SWI86" s="811"/>
      <c r="SWJ86" s="811"/>
      <c r="SWK86" s="811"/>
      <c r="SWL86" s="811"/>
      <c r="SWM86" s="811"/>
      <c r="SWN86" s="811"/>
      <c r="SWO86" s="811"/>
      <c r="SWP86" s="811"/>
      <c r="SWQ86" s="811"/>
      <c r="SWR86" s="811"/>
      <c r="SWS86" s="811"/>
      <c r="SWT86" s="811"/>
      <c r="SWU86" s="811"/>
      <c r="SWV86" s="811"/>
      <c r="SWW86" s="811"/>
      <c r="SWX86" s="811"/>
      <c r="SWY86" s="811"/>
      <c r="SWZ86" s="811"/>
      <c r="SXA86" s="811"/>
      <c r="SXB86" s="811"/>
      <c r="SXC86" s="811"/>
      <c r="SXD86" s="811"/>
      <c r="SXE86" s="811"/>
      <c r="SXF86" s="811"/>
      <c r="SXG86" s="811"/>
      <c r="SXH86" s="811"/>
      <c r="SXI86" s="811"/>
      <c r="SXJ86" s="811"/>
      <c r="SXK86" s="811"/>
      <c r="SXL86" s="811"/>
      <c r="SXM86" s="811"/>
      <c r="SXN86" s="811"/>
      <c r="SXO86" s="811"/>
      <c r="SXP86" s="811"/>
      <c r="SXQ86" s="811"/>
      <c r="SXR86" s="811"/>
      <c r="SXS86" s="811"/>
      <c r="SXT86" s="811"/>
      <c r="SXU86" s="811"/>
      <c r="SXV86" s="811"/>
      <c r="SXW86" s="811"/>
      <c r="SXX86" s="811"/>
      <c r="SXY86" s="811"/>
      <c r="SXZ86" s="811"/>
      <c r="SYA86" s="811"/>
      <c r="SYB86" s="811"/>
      <c r="SYC86" s="811"/>
      <c r="SYD86" s="811"/>
      <c r="SYE86" s="811"/>
      <c r="SYF86" s="811"/>
      <c r="SYG86" s="811"/>
      <c r="SYH86" s="811"/>
      <c r="SYI86" s="811"/>
      <c r="SYJ86" s="811"/>
      <c r="SYK86" s="811"/>
      <c r="SYL86" s="811"/>
      <c r="SYM86" s="811"/>
      <c r="SYN86" s="811"/>
      <c r="SYO86" s="811"/>
      <c r="SYP86" s="811"/>
      <c r="SYQ86" s="811"/>
      <c r="SYR86" s="811"/>
      <c r="SYS86" s="811"/>
      <c r="SYT86" s="811"/>
      <c r="SYU86" s="811"/>
      <c r="SYV86" s="811"/>
      <c r="SYW86" s="811"/>
      <c r="SYX86" s="811"/>
      <c r="SYY86" s="811"/>
      <c r="SYZ86" s="811"/>
      <c r="SZA86" s="811"/>
      <c r="SZB86" s="811"/>
      <c r="SZC86" s="811"/>
      <c r="SZD86" s="811"/>
      <c r="SZE86" s="811"/>
      <c r="SZF86" s="811"/>
      <c r="SZG86" s="811"/>
      <c r="SZH86" s="811"/>
      <c r="SZI86" s="811"/>
      <c r="SZJ86" s="811"/>
      <c r="SZK86" s="811"/>
      <c r="SZL86" s="811"/>
      <c r="SZM86" s="811"/>
      <c r="SZN86" s="811"/>
      <c r="SZO86" s="811"/>
      <c r="SZP86" s="811"/>
      <c r="SZQ86" s="811"/>
      <c r="SZR86" s="811"/>
      <c r="SZS86" s="811"/>
      <c r="SZT86" s="811"/>
      <c r="SZU86" s="811"/>
      <c r="SZV86" s="811"/>
      <c r="SZW86" s="811"/>
      <c r="SZX86" s="811"/>
      <c r="SZY86" s="811"/>
      <c r="SZZ86" s="811"/>
      <c r="TAA86" s="811"/>
      <c r="TAB86" s="811"/>
      <c r="TAC86" s="811"/>
      <c r="TAD86" s="811"/>
      <c r="TAE86" s="811"/>
      <c r="TAF86" s="811"/>
      <c r="TAG86" s="811"/>
      <c r="TAH86" s="811"/>
      <c r="TAI86" s="811"/>
      <c r="TAJ86" s="811"/>
      <c r="TAK86" s="811"/>
      <c r="TAL86" s="811"/>
      <c r="TAM86" s="811"/>
      <c r="TAN86" s="811"/>
      <c r="TAO86" s="811"/>
      <c r="TAP86" s="811"/>
      <c r="TAQ86" s="811"/>
      <c r="TAR86" s="811"/>
      <c r="TAS86" s="811"/>
      <c r="TAT86" s="811"/>
      <c r="TAU86" s="811"/>
      <c r="TAV86" s="811"/>
      <c r="TAW86" s="811"/>
      <c r="TAX86" s="811"/>
      <c r="TAY86" s="811"/>
      <c r="TAZ86" s="811"/>
      <c r="TBA86" s="811"/>
      <c r="TBB86" s="811"/>
      <c r="TBC86" s="811"/>
      <c r="TBD86" s="811"/>
      <c r="TBE86" s="811"/>
      <c r="TBF86" s="811"/>
      <c r="TBG86" s="811"/>
      <c r="TBH86" s="811"/>
      <c r="TBI86" s="811"/>
      <c r="TBJ86" s="811"/>
      <c r="TBK86" s="811"/>
      <c r="TBL86" s="811"/>
      <c r="TBM86" s="811"/>
      <c r="TBN86" s="811"/>
      <c r="TBO86" s="811"/>
      <c r="TBP86" s="811"/>
      <c r="TBQ86" s="811"/>
      <c r="TBR86" s="811"/>
      <c r="TBS86" s="811"/>
      <c r="TBT86" s="811"/>
      <c r="TBU86" s="811"/>
      <c r="TBV86" s="811"/>
      <c r="TBW86" s="811"/>
      <c r="TBX86" s="811"/>
      <c r="TBY86" s="811"/>
      <c r="TBZ86" s="811"/>
      <c r="TCA86" s="811"/>
      <c r="TCB86" s="811"/>
      <c r="TCC86" s="811"/>
      <c r="TCD86" s="811"/>
      <c r="TCE86" s="811"/>
      <c r="TCF86" s="811"/>
      <c r="TCG86" s="811"/>
      <c r="TCH86" s="811"/>
      <c r="TCI86" s="811"/>
      <c r="TCJ86" s="811"/>
      <c r="TCK86" s="811"/>
      <c r="TCL86" s="811"/>
      <c r="TCM86" s="811"/>
      <c r="TCN86" s="811"/>
      <c r="TCO86" s="811"/>
      <c r="TCP86" s="811"/>
      <c r="TCQ86" s="811"/>
      <c r="TCR86" s="811"/>
      <c r="TCS86" s="811"/>
      <c r="TCT86" s="811"/>
      <c r="TCU86" s="811"/>
      <c r="TCV86" s="811"/>
      <c r="TCW86" s="811"/>
      <c r="TCX86" s="811"/>
      <c r="TCY86" s="811"/>
      <c r="TCZ86" s="811"/>
      <c r="TDA86" s="811"/>
      <c r="TDB86" s="811"/>
      <c r="TDC86" s="811"/>
      <c r="TDD86" s="811"/>
      <c r="TDE86" s="811"/>
      <c r="TDF86" s="811"/>
      <c r="TDG86" s="811"/>
      <c r="TDH86" s="811"/>
      <c r="TDI86" s="811"/>
      <c r="TDJ86" s="811"/>
      <c r="TDK86" s="811"/>
      <c r="TDL86" s="811"/>
      <c r="TDM86" s="811"/>
      <c r="TDN86" s="811"/>
      <c r="TDO86" s="811"/>
      <c r="TDP86" s="811"/>
      <c r="TDQ86" s="811"/>
      <c r="TDR86" s="811"/>
      <c r="TDS86" s="811"/>
      <c r="TDT86" s="811"/>
      <c r="TDU86" s="811"/>
      <c r="TDV86" s="811"/>
      <c r="TDW86" s="811"/>
      <c r="TDX86" s="811"/>
      <c r="TDY86" s="811"/>
      <c r="TDZ86" s="811"/>
      <c r="TEA86" s="811"/>
      <c r="TEB86" s="811"/>
      <c r="TEC86" s="811"/>
      <c r="TED86" s="811"/>
      <c r="TEE86" s="811"/>
      <c r="TEF86" s="811"/>
      <c r="TEG86" s="811"/>
      <c r="TEH86" s="811"/>
      <c r="TEI86" s="811"/>
      <c r="TEJ86" s="811"/>
      <c r="TEK86" s="811"/>
      <c r="TEL86" s="811"/>
      <c r="TEM86" s="811"/>
      <c r="TEN86" s="811"/>
      <c r="TEO86" s="811"/>
      <c r="TEP86" s="811"/>
      <c r="TEQ86" s="811"/>
      <c r="TER86" s="811"/>
      <c r="TES86" s="811"/>
      <c r="TET86" s="811"/>
      <c r="TEU86" s="811"/>
      <c r="TEV86" s="811"/>
      <c r="TEW86" s="811"/>
      <c r="TEX86" s="811"/>
      <c r="TEY86" s="811"/>
      <c r="TEZ86" s="811"/>
      <c r="TFA86" s="811"/>
      <c r="TFB86" s="811"/>
      <c r="TFC86" s="811"/>
      <c r="TFD86" s="811"/>
      <c r="TFE86" s="811"/>
      <c r="TFF86" s="811"/>
      <c r="TFG86" s="811"/>
      <c r="TFH86" s="811"/>
      <c r="TFI86" s="811"/>
      <c r="TFJ86" s="811"/>
      <c r="TFK86" s="811"/>
      <c r="TFL86" s="811"/>
      <c r="TFM86" s="811"/>
      <c r="TFN86" s="811"/>
      <c r="TFO86" s="811"/>
      <c r="TFP86" s="811"/>
      <c r="TFQ86" s="811"/>
      <c r="TFR86" s="811"/>
      <c r="TFS86" s="811"/>
      <c r="TFT86" s="811"/>
      <c r="TFU86" s="811"/>
      <c r="TFV86" s="811"/>
      <c r="TFW86" s="811"/>
      <c r="TFX86" s="811"/>
      <c r="TFY86" s="811"/>
      <c r="TFZ86" s="811"/>
      <c r="TGA86" s="811"/>
      <c r="TGB86" s="811"/>
      <c r="TGC86" s="811"/>
      <c r="TGD86" s="811"/>
      <c r="TGE86" s="811"/>
      <c r="TGF86" s="811"/>
      <c r="TGG86" s="811"/>
      <c r="TGH86" s="811"/>
      <c r="TGI86" s="811"/>
      <c r="TGJ86" s="811"/>
      <c r="TGK86" s="811"/>
      <c r="TGL86" s="811"/>
      <c r="TGM86" s="811"/>
      <c r="TGN86" s="811"/>
      <c r="TGO86" s="811"/>
      <c r="TGP86" s="811"/>
      <c r="TGQ86" s="811"/>
      <c r="TGR86" s="811"/>
      <c r="TGS86" s="811"/>
      <c r="TGT86" s="811"/>
      <c r="TGU86" s="811"/>
      <c r="TGV86" s="811"/>
      <c r="TGW86" s="811"/>
      <c r="TGX86" s="811"/>
      <c r="TGY86" s="811"/>
      <c r="TGZ86" s="811"/>
      <c r="THA86" s="811"/>
      <c r="THB86" s="811"/>
      <c r="THC86" s="811"/>
      <c r="THD86" s="811"/>
      <c r="THE86" s="811"/>
      <c r="THF86" s="811"/>
      <c r="THG86" s="811"/>
      <c r="THH86" s="811"/>
      <c r="THI86" s="811"/>
      <c r="THJ86" s="811"/>
      <c r="THK86" s="811"/>
      <c r="THL86" s="811"/>
      <c r="THM86" s="811"/>
      <c r="THN86" s="811"/>
      <c r="THO86" s="811"/>
      <c r="THP86" s="811"/>
      <c r="THQ86" s="811"/>
      <c r="THR86" s="811"/>
      <c r="THS86" s="811"/>
      <c r="THT86" s="811"/>
      <c r="THU86" s="811"/>
      <c r="THV86" s="811"/>
      <c r="THW86" s="811"/>
      <c r="THX86" s="811"/>
      <c r="THY86" s="811"/>
      <c r="THZ86" s="811"/>
      <c r="TIA86" s="811"/>
      <c r="TIB86" s="811"/>
      <c r="TIC86" s="811"/>
      <c r="TID86" s="811"/>
      <c r="TIE86" s="811"/>
      <c r="TIF86" s="811"/>
      <c r="TIG86" s="811"/>
      <c r="TIH86" s="811"/>
      <c r="TII86" s="811"/>
      <c r="TIJ86" s="811"/>
      <c r="TIK86" s="811"/>
      <c r="TIL86" s="811"/>
      <c r="TIM86" s="811"/>
      <c r="TIN86" s="811"/>
      <c r="TIO86" s="811"/>
      <c r="TIP86" s="811"/>
      <c r="TIQ86" s="811"/>
      <c r="TIR86" s="811"/>
      <c r="TIS86" s="811"/>
      <c r="TIT86" s="811"/>
      <c r="TIU86" s="811"/>
      <c r="TIV86" s="811"/>
      <c r="TIW86" s="811"/>
      <c r="TIX86" s="811"/>
      <c r="TIY86" s="811"/>
      <c r="TIZ86" s="811"/>
      <c r="TJA86" s="811"/>
      <c r="TJB86" s="811"/>
      <c r="TJC86" s="811"/>
      <c r="TJD86" s="811"/>
      <c r="TJE86" s="811"/>
      <c r="TJF86" s="811"/>
      <c r="TJG86" s="811"/>
      <c r="TJH86" s="811"/>
      <c r="TJI86" s="811"/>
      <c r="TJJ86" s="811"/>
      <c r="TJK86" s="811"/>
      <c r="TJL86" s="811"/>
      <c r="TJM86" s="811"/>
      <c r="TJN86" s="811"/>
      <c r="TJO86" s="811"/>
      <c r="TJP86" s="811"/>
      <c r="TJQ86" s="811"/>
      <c r="TJR86" s="811"/>
      <c r="TJS86" s="811"/>
      <c r="TJT86" s="811"/>
      <c r="TJU86" s="811"/>
      <c r="TJV86" s="811"/>
      <c r="TJW86" s="811"/>
      <c r="TJX86" s="811"/>
      <c r="TJY86" s="811"/>
      <c r="TJZ86" s="811"/>
      <c r="TKA86" s="811"/>
      <c r="TKB86" s="811"/>
      <c r="TKC86" s="811"/>
      <c r="TKD86" s="811"/>
      <c r="TKE86" s="811"/>
      <c r="TKF86" s="811"/>
      <c r="TKG86" s="811"/>
      <c r="TKH86" s="811"/>
      <c r="TKI86" s="811"/>
      <c r="TKJ86" s="811"/>
      <c r="TKK86" s="811"/>
      <c r="TKL86" s="811"/>
      <c r="TKM86" s="811"/>
      <c r="TKN86" s="811"/>
      <c r="TKO86" s="811"/>
      <c r="TKP86" s="811"/>
      <c r="TKQ86" s="811"/>
      <c r="TKR86" s="811"/>
      <c r="TKS86" s="811"/>
      <c r="TKT86" s="811"/>
      <c r="TKU86" s="811"/>
      <c r="TKV86" s="811"/>
      <c r="TKW86" s="811"/>
      <c r="TKX86" s="811"/>
      <c r="TKY86" s="811"/>
      <c r="TKZ86" s="811"/>
      <c r="TLA86" s="811"/>
      <c r="TLB86" s="811"/>
      <c r="TLC86" s="811"/>
      <c r="TLD86" s="811"/>
      <c r="TLE86" s="811"/>
      <c r="TLF86" s="811"/>
      <c r="TLG86" s="811"/>
      <c r="TLH86" s="811"/>
      <c r="TLI86" s="811"/>
      <c r="TLJ86" s="811"/>
      <c r="TLK86" s="811"/>
      <c r="TLL86" s="811"/>
      <c r="TLM86" s="811"/>
      <c r="TLN86" s="811"/>
      <c r="TLO86" s="811"/>
      <c r="TLP86" s="811"/>
      <c r="TLQ86" s="811"/>
      <c r="TLR86" s="811"/>
      <c r="TLS86" s="811"/>
      <c r="TLT86" s="811"/>
      <c r="TLU86" s="811"/>
      <c r="TLV86" s="811"/>
      <c r="TLW86" s="811"/>
      <c r="TLX86" s="811"/>
      <c r="TLY86" s="811"/>
      <c r="TLZ86" s="811"/>
      <c r="TMA86" s="811"/>
      <c r="TMB86" s="811"/>
      <c r="TMC86" s="811"/>
      <c r="TMD86" s="811"/>
      <c r="TME86" s="811"/>
      <c r="TMF86" s="811"/>
      <c r="TMG86" s="811"/>
      <c r="TMH86" s="811"/>
      <c r="TMI86" s="811"/>
      <c r="TMJ86" s="811"/>
      <c r="TMK86" s="811"/>
      <c r="TML86" s="811"/>
      <c r="TMM86" s="811"/>
      <c r="TMN86" s="811"/>
      <c r="TMO86" s="811"/>
      <c r="TMP86" s="811"/>
      <c r="TMQ86" s="811"/>
      <c r="TMR86" s="811"/>
      <c r="TMS86" s="811"/>
      <c r="TMT86" s="811"/>
      <c r="TMU86" s="811"/>
      <c r="TMV86" s="811"/>
      <c r="TMW86" s="811"/>
      <c r="TMX86" s="811"/>
      <c r="TMY86" s="811"/>
      <c r="TMZ86" s="811"/>
      <c r="TNA86" s="811"/>
      <c r="TNB86" s="811"/>
      <c r="TNC86" s="811"/>
      <c r="TND86" s="811"/>
      <c r="TNE86" s="811"/>
      <c r="TNF86" s="811"/>
      <c r="TNG86" s="811"/>
      <c r="TNH86" s="811"/>
      <c r="TNI86" s="811"/>
      <c r="TNJ86" s="811"/>
      <c r="TNK86" s="811"/>
      <c r="TNL86" s="811"/>
      <c r="TNM86" s="811"/>
      <c r="TNN86" s="811"/>
      <c r="TNO86" s="811"/>
      <c r="TNP86" s="811"/>
      <c r="TNQ86" s="811"/>
      <c r="TNR86" s="811"/>
      <c r="TNS86" s="811"/>
      <c r="TNT86" s="811"/>
      <c r="TNU86" s="811"/>
      <c r="TNV86" s="811"/>
      <c r="TNW86" s="811"/>
      <c r="TNX86" s="811"/>
      <c r="TNY86" s="811"/>
      <c r="TNZ86" s="811"/>
      <c r="TOA86" s="811"/>
      <c r="TOB86" s="811"/>
      <c r="TOC86" s="811"/>
      <c r="TOD86" s="811"/>
      <c r="TOE86" s="811"/>
      <c r="TOF86" s="811"/>
      <c r="TOG86" s="811"/>
      <c r="TOH86" s="811"/>
      <c r="TOI86" s="811"/>
      <c r="TOJ86" s="811"/>
      <c r="TOK86" s="811"/>
      <c r="TOL86" s="811"/>
      <c r="TOM86" s="811"/>
      <c r="TON86" s="811"/>
      <c r="TOO86" s="811"/>
      <c r="TOP86" s="811"/>
      <c r="TOQ86" s="811"/>
      <c r="TOR86" s="811"/>
      <c r="TOS86" s="811"/>
      <c r="TOT86" s="811"/>
      <c r="TOU86" s="811"/>
      <c r="TOV86" s="811"/>
      <c r="TOW86" s="811"/>
      <c r="TOX86" s="811"/>
      <c r="TOY86" s="811"/>
      <c r="TOZ86" s="811"/>
      <c r="TPA86" s="811"/>
      <c r="TPB86" s="811"/>
      <c r="TPC86" s="811"/>
      <c r="TPD86" s="811"/>
      <c r="TPE86" s="811"/>
      <c r="TPF86" s="811"/>
      <c r="TPG86" s="811"/>
      <c r="TPH86" s="811"/>
      <c r="TPI86" s="811"/>
      <c r="TPJ86" s="811"/>
      <c r="TPK86" s="811"/>
      <c r="TPL86" s="811"/>
      <c r="TPM86" s="811"/>
      <c r="TPN86" s="811"/>
      <c r="TPO86" s="811"/>
      <c r="TPP86" s="811"/>
      <c r="TPQ86" s="811"/>
      <c r="TPR86" s="811"/>
      <c r="TPS86" s="811"/>
      <c r="TPT86" s="811"/>
      <c r="TPU86" s="811"/>
      <c r="TPV86" s="811"/>
      <c r="TPW86" s="811"/>
      <c r="TPX86" s="811"/>
      <c r="TPY86" s="811"/>
      <c r="TPZ86" s="811"/>
      <c r="TQA86" s="811"/>
      <c r="TQB86" s="811"/>
      <c r="TQC86" s="811"/>
      <c r="TQD86" s="811"/>
      <c r="TQE86" s="811"/>
      <c r="TQF86" s="811"/>
      <c r="TQG86" s="811"/>
      <c r="TQH86" s="811"/>
      <c r="TQI86" s="811"/>
      <c r="TQJ86" s="811"/>
      <c r="TQK86" s="811"/>
      <c r="TQL86" s="811"/>
      <c r="TQM86" s="811"/>
      <c r="TQN86" s="811"/>
      <c r="TQO86" s="811"/>
      <c r="TQP86" s="811"/>
      <c r="TQQ86" s="811"/>
      <c r="TQR86" s="811"/>
      <c r="TQS86" s="811"/>
      <c r="TQT86" s="811"/>
      <c r="TQU86" s="811"/>
      <c r="TQV86" s="811"/>
      <c r="TQW86" s="811"/>
      <c r="TQX86" s="811"/>
      <c r="TQY86" s="811"/>
      <c r="TQZ86" s="811"/>
      <c r="TRA86" s="811"/>
      <c r="TRB86" s="811"/>
      <c r="TRC86" s="811"/>
      <c r="TRD86" s="811"/>
      <c r="TRE86" s="811"/>
      <c r="TRF86" s="811"/>
      <c r="TRG86" s="811"/>
      <c r="TRH86" s="811"/>
      <c r="TRI86" s="811"/>
      <c r="TRJ86" s="811"/>
      <c r="TRK86" s="811"/>
      <c r="TRL86" s="811"/>
      <c r="TRM86" s="811"/>
      <c r="TRN86" s="811"/>
      <c r="TRO86" s="811"/>
      <c r="TRP86" s="811"/>
      <c r="TRQ86" s="811"/>
      <c r="TRR86" s="811"/>
      <c r="TRS86" s="811"/>
      <c r="TRT86" s="811"/>
      <c r="TRU86" s="811"/>
      <c r="TRV86" s="811"/>
      <c r="TRW86" s="811"/>
      <c r="TRX86" s="811"/>
      <c r="TRY86" s="811"/>
      <c r="TRZ86" s="811"/>
      <c r="TSA86" s="811"/>
      <c r="TSB86" s="811"/>
      <c r="TSC86" s="811"/>
      <c r="TSD86" s="811"/>
      <c r="TSE86" s="811"/>
      <c r="TSF86" s="811"/>
      <c r="TSG86" s="811"/>
      <c r="TSH86" s="811"/>
      <c r="TSI86" s="811"/>
      <c r="TSJ86" s="811"/>
      <c r="TSK86" s="811"/>
      <c r="TSL86" s="811"/>
      <c r="TSM86" s="811"/>
      <c r="TSN86" s="811"/>
      <c r="TSO86" s="811"/>
      <c r="TSP86" s="811"/>
      <c r="TSQ86" s="811"/>
      <c r="TSR86" s="811"/>
      <c r="TSS86" s="811"/>
      <c r="TST86" s="811"/>
      <c r="TSU86" s="811"/>
      <c r="TSV86" s="811"/>
      <c r="TSW86" s="811"/>
      <c r="TSX86" s="811"/>
      <c r="TSY86" s="811"/>
      <c r="TSZ86" s="811"/>
      <c r="TTA86" s="811"/>
      <c r="TTB86" s="811"/>
      <c r="TTC86" s="811"/>
      <c r="TTD86" s="811"/>
      <c r="TTE86" s="811"/>
      <c r="TTF86" s="811"/>
      <c r="TTG86" s="811"/>
      <c r="TTH86" s="811"/>
      <c r="TTI86" s="811"/>
      <c r="TTJ86" s="811"/>
      <c r="TTK86" s="811"/>
      <c r="TTL86" s="811"/>
      <c r="TTM86" s="811"/>
      <c r="TTN86" s="811"/>
      <c r="TTO86" s="811"/>
      <c r="TTP86" s="811"/>
      <c r="TTQ86" s="811"/>
      <c r="TTR86" s="811"/>
      <c r="TTS86" s="811"/>
      <c r="TTT86" s="811"/>
      <c r="TTU86" s="811"/>
      <c r="TTV86" s="811"/>
      <c r="TTW86" s="811"/>
      <c r="TTX86" s="811"/>
      <c r="TTY86" s="811"/>
      <c r="TTZ86" s="811"/>
      <c r="TUA86" s="811"/>
      <c r="TUB86" s="811"/>
      <c r="TUC86" s="811"/>
      <c r="TUD86" s="811"/>
      <c r="TUE86" s="811"/>
      <c r="TUF86" s="811"/>
      <c r="TUG86" s="811"/>
      <c r="TUH86" s="811"/>
      <c r="TUI86" s="811"/>
      <c r="TUJ86" s="811"/>
      <c r="TUK86" s="811"/>
      <c r="TUL86" s="811"/>
      <c r="TUM86" s="811"/>
      <c r="TUN86" s="811"/>
      <c r="TUO86" s="811"/>
      <c r="TUP86" s="811"/>
      <c r="TUQ86" s="811"/>
      <c r="TUR86" s="811"/>
      <c r="TUS86" s="811"/>
      <c r="TUT86" s="811"/>
      <c r="TUU86" s="811"/>
      <c r="TUV86" s="811"/>
      <c r="TUW86" s="811"/>
      <c r="TUX86" s="811"/>
      <c r="TUY86" s="811"/>
      <c r="TUZ86" s="811"/>
      <c r="TVA86" s="811"/>
      <c r="TVB86" s="811"/>
      <c r="TVC86" s="811"/>
      <c r="TVD86" s="811"/>
      <c r="TVE86" s="811"/>
      <c r="TVF86" s="811"/>
      <c r="TVG86" s="811"/>
      <c r="TVH86" s="811"/>
      <c r="TVI86" s="811"/>
      <c r="TVJ86" s="811"/>
      <c r="TVK86" s="811"/>
      <c r="TVL86" s="811"/>
      <c r="TVM86" s="811"/>
      <c r="TVN86" s="811"/>
      <c r="TVO86" s="811"/>
      <c r="TVP86" s="811"/>
      <c r="TVQ86" s="811"/>
      <c r="TVR86" s="811"/>
      <c r="TVS86" s="811"/>
      <c r="TVT86" s="811"/>
      <c r="TVU86" s="811"/>
      <c r="TVV86" s="811"/>
      <c r="TVW86" s="811"/>
      <c r="TVX86" s="811"/>
      <c r="TVY86" s="811"/>
      <c r="TVZ86" s="811"/>
      <c r="TWA86" s="811"/>
      <c r="TWB86" s="811"/>
      <c r="TWC86" s="811"/>
      <c r="TWD86" s="811"/>
      <c r="TWE86" s="811"/>
      <c r="TWF86" s="811"/>
      <c r="TWG86" s="811"/>
      <c r="TWH86" s="811"/>
      <c r="TWI86" s="811"/>
      <c r="TWJ86" s="811"/>
      <c r="TWK86" s="811"/>
      <c r="TWL86" s="811"/>
      <c r="TWM86" s="811"/>
      <c r="TWN86" s="811"/>
      <c r="TWO86" s="811"/>
      <c r="TWP86" s="811"/>
      <c r="TWQ86" s="811"/>
      <c r="TWR86" s="811"/>
      <c r="TWS86" s="811"/>
      <c r="TWT86" s="811"/>
      <c r="TWU86" s="811"/>
      <c r="TWV86" s="811"/>
      <c r="TWW86" s="811"/>
      <c r="TWX86" s="811"/>
      <c r="TWY86" s="811"/>
      <c r="TWZ86" s="811"/>
      <c r="TXA86" s="811"/>
      <c r="TXB86" s="811"/>
      <c r="TXC86" s="811"/>
      <c r="TXD86" s="811"/>
      <c r="TXE86" s="811"/>
      <c r="TXF86" s="811"/>
      <c r="TXG86" s="811"/>
      <c r="TXH86" s="811"/>
      <c r="TXI86" s="811"/>
      <c r="TXJ86" s="811"/>
      <c r="TXK86" s="811"/>
      <c r="TXL86" s="811"/>
      <c r="TXM86" s="811"/>
      <c r="TXN86" s="811"/>
      <c r="TXO86" s="811"/>
      <c r="TXP86" s="811"/>
      <c r="TXQ86" s="811"/>
      <c r="TXR86" s="811"/>
      <c r="TXS86" s="811"/>
      <c r="TXT86" s="811"/>
      <c r="TXU86" s="811"/>
      <c r="TXV86" s="811"/>
      <c r="TXW86" s="811"/>
      <c r="TXX86" s="811"/>
      <c r="TXY86" s="811"/>
      <c r="TXZ86" s="811"/>
      <c r="TYA86" s="811"/>
      <c r="TYB86" s="811"/>
      <c r="TYC86" s="811"/>
      <c r="TYD86" s="811"/>
      <c r="TYE86" s="811"/>
      <c r="TYF86" s="811"/>
      <c r="TYG86" s="811"/>
      <c r="TYH86" s="811"/>
      <c r="TYI86" s="811"/>
      <c r="TYJ86" s="811"/>
      <c r="TYK86" s="811"/>
      <c r="TYL86" s="811"/>
      <c r="TYM86" s="811"/>
      <c r="TYN86" s="811"/>
      <c r="TYO86" s="811"/>
      <c r="TYP86" s="811"/>
      <c r="TYQ86" s="811"/>
      <c r="TYR86" s="811"/>
      <c r="TYS86" s="811"/>
      <c r="TYT86" s="811"/>
      <c r="TYU86" s="811"/>
      <c r="TYV86" s="811"/>
      <c r="TYW86" s="811"/>
      <c r="TYX86" s="811"/>
      <c r="TYY86" s="811"/>
      <c r="TYZ86" s="811"/>
      <c r="TZA86" s="811"/>
      <c r="TZB86" s="811"/>
      <c r="TZC86" s="811"/>
      <c r="TZD86" s="811"/>
      <c r="TZE86" s="811"/>
      <c r="TZF86" s="811"/>
      <c r="TZG86" s="811"/>
      <c r="TZH86" s="811"/>
      <c r="TZI86" s="811"/>
      <c r="TZJ86" s="811"/>
      <c r="TZK86" s="811"/>
      <c r="TZL86" s="811"/>
      <c r="TZM86" s="811"/>
      <c r="TZN86" s="811"/>
      <c r="TZO86" s="811"/>
      <c r="TZP86" s="811"/>
      <c r="TZQ86" s="811"/>
      <c r="TZR86" s="811"/>
      <c r="TZS86" s="811"/>
      <c r="TZT86" s="811"/>
      <c r="TZU86" s="811"/>
      <c r="TZV86" s="811"/>
      <c r="TZW86" s="811"/>
      <c r="TZX86" s="811"/>
      <c r="TZY86" s="811"/>
      <c r="TZZ86" s="811"/>
      <c r="UAA86" s="811"/>
      <c r="UAB86" s="811"/>
      <c r="UAC86" s="811"/>
      <c r="UAD86" s="811"/>
      <c r="UAE86" s="811"/>
      <c r="UAF86" s="811"/>
      <c r="UAG86" s="811"/>
      <c r="UAH86" s="811"/>
      <c r="UAI86" s="811"/>
      <c r="UAJ86" s="811"/>
      <c r="UAK86" s="811"/>
      <c r="UAL86" s="811"/>
      <c r="UAM86" s="811"/>
      <c r="UAN86" s="811"/>
      <c r="UAO86" s="811"/>
      <c r="UAP86" s="811"/>
      <c r="UAQ86" s="811"/>
      <c r="UAR86" s="811"/>
      <c r="UAS86" s="811"/>
      <c r="UAT86" s="811"/>
      <c r="UAU86" s="811"/>
      <c r="UAV86" s="811"/>
      <c r="UAW86" s="811"/>
      <c r="UAX86" s="811"/>
      <c r="UAY86" s="811"/>
      <c r="UAZ86" s="811"/>
      <c r="UBA86" s="811"/>
      <c r="UBB86" s="811"/>
      <c r="UBC86" s="811"/>
      <c r="UBD86" s="811"/>
      <c r="UBE86" s="811"/>
      <c r="UBF86" s="811"/>
      <c r="UBG86" s="811"/>
      <c r="UBH86" s="811"/>
      <c r="UBI86" s="811"/>
      <c r="UBJ86" s="811"/>
      <c r="UBK86" s="811"/>
      <c r="UBL86" s="811"/>
      <c r="UBM86" s="811"/>
      <c r="UBN86" s="811"/>
      <c r="UBO86" s="811"/>
      <c r="UBP86" s="811"/>
      <c r="UBQ86" s="811"/>
      <c r="UBR86" s="811"/>
      <c r="UBS86" s="811"/>
      <c r="UBT86" s="811"/>
      <c r="UBU86" s="811"/>
      <c r="UBV86" s="811"/>
      <c r="UBW86" s="811"/>
      <c r="UBX86" s="811"/>
      <c r="UBY86" s="811"/>
      <c r="UBZ86" s="811"/>
      <c r="UCA86" s="811"/>
      <c r="UCB86" s="811"/>
      <c r="UCC86" s="811"/>
      <c r="UCD86" s="811"/>
      <c r="UCE86" s="811"/>
      <c r="UCF86" s="811"/>
      <c r="UCG86" s="811"/>
      <c r="UCH86" s="811"/>
      <c r="UCI86" s="811"/>
      <c r="UCJ86" s="811"/>
      <c r="UCK86" s="811"/>
      <c r="UCL86" s="811"/>
      <c r="UCM86" s="811"/>
      <c r="UCN86" s="811"/>
      <c r="UCO86" s="811"/>
      <c r="UCP86" s="811"/>
      <c r="UCQ86" s="811"/>
      <c r="UCR86" s="811"/>
      <c r="UCS86" s="811"/>
      <c r="UCT86" s="811"/>
      <c r="UCU86" s="811"/>
      <c r="UCV86" s="811"/>
      <c r="UCW86" s="811"/>
      <c r="UCX86" s="811"/>
      <c r="UCY86" s="811"/>
      <c r="UCZ86" s="811"/>
      <c r="UDA86" s="811"/>
      <c r="UDB86" s="811"/>
      <c r="UDC86" s="811"/>
      <c r="UDD86" s="811"/>
      <c r="UDE86" s="811"/>
      <c r="UDF86" s="811"/>
      <c r="UDG86" s="811"/>
      <c r="UDH86" s="811"/>
      <c r="UDI86" s="811"/>
      <c r="UDJ86" s="811"/>
      <c r="UDK86" s="811"/>
      <c r="UDL86" s="811"/>
      <c r="UDM86" s="811"/>
      <c r="UDN86" s="811"/>
      <c r="UDO86" s="811"/>
      <c r="UDP86" s="811"/>
      <c r="UDQ86" s="811"/>
      <c r="UDR86" s="811"/>
      <c r="UDS86" s="811"/>
      <c r="UDT86" s="811"/>
      <c r="UDU86" s="811"/>
      <c r="UDV86" s="811"/>
      <c r="UDW86" s="811"/>
      <c r="UDX86" s="811"/>
      <c r="UDY86" s="811"/>
      <c r="UDZ86" s="811"/>
      <c r="UEA86" s="811"/>
      <c r="UEB86" s="811"/>
      <c r="UEC86" s="811"/>
      <c r="UED86" s="811"/>
      <c r="UEE86" s="811"/>
      <c r="UEF86" s="811"/>
      <c r="UEG86" s="811"/>
      <c r="UEH86" s="811"/>
      <c r="UEI86" s="811"/>
      <c r="UEJ86" s="811"/>
      <c r="UEK86" s="811"/>
      <c r="UEL86" s="811"/>
      <c r="UEM86" s="811"/>
      <c r="UEN86" s="811"/>
      <c r="UEO86" s="811"/>
      <c r="UEP86" s="811"/>
      <c r="UEQ86" s="811"/>
      <c r="UER86" s="811"/>
      <c r="UES86" s="811"/>
      <c r="UET86" s="811"/>
      <c r="UEU86" s="811"/>
      <c r="UEV86" s="811"/>
      <c r="UEW86" s="811"/>
      <c r="UEX86" s="811"/>
      <c r="UEY86" s="811"/>
      <c r="UEZ86" s="811"/>
      <c r="UFA86" s="811"/>
      <c r="UFB86" s="811"/>
      <c r="UFC86" s="811"/>
      <c r="UFD86" s="811"/>
      <c r="UFE86" s="811"/>
      <c r="UFF86" s="811"/>
      <c r="UFG86" s="811"/>
      <c r="UFH86" s="811"/>
      <c r="UFI86" s="811"/>
      <c r="UFJ86" s="811"/>
      <c r="UFK86" s="811"/>
      <c r="UFL86" s="811"/>
      <c r="UFM86" s="811"/>
      <c r="UFN86" s="811"/>
      <c r="UFO86" s="811"/>
      <c r="UFP86" s="811"/>
      <c r="UFQ86" s="811"/>
      <c r="UFR86" s="811"/>
      <c r="UFS86" s="811"/>
      <c r="UFT86" s="811"/>
      <c r="UFU86" s="811"/>
      <c r="UFV86" s="811"/>
      <c r="UFW86" s="811"/>
      <c r="UFX86" s="811"/>
      <c r="UFY86" s="811"/>
      <c r="UFZ86" s="811"/>
      <c r="UGA86" s="811"/>
      <c r="UGB86" s="811"/>
      <c r="UGC86" s="811"/>
      <c r="UGD86" s="811"/>
      <c r="UGE86" s="811"/>
      <c r="UGF86" s="811"/>
      <c r="UGG86" s="811"/>
      <c r="UGH86" s="811"/>
      <c r="UGI86" s="811"/>
      <c r="UGJ86" s="811"/>
      <c r="UGK86" s="811"/>
      <c r="UGL86" s="811"/>
      <c r="UGM86" s="811"/>
      <c r="UGN86" s="811"/>
      <c r="UGO86" s="811"/>
      <c r="UGP86" s="811"/>
      <c r="UGQ86" s="811"/>
      <c r="UGR86" s="811"/>
      <c r="UGS86" s="811"/>
      <c r="UGT86" s="811"/>
      <c r="UGU86" s="811"/>
      <c r="UGV86" s="811"/>
      <c r="UGW86" s="811"/>
      <c r="UGX86" s="811"/>
      <c r="UGY86" s="811"/>
      <c r="UGZ86" s="811"/>
      <c r="UHA86" s="811"/>
      <c r="UHB86" s="811"/>
      <c r="UHC86" s="811"/>
      <c r="UHD86" s="811"/>
      <c r="UHE86" s="811"/>
      <c r="UHF86" s="811"/>
      <c r="UHG86" s="811"/>
      <c r="UHH86" s="811"/>
      <c r="UHI86" s="811"/>
      <c r="UHJ86" s="811"/>
      <c r="UHK86" s="811"/>
      <c r="UHL86" s="811"/>
      <c r="UHM86" s="811"/>
      <c r="UHN86" s="811"/>
      <c r="UHO86" s="811"/>
      <c r="UHP86" s="811"/>
      <c r="UHQ86" s="811"/>
      <c r="UHR86" s="811"/>
      <c r="UHS86" s="811"/>
      <c r="UHT86" s="811"/>
      <c r="UHU86" s="811"/>
      <c r="UHV86" s="811"/>
      <c r="UHW86" s="811"/>
      <c r="UHX86" s="811"/>
      <c r="UHY86" s="811"/>
      <c r="UHZ86" s="811"/>
      <c r="UIA86" s="811"/>
      <c r="UIB86" s="811"/>
      <c r="UIC86" s="811"/>
      <c r="UID86" s="811"/>
      <c r="UIE86" s="811"/>
      <c r="UIF86" s="811"/>
      <c r="UIG86" s="811"/>
      <c r="UIH86" s="811"/>
      <c r="UII86" s="811"/>
      <c r="UIJ86" s="811"/>
      <c r="UIK86" s="811"/>
      <c r="UIL86" s="811"/>
      <c r="UIM86" s="811"/>
      <c r="UIN86" s="811"/>
      <c r="UIO86" s="811"/>
      <c r="UIP86" s="811"/>
      <c r="UIQ86" s="811"/>
      <c r="UIR86" s="811"/>
      <c r="UIS86" s="811"/>
      <c r="UIT86" s="811"/>
      <c r="UIU86" s="811"/>
      <c r="UIV86" s="811"/>
      <c r="UIW86" s="811"/>
      <c r="UIX86" s="811"/>
      <c r="UIY86" s="811"/>
      <c r="UIZ86" s="811"/>
      <c r="UJA86" s="811"/>
      <c r="UJB86" s="811"/>
      <c r="UJC86" s="811"/>
      <c r="UJD86" s="811"/>
      <c r="UJE86" s="811"/>
      <c r="UJF86" s="811"/>
      <c r="UJG86" s="811"/>
      <c r="UJH86" s="811"/>
      <c r="UJI86" s="811"/>
      <c r="UJJ86" s="811"/>
      <c r="UJK86" s="811"/>
      <c r="UJL86" s="811"/>
      <c r="UJM86" s="811"/>
      <c r="UJN86" s="811"/>
      <c r="UJO86" s="811"/>
      <c r="UJP86" s="811"/>
      <c r="UJQ86" s="811"/>
      <c r="UJR86" s="811"/>
      <c r="UJS86" s="811"/>
      <c r="UJT86" s="811"/>
      <c r="UJU86" s="811"/>
      <c r="UJV86" s="811"/>
      <c r="UJW86" s="811"/>
      <c r="UJX86" s="811"/>
      <c r="UJY86" s="811"/>
      <c r="UJZ86" s="811"/>
      <c r="UKA86" s="811"/>
      <c r="UKB86" s="811"/>
      <c r="UKC86" s="811"/>
      <c r="UKD86" s="811"/>
      <c r="UKE86" s="811"/>
      <c r="UKF86" s="811"/>
      <c r="UKG86" s="811"/>
      <c r="UKH86" s="811"/>
      <c r="UKI86" s="811"/>
      <c r="UKJ86" s="811"/>
      <c r="UKK86" s="811"/>
      <c r="UKL86" s="811"/>
      <c r="UKM86" s="811"/>
      <c r="UKN86" s="811"/>
      <c r="UKO86" s="811"/>
      <c r="UKP86" s="811"/>
      <c r="UKQ86" s="811"/>
      <c r="UKR86" s="811"/>
      <c r="UKS86" s="811"/>
      <c r="UKT86" s="811"/>
      <c r="UKU86" s="811"/>
      <c r="UKV86" s="811"/>
      <c r="UKW86" s="811"/>
      <c r="UKX86" s="811"/>
      <c r="UKY86" s="811"/>
      <c r="UKZ86" s="811"/>
      <c r="ULA86" s="811"/>
      <c r="ULB86" s="811"/>
      <c r="ULC86" s="811"/>
      <c r="ULD86" s="811"/>
      <c r="ULE86" s="811"/>
      <c r="ULF86" s="811"/>
      <c r="ULG86" s="811"/>
      <c r="ULH86" s="811"/>
      <c r="ULI86" s="811"/>
      <c r="ULJ86" s="811"/>
      <c r="ULK86" s="811"/>
      <c r="ULL86" s="811"/>
      <c r="ULM86" s="811"/>
      <c r="ULN86" s="811"/>
      <c r="ULO86" s="811"/>
      <c r="ULP86" s="811"/>
      <c r="ULQ86" s="811"/>
      <c r="ULR86" s="811"/>
      <c r="ULS86" s="811"/>
      <c r="ULT86" s="811"/>
      <c r="ULU86" s="811"/>
      <c r="ULV86" s="811"/>
      <c r="ULW86" s="811"/>
      <c r="ULX86" s="811"/>
      <c r="ULY86" s="811"/>
      <c r="ULZ86" s="811"/>
      <c r="UMA86" s="811"/>
      <c r="UMB86" s="811"/>
      <c r="UMC86" s="811"/>
      <c r="UMD86" s="811"/>
      <c r="UME86" s="811"/>
      <c r="UMF86" s="811"/>
      <c r="UMG86" s="811"/>
      <c r="UMH86" s="811"/>
      <c r="UMI86" s="811"/>
      <c r="UMJ86" s="811"/>
      <c r="UMK86" s="811"/>
      <c r="UML86" s="811"/>
      <c r="UMM86" s="811"/>
      <c r="UMN86" s="811"/>
      <c r="UMO86" s="811"/>
      <c r="UMP86" s="811"/>
      <c r="UMQ86" s="811"/>
      <c r="UMR86" s="811"/>
      <c r="UMS86" s="811"/>
      <c r="UMT86" s="811"/>
      <c r="UMU86" s="811"/>
      <c r="UMV86" s="811"/>
      <c r="UMW86" s="811"/>
      <c r="UMX86" s="811"/>
      <c r="UMY86" s="811"/>
      <c r="UMZ86" s="811"/>
      <c r="UNA86" s="811"/>
      <c r="UNB86" s="811"/>
      <c r="UNC86" s="811"/>
      <c r="UND86" s="811"/>
      <c r="UNE86" s="811"/>
      <c r="UNF86" s="811"/>
      <c r="UNG86" s="811"/>
      <c r="UNH86" s="811"/>
      <c r="UNI86" s="811"/>
      <c r="UNJ86" s="811"/>
      <c r="UNK86" s="811"/>
      <c r="UNL86" s="811"/>
      <c r="UNM86" s="811"/>
      <c r="UNN86" s="811"/>
      <c r="UNO86" s="811"/>
      <c r="UNP86" s="811"/>
      <c r="UNQ86" s="811"/>
      <c r="UNR86" s="811"/>
      <c r="UNS86" s="811"/>
      <c r="UNT86" s="811"/>
      <c r="UNU86" s="811"/>
      <c r="UNV86" s="811"/>
      <c r="UNW86" s="811"/>
      <c r="UNX86" s="811"/>
      <c r="UNY86" s="811"/>
      <c r="UNZ86" s="811"/>
      <c r="UOA86" s="811"/>
      <c r="UOB86" s="811"/>
      <c r="UOC86" s="811"/>
      <c r="UOD86" s="811"/>
      <c r="UOE86" s="811"/>
      <c r="UOF86" s="811"/>
      <c r="UOG86" s="811"/>
      <c r="UOH86" s="811"/>
      <c r="UOI86" s="811"/>
      <c r="UOJ86" s="811"/>
      <c r="UOK86" s="811"/>
      <c r="UOL86" s="811"/>
      <c r="UOM86" s="811"/>
      <c r="UON86" s="811"/>
      <c r="UOO86" s="811"/>
      <c r="UOP86" s="811"/>
      <c r="UOQ86" s="811"/>
      <c r="UOR86" s="811"/>
      <c r="UOS86" s="811"/>
      <c r="UOT86" s="811"/>
      <c r="UOU86" s="811"/>
      <c r="UOV86" s="811"/>
      <c r="UOW86" s="811"/>
      <c r="UOX86" s="811"/>
      <c r="UOY86" s="811"/>
      <c r="UOZ86" s="811"/>
      <c r="UPA86" s="811"/>
      <c r="UPB86" s="811"/>
      <c r="UPC86" s="811"/>
      <c r="UPD86" s="811"/>
      <c r="UPE86" s="811"/>
      <c r="UPF86" s="811"/>
      <c r="UPG86" s="811"/>
      <c r="UPH86" s="811"/>
      <c r="UPI86" s="811"/>
      <c r="UPJ86" s="811"/>
      <c r="UPK86" s="811"/>
      <c r="UPL86" s="811"/>
      <c r="UPM86" s="811"/>
      <c r="UPN86" s="811"/>
      <c r="UPO86" s="811"/>
      <c r="UPP86" s="811"/>
      <c r="UPQ86" s="811"/>
      <c r="UPR86" s="811"/>
      <c r="UPS86" s="811"/>
      <c r="UPT86" s="811"/>
      <c r="UPU86" s="811"/>
      <c r="UPV86" s="811"/>
      <c r="UPW86" s="811"/>
      <c r="UPX86" s="811"/>
      <c r="UPY86" s="811"/>
      <c r="UPZ86" s="811"/>
      <c r="UQA86" s="811"/>
      <c r="UQB86" s="811"/>
      <c r="UQC86" s="811"/>
      <c r="UQD86" s="811"/>
      <c r="UQE86" s="811"/>
      <c r="UQF86" s="811"/>
      <c r="UQG86" s="811"/>
      <c r="UQH86" s="811"/>
      <c r="UQI86" s="811"/>
      <c r="UQJ86" s="811"/>
      <c r="UQK86" s="811"/>
      <c r="UQL86" s="811"/>
      <c r="UQM86" s="811"/>
      <c r="UQN86" s="811"/>
      <c r="UQO86" s="811"/>
      <c r="UQP86" s="811"/>
      <c r="UQQ86" s="811"/>
      <c r="UQR86" s="811"/>
      <c r="UQS86" s="811"/>
      <c r="UQT86" s="811"/>
      <c r="UQU86" s="811"/>
      <c r="UQV86" s="811"/>
      <c r="UQW86" s="811"/>
      <c r="UQX86" s="811"/>
      <c r="UQY86" s="811"/>
      <c r="UQZ86" s="811"/>
      <c r="URA86" s="811"/>
      <c r="URB86" s="811"/>
      <c r="URC86" s="811"/>
      <c r="URD86" s="811"/>
      <c r="URE86" s="811"/>
      <c r="URF86" s="811"/>
      <c r="URG86" s="811"/>
      <c r="URH86" s="811"/>
      <c r="URI86" s="811"/>
      <c r="URJ86" s="811"/>
      <c r="URK86" s="811"/>
      <c r="URL86" s="811"/>
      <c r="URM86" s="811"/>
      <c r="URN86" s="811"/>
      <c r="URO86" s="811"/>
      <c r="URP86" s="811"/>
      <c r="URQ86" s="811"/>
      <c r="URR86" s="811"/>
      <c r="URS86" s="811"/>
      <c r="URT86" s="811"/>
      <c r="URU86" s="811"/>
      <c r="URV86" s="811"/>
      <c r="URW86" s="811"/>
      <c r="URX86" s="811"/>
      <c r="URY86" s="811"/>
      <c r="URZ86" s="811"/>
      <c r="USA86" s="811"/>
      <c r="USB86" s="811"/>
      <c r="USC86" s="811"/>
      <c r="USD86" s="811"/>
      <c r="USE86" s="811"/>
      <c r="USF86" s="811"/>
      <c r="USG86" s="811"/>
      <c r="USH86" s="811"/>
      <c r="USI86" s="811"/>
      <c r="USJ86" s="811"/>
      <c r="USK86" s="811"/>
      <c r="USL86" s="811"/>
      <c r="USM86" s="811"/>
      <c r="USN86" s="811"/>
      <c r="USO86" s="811"/>
      <c r="USP86" s="811"/>
      <c r="USQ86" s="811"/>
      <c r="USR86" s="811"/>
      <c r="USS86" s="811"/>
      <c r="UST86" s="811"/>
      <c r="USU86" s="811"/>
      <c r="USV86" s="811"/>
      <c r="USW86" s="811"/>
      <c r="USX86" s="811"/>
      <c r="USY86" s="811"/>
      <c r="USZ86" s="811"/>
      <c r="UTA86" s="811"/>
      <c r="UTB86" s="811"/>
      <c r="UTC86" s="811"/>
      <c r="UTD86" s="811"/>
      <c r="UTE86" s="811"/>
      <c r="UTF86" s="811"/>
      <c r="UTG86" s="811"/>
      <c r="UTH86" s="811"/>
      <c r="UTI86" s="811"/>
      <c r="UTJ86" s="811"/>
      <c r="UTK86" s="811"/>
      <c r="UTL86" s="811"/>
      <c r="UTM86" s="811"/>
      <c r="UTN86" s="811"/>
      <c r="UTO86" s="811"/>
      <c r="UTP86" s="811"/>
      <c r="UTQ86" s="811"/>
      <c r="UTR86" s="811"/>
      <c r="UTS86" s="811"/>
      <c r="UTT86" s="811"/>
      <c r="UTU86" s="811"/>
      <c r="UTV86" s="811"/>
      <c r="UTW86" s="811"/>
      <c r="UTX86" s="811"/>
      <c r="UTY86" s="811"/>
      <c r="UTZ86" s="811"/>
      <c r="UUA86" s="811"/>
      <c r="UUB86" s="811"/>
      <c r="UUC86" s="811"/>
      <c r="UUD86" s="811"/>
      <c r="UUE86" s="811"/>
      <c r="UUF86" s="811"/>
      <c r="UUG86" s="811"/>
      <c r="UUH86" s="811"/>
      <c r="UUI86" s="811"/>
      <c r="UUJ86" s="811"/>
      <c r="UUK86" s="811"/>
      <c r="UUL86" s="811"/>
      <c r="UUM86" s="811"/>
      <c r="UUN86" s="811"/>
      <c r="UUO86" s="811"/>
      <c r="UUP86" s="811"/>
      <c r="UUQ86" s="811"/>
      <c r="UUR86" s="811"/>
      <c r="UUS86" s="811"/>
      <c r="UUT86" s="811"/>
      <c r="UUU86" s="811"/>
      <c r="UUV86" s="811"/>
      <c r="UUW86" s="811"/>
      <c r="UUX86" s="811"/>
      <c r="UUY86" s="811"/>
      <c r="UUZ86" s="811"/>
      <c r="UVA86" s="811"/>
      <c r="UVB86" s="811"/>
      <c r="UVC86" s="811"/>
      <c r="UVD86" s="811"/>
      <c r="UVE86" s="811"/>
      <c r="UVF86" s="811"/>
      <c r="UVG86" s="811"/>
      <c r="UVH86" s="811"/>
      <c r="UVI86" s="811"/>
      <c r="UVJ86" s="811"/>
      <c r="UVK86" s="811"/>
      <c r="UVL86" s="811"/>
      <c r="UVM86" s="811"/>
      <c r="UVN86" s="811"/>
      <c r="UVO86" s="811"/>
      <c r="UVP86" s="811"/>
      <c r="UVQ86" s="811"/>
      <c r="UVR86" s="811"/>
      <c r="UVS86" s="811"/>
      <c r="UVT86" s="811"/>
      <c r="UVU86" s="811"/>
      <c r="UVV86" s="811"/>
      <c r="UVW86" s="811"/>
      <c r="UVX86" s="811"/>
      <c r="UVY86" s="811"/>
      <c r="UVZ86" s="811"/>
      <c r="UWA86" s="811"/>
      <c r="UWB86" s="811"/>
      <c r="UWC86" s="811"/>
      <c r="UWD86" s="811"/>
      <c r="UWE86" s="811"/>
      <c r="UWF86" s="811"/>
      <c r="UWG86" s="811"/>
      <c r="UWH86" s="811"/>
      <c r="UWI86" s="811"/>
      <c r="UWJ86" s="811"/>
      <c r="UWK86" s="811"/>
      <c r="UWL86" s="811"/>
      <c r="UWM86" s="811"/>
      <c r="UWN86" s="811"/>
      <c r="UWO86" s="811"/>
      <c r="UWP86" s="811"/>
      <c r="UWQ86" s="811"/>
      <c r="UWR86" s="811"/>
      <c r="UWS86" s="811"/>
      <c r="UWT86" s="811"/>
      <c r="UWU86" s="811"/>
      <c r="UWV86" s="811"/>
      <c r="UWW86" s="811"/>
      <c r="UWX86" s="811"/>
      <c r="UWY86" s="811"/>
      <c r="UWZ86" s="811"/>
      <c r="UXA86" s="811"/>
      <c r="UXB86" s="811"/>
      <c r="UXC86" s="811"/>
      <c r="UXD86" s="811"/>
      <c r="UXE86" s="811"/>
      <c r="UXF86" s="811"/>
      <c r="UXG86" s="811"/>
      <c r="UXH86" s="811"/>
      <c r="UXI86" s="811"/>
      <c r="UXJ86" s="811"/>
      <c r="UXK86" s="811"/>
      <c r="UXL86" s="811"/>
      <c r="UXM86" s="811"/>
      <c r="UXN86" s="811"/>
      <c r="UXO86" s="811"/>
      <c r="UXP86" s="811"/>
      <c r="UXQ86" s="811"/>
      <c r="UXR86" s="811"/>
      <c r="UXS86" s="811"/>
      <c r="UXT86" s="811"/>
      <c r="UXU86" s="811"/>
      <c r="UXV86" s="811"/>
      <c r="UXW86" s="811"/>
      <c r="UXX86" s="811"/>
      <c r="UXY86" s="811"/>
      <c r="UXZ86" s="811"/>
      <c r="UYA86" s="811"/>
      <c r="UYB86" s="811"/>
      <c r="UYC86" s="811"/>
      <c r="UYD86" s="811"/>
      <c r="UYE86" s="811"/>
      <c r="UYF86" s="811"/>
      <c r="UYG86" s="811"/>
      <c r="UYH86" s="811"/>
      <c r="UYI86" s="811"/>
      <c r="UYJ86" s="811"/>
      <c r="UYK86" s="811"/>
      <c r="UYL86" s="811"/>
      <c r="UYM86" s="811"/>
      <c r="UYN86" s="811"/>
      <c r="UYO86" s="811"/>
      <c r="UYP86" s="811"/>
      <c r="UYQ86" s="811"/>
      <c r="UYR86" s="811"/>
      <c r="UYS86" s="811"/>
      <c r="UYT86" s="811"/>
      <c r="UYU86" s="811"/>
      <c r="UYV86" s="811"/>
      <c r="UYW86" s="811"/>
      <c r="UYX86" s="811"/>
      <c r="UYY86" s="811"/>
      <c r="UYZ86" s="811"/>
      <c r="UZA86" s="811"/>
      <c r="UZB86" s="811"/>
      <c r="UZC86" s="811"/>
      <c r="UZD86" s="811"/>
      <c r="UZE86" s="811"/>
      <c r="UZF86" s="811"/>
      <c r="UZG86" s="811"/>
      <c r="UZH86" s="811"/>
      <c r="UZI86" s="811"/>
      <c r="UZJ86" s="811"/>
      <c r="UZK86" s="811"/>
      <c r="UZL86" s="811"/>
      <c r="UZM86" s="811"/>
      <c r="UZN86" s="811"/>
      <c r="UZO86" s="811"/>
      <c r="UZP86" s="811"/>
      <c r="UZQ86" s="811"/>
      <c r="UZR86" s="811"/>
      <c r="UZS86" s="811"/>
      <c r="UZT86" s="811"/>
      <c r="UZU86" s="811"/>
      <c r="UZV86" s="811"/>
      <c r="UZW86" s="811"/>
      <c r="UZX86" s="811"/>
      <c r="UZY86" s="811"/>
      <c r="UZZ86" s="811"/>
      <c r="VAA86" s="811"/>
      <c r="VAB86" s="811"/>
      <c r="VAC86" s="811"/>
      <c r="VAD86" s="811"/>
      <c r="VAE86" s="811"/>
      <c r="VAF86" s="811"/>
      <c r="VAG86" s="811"/>
      <c r="VAH86" s="811"/>
      <c r="VAI86" s="811"/>
      <c r="VAJ86" s="811"/>
      <c r="VAK86" s="811"/>
      <c r="VAL86" s="811"/>
      <c r="VAM86" s="811"/>
      <c r="VAN86" s="811"/>
      <c r="VAO86" s="811"/>
      <c r="VAP86" s="811"/>
      <c r="VAQ86" s="811"/>
      <c r="VAR86" s="811"/>
      <c r="VAS86" s="811"/>
      <c r="VAT86" s="811"/>
      <c r="VAU86" s="811"/>
      <c r="VAV86" s="811"/>
      <c r="VAW86" s="811"/>
      <c r="VAX86" s="811"/>
      <c r="VAY86" s="811"/>
      <c r="VAZ86" s="811"/>
      <c r="VBA86" s="811"/>
      <c r="VBB86" s="811"/>
      <c r="VBC86" s="811"/>
      <c r="VBD86" s="811"/>
      <c r="VBE86" s="811"/>
      <c r="VBF86" s="811"/>
      <c r="VBG86" s="811"/>
      <c r="VBH86" s="811"/>
      <c r="VBI86" s="811"/>
      <c r="VBJ86" s="811"/>
      <c r="VBK86" s="811"/>
      <c r="VBL86" s="811"/>
      <c r="VBM86" s="811"/>
      <c r="VBN86" s="811"/>
      <c r="VBO86" s="811"/>
      <c r="VBP86" s="811"/>
      <c r="VBQ86" s="811"/>
      <c r="VBR86" s="811"/>
      <c r="VBS86" s="811"/>
      <c r="VBT86" s="811"/>
      <c r="VBU86" s="811"/>
      <c r="VBV86" s="811"/>
      <c r="VBW86" s="811"/>
      <c r="VBX86" s="811"/>
      <c r="VBY86" s="811"/>
      <c r="VBZ86" s="811"/>
      <c r="VCA86" s="811"/>
      <c r="VCB86" s="811"/>
      <c r="VCC86" s="811"/>
      <c r="VCD86" s="811"/>
      <c r="VCE86" s="811"/>
      <c r="VCF86" s="811"/>
      <c r="VCG86" s="811"/>
      <c r="VCH86" s="811"/>
      <c r="VCI86" s="811"/>
      <c r="VCJ86" s="811"/>
      <c r="VCK86" s="811"/>
      <c r="VCL86" s="811"/>
      <c r="VCM86" s="811"/>
      <c r="VCN86" s="811"/>
      <c r="VCO86" s="811"/>
      <c r="VCP86" s="811"/>
      <c r="VCQ86" s="811"/>
      <c r="VCR86" s="811"/>
      <c r="VCS86" s="811"/>
      <c r="VCT86" s="811"/>
      <c r="VCU86" s="811"/>
      <c r="VCV86" s="811"/>
      <c r="VCW86" s="811"/>
      <c r="VCX86" s="811"/>
      <c r="VCY86" s="811"/>
      <c r="VCZ86" s="811"/>
      <c r="VDA86" s="811"/>
      <c r="VDB86" s="811"/>
      <c r="VDC86" s="811"/>
      <c r="VDD86" s="811"/>
      <c r="VDE86" s="811"/>
      <c r="VDF86" s="811"/>
      <c r="VDG86" s="811"/>
      <c r="VDH86" s="811"/>
      <c r="VDI86" s="811"/>
      <c r="VDJ86" s="811"/>
      <c r="VDK86" s="811"/>
      <c r="VDL86" s="811"/>
      <c r="VDM86" s="811"/>
      <c r="VDN86" s="811"/>
      <c r="VDO86" s="811"/>
      <c r="VDP86" s="811"/>
      <c r="VDQ86" s="811"/>
      <c r="VDR86" s="811"/>
      <c r="VDS86" s="811"/>
      <c r="VDT86" s="811"/>
      <c r="VDU86" s="811"/>
      <c r="VDV86" s="811"/>
      <c r="VDW86" s="811"/>
      <c r="VDX86" s="811"/>
      <c r="VDY86" s="811"/>
      <c r="VDZ86" s="811"/>
      <c r="VEA86" s="811"/>
      <c r="VEB86" s="811"/>
      <c r="VEC86" s="811"/>
      <c r="VED86" s="811"/>
      <c r="VEE86" s="811"/>
      <c r="VEF86" s="811"/>
      <c r="VEG86" s="811"/>
      <c r="VEH86" s="811"/>
      <c r="VEI86" s="811"/>
      <c r="VEJ86" s="811"/>
      <c r="VEK86" s="811"/>
      <c r="VEL86" s="811"/>
      <c r="VEM86" s="811"/>
      <c r="VEN86" s="811"/>
      <c r="VEO86" s="811"/>
      <c r="VEP86" s="811"/>
      <c r="VEQ86" s="811"/>
      <c r="VER86" s="811"/>
      <c r="VES86" s="811"/>
      <c r="VET86" s="811"/>
      <c r="VEU86" s="811"/>
      <c r="VEV86" s="811"/>
      <c r="VEW86" s="811"/>
      <c r="VEX86" s="811"/>
      <c r="VEY86" s="811"/>
      <c r="VEZ86" s="811"/>
      <c r="VFA86" s="811"/>
      <c r="VFB86" s="811"/>
      <c r="VFC86" s="811"/>
      <c r="VFD86" s="811"/>
      <c r="VFE86" s="811"/>
      <c r="VFF86" s="811"/>
      <c r="VFG86" s="811"/>
      <c r="VFH86" s="811"/>
      <c r="VFI86" s="811"/>
      <c r="VFJ86" s="811"/>
      <c r="VFK86" s="811"/>
      <c r="VFL86" s="811"/>
      <c r="VFM86" s="811"/>
      <c r="VFN86" s="811"/>
      <c r="VFO86" s="811"/>
      <c r="VFP86" s="811"/>
      <c r="VFQ86" s="811"/>
      <c r="VFR86" s="811"/>
      <c r="VFS86" s="811"/>
      <c r="VFT86" s="811"/>
      <c r="VFU86" s="811"/>
      <c r="VFV86" s="811"/>
      <c r="VFW86" s="811"/>
      <c r="VFX86" s="811"/>
      <c r="VFY86" s="811"/>
      <c r="VFZ86" s="811"/>
      <c r="VGA86" s="811"/>
      <c r="VGB86" s="811"/>
      <c r="VGC86" s="811"/>
      <c r="VGD86" s="811"/>
      <c r="VGE86" s="811"/>
      <c r="VGF86" s="811"/>
      <c r="VGG86" s="811"/>
      <c r="VGH86" s="811"/>
      <c r="VGI86" s="811"/>
      <c r="VGJ86" s="811"/>
      <c r="VGK86" s="811"/>
      <c r="VGL86" s="811"/>
      <c r="VGM86" s="811"/>
      <c r="VGN86" s="811"/>
      <c r="VGO86" s="811"/>
      <c r="VGP86" s="811"/>
      <c r="VGQ86" s="811"/>
      <c r="VGR86" s="811"/>
      <c r="VGS86" s="811"/>
      <c r="VGT86" s="811"/>
      <c r="VGU86" s="811"/>
      <c r="VGV86" s="811"/>
      <c r="VGW86" s="811"/>
      <c r="VGX86" s="811"/>
      <c r="VGY86" s="811"/>
      <c r="VGZ86" s="811"/>
      <c r="VHA86" s="811"/>
      <c r="VHB86" s="811"/>
      <c r="VHC86" s="811"/>
      <c r="VHD86" s="811"/>
      <c r="VHE86" s="811"/>
      <c r="VHF86" s="811"/>
      <c r="VHG86" s="811"/>
      <c r="VHH86" s="811"/>
      <c r="VHI86" s="811"/>
      <c r="VHJ86" s="811"/>
      <c r="VHK86" s="811"/>
      <c r="VHL86" s="811"/>
      <c r="VHM86" s="811"/>
      <c r="VHN86" s="811"/>
      <c r="VHO86" s="811"/>
      <c r="VHP86" s="811"/>
      <c r="VHQ86" s="811"/>
      <c r="VHR86" s="811"/>
      <c r="VHS86" s="811"/>
      <c r="VHT86" s="811"/>
      <c r="VHU86" s="811"/>
      <c r="VHV86" s="811"/>
      <c r="VHW86" s="811"/>
      <c r="VHX86" s="811"/>
      <c r="VHY86" s="811"/>
      <c r="VHZ86" s="811"/>
      <c r="VIA86" s="811"/>
      <c r="VIB86" s="811"/>
      <c r="VIC86" s="811"/>
      <c r="VID86" s="811"/>
      <c r="VIE86" s="811"/>
      <c r="VIF86" s="811"/>
      <c r="VIG86" s="811"/>
      <c r="VIH86" s="811"/>
      <c r="VII86" s="811"/>
      <c r="VIJ86" s="811"/>
      <c r="VIK86" s="811"/>
      <c r="VIL86" s="811"/>
      <c r="VIM86" s="811"/>
      <c r="VIN86" s="811"/>
      <c r="VIO86" s="811"/>
      <c r="VIP86" s="811"/>
      <c r="VIQ86" s="811"/>
      <c r="VIR86" s="811"/>
      <c r="VIS86" s="811"/>
      <c r="VIT86" s="811"/>
      <c r="VIU86" s="811"/>
      <c r="VIV86" s="811"/>
      <c r="VIW86" s="811"/>
      <c r="VIX86" s="811"/>
      <c r="VIY86" s="811"/>
      <c r="VIZ86" s="811"/>
      <c r="VJA86" s="811"/>
      <c r="VJB86" s="811"/>
      <c r="VJC86" s="811"/>
      <c r="VJD86" s="811"/>
      <c r="VJE86" s="811"/>
      <c r="VJF86" s="811"/>
      <c r="VJG86" s="811"/>
      <c r="VJH86" s="811"/>
      <c r="VJI86" s="811"/>
      <c r="VJJ86" s="811"/>
      <c r="VJK86" s="811"/>
      <c r="VJL86" s="811"/>
      <c r="VJM86" s="811"/>
      <c r="VJN86" s="811"/>
      <c r="VJO86" s="811"/>
      <c r="VJP86" s="811"/>
      <c r="VJQ86" s="811"/>
      <c r="VJR86" s="811"/>
      <c r="VJS86" s="811"/>
      <c r="VJT86" s="811"/>
      <c r="VJU86" s="811"/>
      <c r="VJV86" s="811"/>
      <c r="VJW86" s="811"/>
      <c r="VJX86" s="811"/>
      <c r="VJY86" s="811"/>
      <c r="VJZ86" s="811"/>
      <c r="VKA86" s="811"/>
      <c r="VKB86" s="811"/>
      <c r="VKC86" s="811"/>
      <c r="VKD86" s="811"/>
      <c r="VKE86" s="811"/>
      <c r="VKF86" s="811"/>
      <c r="VKG86" s="811"/>
      <c r="VKH86" s="811"/>
      <c r="VKI86" s="811"/>
      <c r="VKJ86" s="811"/>
      <c r="VKK86" s="811"/>
      <c r="VKL86" s="811"/>
      <c r="VKM86" s="811"/>
      <c r="VKN86" s="811"/>
      <c r="VKO86" s="811"/>
      <c r="VKP86" s="811"/>
      <c r="VKQ86" s="811"/>
      <c r="VKR86" s="811"/>
      <c r="VKS86" s="811"/>
      <c r="VKT86" s="811"/>
      <c r="VKU86" s="811"/>
      <c r="VKV86" s="811"/>
      <c r="VKW86" s="811"/>
      <c r="VKX86" s="811"/>
      <c r="VKY86" s="811"/>
      <c r="VKZ86" s="811"/>
      <c r="VLA86" s="811"/>
      <c r="VLB86" s="811"/>
      <c r="VLC86" s="811"/>
      <c r="VLD86" s="811"/>
      <c r="VLE86" s="811"/>
      <c r="VLF86" s="811"/>
      <c r="VLG86" s="811"/>
      <c r="VLH86" s="811"/>
      <c r="VLI86" s="811"/>
      <c r="VLJ86" s="811"/>
      <c r="VLK86" s="811"/>
      <c r="VLL86" s="811"/>
      <c r="VLM86" s="811"/>
      <c r="VLN86" s="811"/>
      <c r="VLO86" s="811"/>
      <c r="VLP86" s="811"/>
      <c r="VLQ86" s="811"/>
      <c r="VLR86" s="811"/>
      <c r="VLS86" s="811"/>
      <c r="VLT86" s="811"/>
      <c r="VLU86" s="811"/>
      <c r="VLV86" s="811"/>
      <c r="VLW86" s="811"/>
      <c r="VLX86" s="811"/>
      <c r="VLY86" s="811"/>
      <c r="VLZ86" s="811"/>
      <c r="VMA86" s="811"/>
      <c r="VMB86" s="811"/>
      <c r="VMC86" s="811"/>
      <c r="VMD86" s="811"/>
      <c r="VME86" s="811"/>
      <c r="VMF86" s="811"/>
      <c r="VMG86" s="811"/>
      <c r="VMH86" s="811"/>
      <c r="VMI86" s="811"/>
      <c r="VMJ86" s="811"/>
      <c r="VMK86" s="811"/>
      <c r="VML86" s="811"/>
      <c r="VMM86" s="811"/>
      <c r="VMN86" s="811"/>
      <c r="VMO86" s="811"/>
      <c r="VMP86" s="811"/>
      <c r="VMQ86" s="811"/>
      <c r="VMR86" s="811"/>
      <c r="VMS86" s="811"/>
      <c r="VMT86" s="811"/>
      <c r="VMU86" s="811"/>
      <c r="VMV86" s="811"/>
      <c r="VMW86" s="811"/>
      <c r="VMX86" s="811"/>
      <c r="VMY86" s="811"/>
      <c r="VMZ86" s="811"/>
      <c r="VNA86" s="811"/>
      <c r="VNB86" s="811"/>
      <c r="VNC86" s="811"/>
      <c r="VND86" s="811"/>
      <c r="VNE86" s="811"/>
      <c r="VNF86" s="811"/>
      <c r="VNG86" s="811"/>
      <c r="VNH86" s="811"/>
      <c r="VNI86" s="811"/>
      <c r="VNJ86" s="811"/>
      <c r="VNK86" s="811"/>
      <c r="VNL86" s="811"/>
      <c r="VNM86" s="811"/>
      <c r="VNN86" s="811"/>
      <c r="VNO86" s="811"/>
      <c r="VNP86" s="811"/>
      <c r="VNQ86" s="811"/>
      <c r="VNR86" s="811"/>
      <c r="VNS86" s="811"/>
      <c r="VNT86" s="811"/>
      <c r="VNU86" s="811"/>
      <c r="VNV86" s="811"/>
      <c r="VNW86" s="811"/>
      <c r="VNX86" s="811"/>
      <c r="VNY86" s="811"/>
      <c r="VNZ86" s="811"/>
      <c r="VOA86" s="811"/>
      <c r="VOB86" s="811"/>
      <c r="VOC86" s="811"/>
      <c r="VOD86" s="811"/>
      <c r="VOE86" s="811"/>
      <c r="VOF86" s="811"/>
      <c r="VOG86" s="811"/>
      <c r="VOH86" s="811"/>
      <c r="VOI86" s="811"/>
      <c r="VOJ86" s="811"/>
      <c r="VOK86" s="811"/>
      <c r="VOL86" s="811"/>
      <c r="VOM86" s="811"/>
      <c r="VON86" s="811"/>
      <c r="VOO86" s="811"/>
      <c r="VOP86" s="811"/>
      <c r="VOQ86" s="811"/>
      <c r="VOR86" s="811"/>
      <c r="VOS86" s="811"/>
      <c r="VOT86" s="811"/>
      <c r="VOU86" s="811"/>
      <c r="VOV86" s="811"/>
      <c r="VOW86" s="811"/>
      <c r="VOX86" s="811"/>
      <c r="VOY86" s="811"/>
      <c r="VOZ86" s="811"/>
      <c r="VPA86" s="811"/>
      <c r="VPB86" s="811"/>
      <c r="VPC86" s="811"/>
      <c r="VPD86" s="811"/>
      <c r="VPE86" s="811"/>
      <c r="VPF86" s="811"/>
      <c r="VPG86" s="811"/>
      <c r="VPH86" s="811"/>
      <c r="VPI86" s="811"/>
      <c r="VPJ86" s="811"/>
      <c r="VPK86" s="811"/>
      <c r="VPL86" s="811"/>
      <c r="VPM86" s="811"/>
      <c r="VPN86" s="811"/>
      <c r="VPO86" s="811"/>
      <c r="VPP86" s="811"/>
      <c r="VPQ86" s="811"/>
      <c r="VPR86" s="811"/>
      <c r="VPS86" s="811"/>
      <c r="VPT86" s="811"/>
      <c r="VPU86" s="811"/>
      <c r="VPV86" s="811"/>
      <c r="VPW86" s="811"/>
      <c r="VPX86" s="811"/>
      <c r="VPY86" s="811"/>
      <c r="VPZ86" s="811"/>
      <c r="VQA86" s="811"/>
      <c r="VQB86" s="811"/>
      <c r="VQC86" s="811"/>
      <c r="VQD86" s="811"/>
      <c r="VQE86" s="811"/>
      <c r="VQF86" s="811"/>
      <c r="VQG86" s="811"/>
      <c r="VQH86" s="811"/>
      <c r="VQI86" s="811"/>
      <c r="VQJ86" s="811"/>
      <c r="VQK86" s="811"/>
      <c r="VQL86" s="811"/>
      <c r="VQM86" s="811"/>
      <c r="VQN86" s="811"/>
      <c r="VQO86" s="811"/>
      <c r="VQP86" s="811"/>
      <c r="VQQ86" s="811"/>
      <c r="VQR86" s="811"/>
      <c r="VQS86" s="811"/>
      <c r="VQT86" s="811"/>
      <c r="VQU86" s="811"/>
      <c r="VQV86" s="811"/>
      <c r="VQW86" s="811"/>
      <c r="VQX86" s="811"/>
      <c r="VQY86" s="811"/>
      <c r="VQZ86" s="811"/>
      <c r="VRA86" s="811"/>
      <c r="VRB86" s="811"/>
      <c r="VRC86" s="811"/>
      <c r="VRD86" s="811"/>
      <c r="VRE86" s="811"/>
      <c r="VRF86" s="811"/>
      <c r="VRG86" s="811"/>
      <c r="VRH86" s="811"/>
      <c r="VRI86" s="811"/>
      <c r="VRJ86" s="811"/>
      <c r="VRK86" s="811"/>
      <c r="VRL86" s="811"/>
      <c r="VRM86" s="811"/>
      <c r="VRN86" s="811"/>
      <c r="VRO86" s="811"/>
      <c r="VRP86" s="811"/>
      <c r="VRQ86" s="811"/>
      <c r="VRR86" s="811"/>
      <c r="VRS86" s="811"/>
      <c r="VRT86" s="811"/>
      <c r="VRU86" s="811"/>
      <c r="VRV86" s="811"/>
      <c r="VRW86" s="811"/>
      <c r="VRX86" s="811"/>
      <c r="VRY86" s="811"/>
      <c r="VRZ86" s="811"/>
      <c r="VSA86" s="811"/>
      <c r="VSB86" s="811"/>
      <c r="VSC86" s="811"/>
      <c r="VSD86" s="811"/>
      <c r="VSE86" s="811"/>
      <c r="VSF86" s="811"/>
      <c r="VSG86" s="811"/>
      <c r="VSH86" s="811"/>
      <c r="VSI86" s="811"/>
      <c r="VSJ86" s="811"/>
      <c r="VSK86" s="811"/>
      <c r="VSL86" s="811"/>
      <c r="VSM86" s="811"/>
      <c r="VSN86" s="811"/>
      <c r="VSO86" s="811"/>
      <c r="VSP86" s="811"/>
      <c r="VSQ86" s="811"/>
      <c r="VSR86" s="811"/>
      <c r="VSS86" s="811"/>
      <c r="VST86" s="811"/>
      <c r="VSU86" s="811"/>
      <c r="VSV86" s="811"/>
      <c r="VSW86" s="811"/>
      <c r="VSX86" s="811"/>
      <c r="VSY86" s="811"/>
      <c r="VSZ86" s="811"/>
      <c r="VTA86" s="811"/>
      <c r="VTB86" s="811"/>
      <c r="VTC86" s="811"/>
      <c r="VTD86" s="811"/>
      <c r="VTE86" s="811"/>
      <c r="VTF86" s="811"/>
      <c r="VTG86" s="811"/>
      <c r="VTH86" s="811"/>
      <c r="VTI86" s="811"/>
      <c r="VTJ86" s="811"/>
      <c r="VTK86" s="811"/>
      <c r="VTL86" s="811"/>
      <c r="VTM86" s="811"/>
      <c r="VTN86" s="811"/>
      <c r="VTO86" s="811"/>
      <c r="VTP86" s="811"/>
      <c r="VTQ86" s="811"/>
      <c r="VTR86" s="811"/>
      <c r="VTS86" s="811"/>
      <c r="VTT86" s="811"/>
      <c r="VTU86" s="811"/>
      <c r="VTV86" s="811"/>
      <c r="VTW86" s="811"/>
      <c r="VTX86" s="811"/>
      <c r="VTY86" s="811"/>
      <c r="VTZ86" s="811"/>
      <c r="VUA86" s="811"/>
      <c r="VUB86" s="811"/>
      <c r="VUC86" s="811"/>
      <c r="VUD86" s="811"/>
      <c r="VUE86" s="811"/>
      <c r="VUF86" s="811"/>
      <c r="VUG86" s="811"/>
      <c r="VUH86" s="811"/>
      <c r="VUI86" s="811"/>
      <c r="VUJ86" s="811"/>
      <c r="VUK86" s="811"/>
      <c r="VUL86" s="811"/>
      <c r="VUM86" s="811"/>
      <c r="VUN86" s="811"/>
      <c r="VUO86" s="811"/>
      <c r="VUP86" s="811"/>
      <c r="VUQ86" s="811"/>
      <c r="VUR86" s="811"/>
      <c r="VUS86" s="811"/>
      <c r="VUT86" s="811"/>
      <c r="VUU86" s="811"/>
      <c r="VUV86" s="811"/>
      <c r="VUW86" s="811"/>
      <c r="VUX86" s="811"/>
      <c r="VUY86" s="811"/>
      <c r="VUZ86" s="811"/>
      <c r="VVA86" s="811"/>
      <c r="VVB86" s="811"/>
      <c r="VVC86" s="811"/>
      <c r="VVD86" s="811"/>
      <c r="VVE86" s="811"/>
      <c r="VVF86" s="811"/>
      <c r="VVG86" s="811"/>
      <c r="VVH86" s="811"/>
      <c r="VVI86" s="811"/>
      <c r="VVJ86" s="811"/>
      <c r="VVK86" s="811"/>
      <c r="VVL86" s="811"/>
      <c r="VVM86" s="811"/>
      <c r="VVN86" s="811"/>
      <c r="VVO86" s="811"/>
      <c r="VVP86" s="811"/>
      <c r="VVQ86" s="811"/>
      <c r="VVR86" s="811"/>
      <c r="VVS86" s="811"/>
      <c r="VVT86" s="811"/>
      <c r="VVU86" s="811"/>
      <c r="VVV86" s="811"/>
      <c r="VVW86" s="811"/>
      <c r="VVX86" s="811"/>
      <c r="VVY86" s="811"/>
      <c r="VVZ86" s="811"/>
      <c r="VWA86" s="811"/>
      <c r="VWB86" s="811"/>
      <c r="VWC86" s="811"/>
      <c r="VWD86" s="811"/>
      <c r="VWE86" s="811"/>
      <c r="VWF86" s="811"/>
      <c r="VWG86" s="811"/>
      <c r="VWH86" s="811"/>
      <c r="VWI86" s="811"/>
      <c r="VWJ86" s="811"/>
      <c r="VWK86" s="811"/>
      <c r="VWL86" s="811"/>
      <c r="VWM86" s="811"/>
      <c r="VWN86" s="811"/>
      <c r="VWO86" s="811"/>
      <c r="VWP86" s="811"/>
      <c r="VWQ86" s="811"/>
      <c r="VWR86" s="811"/>
      <c r="VWS86" s="811"/>
      <c r="VWT86" s="811"/>
      <c r="VWU86" s="811"/>
      <c r="VWV86" s="811"/>
      <c r="VWW86" s="811"/>
      <c r="VWX86" s="811"/>
      <c r="VWY86" s="811"/>
      <c r="VWZ86" s="811"/>
      <c r="VXA86" s="811"/>
      <c r="VXB86" s="811"/>
      <c r="VXC86" s="811"/>
      <c r="VXD86" s="811"/>
      <c r="VXE86" s="811"/>
      <c r="VXF86" s="811"/>
      <c r="VXG86" s="811"/>
      <c r="VXH86" s="811"/>
      <c r="VXI86" s="811"/>
      <c r="VXJ86" s="811"/>
      <c r="VXK86" s="811"/>
      <c r="VXL86" s="811"/>
      <c r="VXM86" s="811"/>
      <c r="VXN86" s="811"/>
      <c r="VXO86" s="811"/>
      <c r="VXP86" s="811"/>
      <c r="VXQ86" s="811"/>
      <c r="VXR86" s="811"/>
      <c r="VXS86" s="811"/>
      <c r="VXT86" s="811"/>
      <c r="VXU86" s="811"/>
      <c r="VXV86" s="811"/>
      <c r="VXW86" s="811"/>
      <c r="VXX86" s="811"/>
      <c r="VXY86" s="811"/>
      <c r="VXZ86" s="811"/>
      <c r="VYA86" s="811"/>
      <c r="VYB86" s="811"/>
      <c r="VYC86" s="811"/>
      <c r="VYD86" s="811"/>
      <c r="VYE86" s="811"/>
      <c r="VYF86" s="811"/>
      <c r="VYG86" s="811"/>
      <c r="VYH86" s="811"/>
      <c r="VYI86" s="811"/>
      <c r="VYJ86" s="811"/>
      <c r="VYK86" s="811"/>
      <c r="VYL86" s="811"/>
      <c r="VYM86" s="811"/>
      <c r="VYN86" s="811"/>
      <c r="VYO86" s="811"/>
      <c r="VYP86" s="811"/>
      <c r="VYQ86" s="811"/>
      <c r="VYR86" s="811"/>
      <c r="VYS86" s="811"/>
      <c r="VYT86" s="811"/>
      <c r="VYU86" s="811"/>
      <c r="VYV86" s="811"/>
      <c r="VYW86" s="811"/>
      <c r="VYX86" s="811"/>
      <c r="VYY86" s="811"/>
      <c r="VYZ86" s="811"/>
      <c r="VZA86" s="811"/>
      <c r="VZB86" s="811"/>
      <c r="VZC86" s="811"/>
      <c r="VZD86" s="811"/>
      <c r="VZE86" s="811"/>
      <c r="VZF86" s="811"/>
      <c r="VZG86" s="811"/>
      <c r="VZH86" s="811"/>
      <c r="VZI86" s="811"/>
      <c r="VZJ86" s="811"/>
      <c r="VZK86" s="811"/>
      <c r="VZL86" s="811"/>
      <c r="VZM86" s="811"/>
      <c r="VZN86" s="811"/>
      <c r="VZO86" s="811"/>
      <c r="VZP86" s="811"/>
      <c r="VZQ86" s="811"/>
      <c r="VZR86" s="811"/>
      <c r="VZS86" s="811"/>
      <c r="VZT86" s="811"/>
      <c r="VZU86" s="811"/>
      <c r="VZV86" s="811"/>
      <c r="VZW86" s="811"/>
      <c r="VZX86" s="811"/>
      <c r="VZY86" s="811"/>
      <c r="VZZ86" s="811"/>
      <c r="WAA86" s="811"/>
      <c r="WAB86" s="811"/>
      <c r="WAC86" s="811"/>
      <c r="WAD86" s="811"/>
      <c r="WAE86" s="811"/>
      <c r="WAF86" s="811"/>
      <c r="WAG86" s="811"/>
      <c r="WAH86" s="811"/>
      <c r="WAI86" s="811"/>
      <c r="WAJ86" s="811"/>
      <c r="WAK86" s="811"/>
      <c r="WAL86" s="811"/>
      <c r="WAM86" s="811"/>
      <c r="WAN86" s="811"/>
      <c r="WAO86" s="811"/>
      <c r="WAP86" s="811"/>
      <c r="WAQ86" s="811"/>
      <c r="WAR86" s="811"/>
      <c r="WAS86" s="811"/>
      <c r="WAT86" s="811"/>
      <c r="WAU86" s="811"/>
      <c r="WAV86" s="811"/>
      <c r="WAW86" s="811"/>
      <c r="WAX86" s="811"/>
      <c r="WAY86" s="811"/>
      <c r="WAZ86" s="811"/>
      <c r="WBA86" s="811"/>
      <c r="WBB86" s="811"/>
      <c r="WBC86" s="811"/>
      <c r="WBD86" s="811"/>
      <c r="WBE86" s="811"/>
      <c r="WBF86" s="811"/>
      <c r="WBG86" s="811"/>
      <c r="WBH86" s="811"/>
      <c r="WBI86" s="811"/>
      <c r="WBJ86" s="811"/>
      <c r="WBK86" s="811"/>
      <c r="WBL86" s="811"/>
      <c r="WBM86" s="811"/>
      <c r="WBN86" s="811"/>
      <c r="WBO86" s="811"/>
      <c r="WBP86" s="811"/>
      <c r="WBQ86" s="811"/>
      <c r="WBR86" s="811"/>
      <c r="WBS86" s="811"/>
      <c r="WBT86" s="811"/>
      <c r="WBU86" s="811"/>
      <c r="WBV86" s="811"/>
      <c r="WBW86" s="811"/>
      <c r="WBX86" s="811"/>
      <c r="WBY86" s="811"/>
      <c r="WBZ86" s="811"/>
      <c r="WCA86" s="811"/>
      <c r="WCB86" s="811"/>
      <c r="WCC86" s="811"/>
      <c r="WCD86" s="811"/>
      <c r="WCE86" s="811"/>
      <c r="WCF86" s="811"/>
      <c r="WCG86" s="811"/>
      <c r="WCH86" s="811"/>
      <c r="WCI86" s="811"/>
      <c r="WCJ86" s="811"/>
      <c r="WCK86" s="811"/>
      <c r="WCL86" s="811"/>
      <c r="WCM86" s="811"/>
      <c r="WCN86" s="811"/>
      <c r="WCO86" s="811"/>
      <c r="WCP86" s="811"/>
      <c r="WCQ86" s="811"/>
      <c r="WCR86" s="811"/>
      <c r="WCS86" s="811"/>
      <c r="WCT86" s="811"/>
      <c r="WCU86" s="811"/>
      <c r="WCV86" s="811"/>
      <c r="WCW86" s="811"/>
      <c r="WCX86" s="811"/>
      <c r="WCY86" s="811"/>
      <c r="WCZ86" s="811"/>
      <c r="WDA86" s="811"/>
      <c r="WDB86" s="811"/>
      <c r="WDC86" s="811"/>
      <c r="WDD86" s="811"/>
      <c r="WDE86" s="811"/>
      <c r="WDF86" s="811"/>
      <c r="WDG86" s="811"/>
      <c r="WDH86" s="811"/>
      <c r="WDI86" s="811"/>
      <c r="WDJ86" s="811"/>
      <c r="WDK86" s="811"/>
      <c r="WDL86" s="811"/>
      <c r="WDM86" s="811"/>
      <c r="WDN86" s="811"/>
      <c r="WDO86" s="811"/>
      <c r="WDP86" s="811"/>
      <c r="WDQ86" s="811"/>
      <c r="WDR86" s="811"/>
      <c r="WDS86" s="811"/>
      <c r="WDT86" s="811"/>
      <c r="WDU86" s="811"/>
      <c r="WDV86" s="811"/>
      <c r="WDW86" s="811"/>
      <c r="WDX86" s="811"/>
      <c r="WDY86" s="811"/>
      <c r="WDZ86" s="811"/>
      <c r="WEA86" s="811"/>
      <c r="WEB86" s="811"/>
      <c r="WEC86" s="811"/>
      <c r="WED86" s="811"/>
      <c r="WEE86" s="811"/>
      <c r="WEF86" s="811"/>
      <c r="WEG86" s="811"/>
      <c r="WEH86" s="811"/>
      <c r="WEI86" s="811"/>
      <c r="WEJ86" s="811"/>
      <c r="WEK86" s="811"/>
      <c r="WEL86" s="811"/>
      <c r="WEM86" s="811"/>
      <c r="WEN86" s="811"/>
      <c r="WEO86" s="811"/>
      <c r="WEP86" s="811"/>
      <c r="WEQ86" s="811"/>
      <c r="WER86" s="811"/>
      <c r="WES86" s="811"/>
      <c r="WET86" s="811"/>
      <c r="WEU86" s="811"/>
      <c r="WEV86" s="811"/>
      <c r="WEW86" s="811"/>
      <c r="WEX86" s="811"/>
      <c r="WEY86" s="811"/>
      <c r="WEZ86" s="811"/>
      <c r="WFA86" s="811"/>
      <c r="WFB86" s="811"/>
      <c r="WFC86" s="811"/>
      <c r="WFD86" s="811"/>
      <c r="WFE86" s="811"/>
      <c r="WFF86" s="811"/>
      <c r="WFG86" s="811"/>
      <c r="WFH86" s="811"/>
      <c r="WFI86" s="811"/>
      <c r="WFJ86" s="811"/>
      <c r="WFK86" s="811"/>
      <c r="WFL86" s="811"/>
      <c r="WFM86" s="811"/>
      <c r="WFN86" s="811"/>
      <c r="WFO86" s="811"/>
      <c r="WFP86" s="811"/>
      <c r="WFQ86" s="811"/>
      <c r="WFR86" s="811"/>
      <c r="WFS86" s="811"/>
      <c r="WFT86" s="811"/>
      <c r="WFU86" s="811"/>
      <c r="WFV86" s="811"/>
      <c r="WFW86" s="811"/>
      <c r="WFX86" s="811"/>
      <c r="WFY86" s="811"/>
      <c r="WFZ86" s="811"/>
      <c r="WGA86" s="811"/>
      <c r="WGB86" s="811"/>
      <c r="WGC86" s="811"/>
      <c r="WGD86" s="811"/>
      <c r="WGE86" s="811"/>
      <c r="WGF86" s="811"/>
      <c r="WGG86" s="811"/>
      <c r="WGH86" s="811"/>
      <c r="WGI86" s="811"/>
      <c r="WGJ86" s="811"/>
      <c r="WGK86" s="811"/>
      <c r="WGL86" s="811"/>
      <c r="WGM86" s="811"/>
      <c r="WGN86" s="811"/>
      <c r="WGO86" s="811"/>
      <c r="WGP86" s="811"/>
      <c r="WGQ86" s="811"/>
      <c r="WGR86" s="811"/>
      <c r="WGS86" s="811"/>
      <c r="WGT86" s="811"/>
      <c r="WGU86" s="811"/>
      <c r="WGV86" s="811"/>
      <c r="WGW86" s="811"/>
      <c r="WGX86" s="811"/>
      <c r="WGY86" s="811"/>
      <c r="WGZ86" s="811"/>
      <c r="WHA86" s="811"/>
      <c r="WHB86" s="811"/>
      <c r="WHC86" s="811"/>
      <c r="WHD86" s="811"/>
      <c r="WHE86" s="811"/>
      <c r="WHF86" s="811"/>
      <c r="WHG86" s="811"/>
      <c r="WHH86" s="811"/>
      <c r="WHI86" s="811"/>
      <c r="WHJ86" s="811"/>
      <c r="WHK86" s="811"/>
      <c r="WHL86" s="811"/>
      <c r="WHM86" s="811"/>
      <c r="WHN86" s="811"/>
      <c r="WHO86" s="811"/>
      <c r="WHP86" s="811"/>
      <c r="WHQ86" s="811"/>
      <c r="WHR86" s="811"/>
      <c r="WHS86" s="811"/>
      <c r="WHT86" s="811"/>
      <c r="WHU86" s="811"/>
      <c r="WHV86" s="811"/>
      <c r="WHW86" s="811"/>
      <c r="WHX86" s="811"/>
      <c r="WHY86" s="811"/>
      <c r="WHZ86" s="811"/>
      <c r="WIA86" s="811"/>
      <c r="WIB86" s="811"/>
      <c r="WIC86" s="811"/>
      <c r="WID86" s="811"/>
      <c r="WIE86" s="811"/>
      <c r="WIF86" s="811"/>
      <c r="WIG86" s="811"/>
      <c r="WIH86" s="811"/>
      <c r="WII86" s="811"/>
      <c r="WIJ86" s="811"/>
      <c r="WIK86" s="811"/>
      <c r="WIL86" s="811"/>
      <c r="WIM86" s="811"/>
      <c r="WIN86" s="811"/>
      <c r="WIO86" s="811"/>
      <c r="WIP86" s="811"/>
      <c r="WIQ86" s="811"/>
      <c r="WIR86" s="811"/>
      <c r="WIS86" s="811"/>
      <c r="WIT86" s="811"/>
      <c r="WIU86" s="811"/>
      <c r="WIV86" s="811"/>
      <c r="WIW86" s="811"/>
      <c r="WIX86" s="811"/>
      <c r="WIY86" s="811"/>
      <c r="WIZ86" s="811"/>
      <c r="WJA86" s="811"/>
      <c r="WJB86" s="811"/>
      <c r="WJC86" s="811"/>
      <c r="WJD86" s="811"/>
      <c r="WJE86" s="811"/>
      <c r="WJF86" s="811"/>
      <c r="WJG86" s="811"/>
      <c r="WJH86" s="811"/>
      <c r="WJI86" s="811"/>
      <c r="WJJ86" s="811"/>
      <c r="WJK86" s="811"/>
      <c r="WJL86" s="811"/>
      <c r="WJM86" s="811"/>
      <c r="WJN86" s="811"/>
      <c r="WJO86" s="811"/>
      <c r="WJP86" s="811"/>
      <c r="WJQ86" s="811"/>
      <c r="WJR86" s="811"/>
      <c r="WJS86" s="811"/>
      <c r="WJT86" s="811"/>
      <c r="WJU86" s="811"/>
      <c r="WJV86" s="811"/>
      <c r="WJW86" s="811"/>
      <c r="WJX86" s="811"/>
      <c r="WJY86" s="811"/>
      <c r="WJZ86" s="811"/>
      <c r="WKA86" s="811"/>
      <c r="WKB86" s="811"/>
      <c r="WKC86" s="811"/>
      <c r="WKD86" s="811"/>
      <c r="WKE86" s="811"/>
      <c r="WKF86" s="811"/>
      <c r="WKG86" s="811"/>
      <c r="WKH86" s="811"/>
      <c r="WKI86" s="811"/>
      <c r="WKJ86" s="811"/>
      <c r="WKK86" s="811"/>
      <c r="WKL86" s="811"/>
      <c r="WKM86" s="811"/>
      <c r="WKN86" s="811"/>
      <c r="WKO86" s="811"/>
      <c r="WKP86" s="811"/>
      <c r="WKQ86" s="811"/>
      <c r="WKR86" s="811"/>
      <c r="WKS86" s="811"/>
      <c r="WKT86" s="811"/>
      <c r="WKU86" s="811"/>
      <c r="WKV86" s="811"/>
      <c r="WKW86" s="811"/>
      <c r="WKX86" s="811"/>
      <c r="WKY86" s="811"/>
      <c r="WKZ86" s="811"/>
      <c r="WLA86" s="811"/>
      <c r="WLB86" s="811"/>
      <c r="WLC86" s="811"/>
      <c r="WLD86" s="811"/>
      <c r="WLE86" s="811"/>
      <c r="WLF86" s="811"/>
      <c r="WLG86" s="811"/>
      <c r="WLH86" s="811"/>
      <c r="WLI86" s="811"/>
      <c r="WLJ86" s="811"/>
      <c r="WLK86" s="811"/>
      <c r="WLL86" s="811"/>
      <c r="WLM86" s="811"/>
      <c r="WLN86" s="811"/>
      <c r="WLO86" s="811"/>
      <c r="WLP86" s="811"/>
      <c r="WLQ86" s="811"/>
      <c r="WLR86" s="811"/>
      <c r="WLS86" s="811"/>
      <c r="WLT86" s="811"/>
      <c r="WLU86" s="811"/>
      <c r="WLV86" s="811"/>
      <c r="WLW86" s="811"/>
      <c r="WLX86" s="811"/>
      <c r="WLY86" s="811"/>
      <c r="WLZ86" s="811"/>
      <c r="WMA86" s="811"/>
      <c r="WMB86" s="811"/>
      <c r="WMC86" s="811"/>
      <c r="WMD86" s="811"/>
      <c r="WME86" s="811"/>
      <c r="WMF86" s="811"/>
      <c r="WMG86" s="811"/>
      <c r="WMH86" s="811"/>
      <c r="WMI86" s="811"/>
      <c r="WMJ86" s="811"/>
      <c r="WMK86" s="811"/>
      <c r="WML86" s="811"/>
      <c r="WMM86" s="811"/>
      <c r="WMN86" s="811"/>
      <c r="WMO86" s="811"/>
      <c r="WMP86" s="811"/>
      <c r="WMQ86" s="811"/>
      <c r="WMR86" s="811"/>
      <c r="WMS86" s="811"/>
      <c r="WMT86" s="811"/>
      <c r="WMU86" s="811"/>
      <c r="WMV86" s="811"/>
      <c r="WMW86" s="811"/>
      <c r="WMX86" s="811"/>
      <c r="WMY86" s="811"/>
      <c r="WMZ86" s="811"/>
      <c r="WNA86" s="811"/>
      <c r="WNB86" s="811"/>
      <c r="WNC86" s="811"/>
      <c r="WND86" s="811"/>
      <c r="WNE86" s="811"/>
      <c r="WNF86" s="811"/>
      <c r="WNG86" s="811"/>
      <c r="WNH86" s="811"/>
      <c r="WNI86" s="811"/>
      <c r="WNJ86" s="811"/>
      <c r="WNK86" s="811"/>
      <c r="WNL86" s="811"/>
      <c r="WNM86" s="811"/>
      <c r="WNN86" s="811"/>
      <c r="WNO86" s="811"/>
      <c r="WNP86" s="811"/>
      <c r="WNQ86" s="811"/>
      <c r="WNR86" s="811"/>
      <c r="WNS86" s="811"/>
      <c r="WNT86" s="811"/>
      <c r="WNU86" s="811"/>
      <c r="WNV86" s="811"/>
      <c r="WNW86" s="811"/>
      <c r="WNX86" s="811"/>
      <c r="WNY86" s="811"/>
      <c r="WNZ86" s="811"/>
      <c r="WOA86" s="811"/>
      <c r="WOB86" s="811"/>
      <c r="WOC86" s="811"/>
      <c r="WOD86" s="811"/>
      <c r="WOE86" s="811"/>
      <c r="WOF86" s="811"/>
      <c r="WOG86" s="811"/>
      <c r="WOH86" s="811"/>
      <c r="WOI86" s="811"/>
      <c r="WOJ86" s="811"/>
      <c r="WOK86" s="811"/>
      <c r="WOL86" s="811"/>
      <c r="WOM86" s="811"/>
      <c r="WON86" s="811"/>
      <c r="WOO86" s="811"/>
      <c r="WOP86" s="811"/>
      <c r="WOQ86" s="811"/>
      <c r="WOR86" s="811"/>
      <c r="WOS86" s="811"/>
      <c r="WOT86" s="811"/>
      <c r="WOU86" s="811"/>
      <c r="WOV86" s="811"/>
      <c r="WOW86" s="811"/>
      <c r="WOX86" s="811"/>
      <c r="WOY86" s="811"/>
      <c r="WOZ86" s="811"/>
      <c r="WPA86" s="811"/>
      <c r="WPB86" s="811"/>
      <c r="WPC86" s="811"/>
      <c r="WPD86" s="811"/>
      <c r="WPE86" s="811"/>
      <c r="WPF86" s="811"/>
      <c r="WPG86" s="811"/>
      <c r="WPH86" s="811"/>
      <c r="WPI86" s="811"/>
      <c r="WPJ86" s="811"/>
      <c r="WPK86" s="811"/>
      <c r="WPL86" s="811"/>
      <c r="WPM86" s="811"/>
      <c r="WPN86" s="811"/>
      <c r="WPO86" s="811"/>
      <c r="WPP86" s="811"/>
      <c r="WPQ86" s="811"/>
      <c r="WPR86" s="811"/>
      <c r="WPS86" s="811"/>
      <c r="WPT86" s="811"/>
      <c r="WPU86" s="811"/>
      <c r="WPV86" s="811"/>
      <c r="WPW86" s="811"/>
      <c r="WPX86" s="811"/>
      <c r="WPY86" s="811"/>
      <c r="WPZ86" s="811"/>
      <c r="WQA86" s="811"/>
      <c r="WQB86" s="811"/>
      <c r="WQC86" s="811"/>
      <c r="WQD86" s="811"/>
      <c r="WQE86" s="811"/>
      <c r="WQF86" s="811"/>
      <c r="WQG86" s="811"/>
      <c r="WQH86" s="811"/>
      <c r="WQI86" s="811"/>
      <c r="WQJ86" s="811"/>
      <c r="WQK86" s="811"/>
      <c r="WQL86" s="811"/>
      <c r="WQM86" s="811"/>
      <c r="WQN86" s="811"/>
      <c r="WQO86" s="811"/>
      <c r="WQP86" s="811"/>
      <c r="WQQ86" s="811"/>
      <c r="WQR86" s="811"/>
      <c r="WQS86" s="811"/>
      <c r="WQT86" s="811"/>
      <c r="WQU86" s="811"/>
      <c r="WQV86" s="811"/>
      <c r="WQW86" s="811"/>
      <c r="WQX86" s="811"/>
      <c r="WQY86" s="811"/>
      <c r="WQZ86" s="811"/>
      <c r="WRA86" s="811"/>
      <c r="WRB86" s="811"/>
      <c r="WRC86" s="811"/>
      <c r="WRD86" s="811"/>
      <c r="WRE86" s="811"/>
      <c r="WRF86" s="811"/>
      <c r="WRG86" s="811"/>
      <c r="WRH86" s="811"/>
      <c r="WRI86" s="811"/>
      <c r="WRJ86" s="811"/>
      <c r="WRK86" s="811"/>
      <c r="WRL86" s="811"/>
      <c r="WRM86" s="811"/>
      <c r="WRN86" s="811"/>
      <c r="WRO86" s="811"/>
      <c r="WRP86" s="811"/>
      <c r="WRQ86" s="811"/>
      <c r="WRR86" s="811"/>
      <c r="WRS86" s="811"/>
      <c r="WRT86" s="811"/>
      <c r="WRU86" s="811"/>
      <c r="WRV86" s="811"/>
      <c r="WRW86" s="811"/>
      <c r="WRX86" s="811"/>
      <c r="WRY86" s="811"/>
      <c r="WRZ86" s="811"/>
      <c r="WSA86" s="811"/>
      <c r="WSB86" s="811"/>
      <c r="WSC86" s="811"/>
      <c r="WSD86" s="811"/>
      <c r="WSE86" s="811"/>
      <c r="WSF86" s="811"/>
      <c r="WSG86" s="811"/>
      <c r="WSH86" s="811"/>
      <c r="WSI86" s="811"/>
      <c r="WSJ86" s="811"/>
      <c r="WSK86" s="811"/>
      <c r="WSL86" s="811"/>
      <c r="WSM86" s="811"/>
      <c r="WSN86" s="811"/>
      <c r="WSO86" s="811"/>
      <c r="WSP86" s="811"/>
      <c r="WSQ86" s="811"/>
      <c r="WSR86" s="811"/>
      <c r="WSS86" s="811"/>
      <c r="WST86" s="811"/>
      <c r="WSU86" s="811"/>
      <c r="WSV86" s="811"/>
      <c r="WSW86" s="811"/>
      <c r="WSX86" s="811"/>
      <c r="WSY86" s="811"/>
      <c r="WSZ86" s="811"/>
      <c r="WTA86" s="811"/>
      <c r="WTB86" s="811"/>
      <c r="WTC86" s="811"/>
      <c r="WTD86" s="811"/>
      <c r="WTE86" s="811"/>
      <c r="WTF86" s="811"/>
      <c r="WTG86" s="811"/>
      <c r="WTH86" s="811"/>
      <c r="WTI86" s="811"/>
      <c r="WTJ86" s="811"/>
      <c r="WTK86" s="811"/>
      <c r="WTL86" s="811"/>
      <c r="WTM86" s="811"/>
      <c r="WTN86" s="811"/>
      <c r="WTO86" s="811"/>
      <c r="WTP86" s="811"/>
      <c r="WTQ86" s="811"/>
      <c r="WTR86" s="811"/>
      <c r="WTS86" s="811"/>
      <c r="WTT86" s="811"/>
      <c r="WTU86" s="811"/>
      <c r="WTV86" s="811"/>
      <c r="WTW86" s="811"/>
      <c r="WTX86" s="811"/>
      <c r="WTY86" s="811"/>
      <c r="WTZ86" s="811"/>
      <c r="WUA86" s="811"/>
      <c r="WUB86" s="811"/>
      <c r="WUC86" s="811"/>
      <c r="WUD86" s="811"/>
      <c r="WUE86" s="811"/>
      <c r="WUF86" s="811"/>
      <c r="WUG86" s="811"/>
      <c r="WUH86" s="811"/>
      <c r="WUI86" s="811"/>
      <c r="WUJ86" s="811"/>
      <c r="WUK86" s="811"/>
      <c r="WUL86" s="811"/>
      <c r="WUM86" s="811"/>
      <c r="WUN86" s="811"/>
      <c r="WUO86" s="811"/>
      <c r="WUP86" s="811"/>
      <c r="WUQ86" s="811"/>
      <c r="WUR86" s="811"/>
      <c r="WUS86" s="811"/>
      <c r="WUT86" s="811"/>
      <c r="WUU86" s="811"/>
      <c r="WUV86" s="811"/>
      <c r="WUW86" s="811"/>
      <c r="WUX86" s="811"/>
      <c r="WUY86" s="811"/>
      <c r="WUZ86" s="811"/>
      <c r="WVA86" s="811"/>
      <c r="WVB86" s="811"/>
      <c r="WVC86" s="811"/>
      <c r="WVD86" s="811"/>
      <c r="WVE86" s="811"/>
      <c r="WVF86" s="811"/>
      <c r="WVG86" s="811"/>
      <c r="WVH86" s="811"/>
      <c r="WVI86" s="811"/>
      <c r="WVJ86" s="811"/>
      <c r="WVK86" s="811"/>
      <c r="WVL86" s="811"/>
      <c r="WVM86" s="811"/>
      <c r="WVN86" s="811"/>
      <c r="WVO86" s="811"/>
      <c r="WVP86" s="811"/>
      <c r="WVQ86" s="811"/>
      <c r="WVR86" s="811"/>
      <c r="WVS86" s="811"/>
      <c r="WVT86" s="811"/>
      <c r="WVU86" s="811"/>
      <c r="WVV86" s="811"/>
      <c r="WVW86" s="811"/>
      <c r="WVX86" s="811"/>
      <c r="WVY86" s="811"/>
      <c r="WVZ86" s="811"/>
      <c r="WWA86" s="811"/>
      <c r="WWB86" s="811"/>
      <c r="WWC86" s="811"/>
      <c r="WWD86" s="811"/>
      <c r="WWE86" s="811"/>
      <c r="WWF86" s="811"/>
      <c r="WWG86" s="811"/>
      <c r="WWH86" s="811"/>
      <c r="WWI86" s="811"/>
      <c r="WWJ86" s="811"/>
      <c r="WWK86" s="811"/>
      <c r="WWL86" s="811"/>
      <c r="WWM86" s="811"/>
      <c r="WWN86" s="811"/>
      <c r="WWO86" s="811"/>
      <c r="WWP86" s="811"/>
      <c r="WWQ86" s="811"/>
      <c r="WWR86" s="811"/>
      <c r="WWS86" s="811"/>
      <c r="WWT86" s="811"/>
      <c r="WWU86" s="811"/>
      <c r="WWV86" s="811"/>
      <c r="WWW86" s="811"/>
      <c r="WWX86" s="811"/>
      <c r="WWY86" s="811"/>
      <c r="WWZ86" s="811"/>
      <c r="WXA86" s="811"/>
      <c r="WXB86" s="811"/>
      <c r="WXC86" s="811"/>
      <c r="WXD86" s="811"/>
      <c r="WXE86" s="811"/>
      <c r="WXF86" s="811"/>
      <c r="WXG86" s="811"/>
      <c r="WXH86" s="811"/>
      <c r="WXI86" s="811"/>
      <c r="WXJ86" s="811"/>
      <c r="WXK86" s="811"/>
      <c r="WXL86" s="811"/>
      <c r="WXM86" s="811"/>
      <c r="WXN86" s="811"/>
      <c r="WXO86" s="811"/>
      <c r="WXP86" s="811"/>
      <c r="WXQ86" s="811"/>
      <c r="WXR86" s="811"/>
      <c r="WXS86" s="811"/>
      <c r="WXT86" s="811"/>
      <c r="WXU86" s="811"/>
      <c r="WXV86" s="811"/>
      <c r="WXW86" s="811"/>
      <c r="WXX86" s="811"/>
      <c r="WXY86" s="811"/>
      <c r="WXZ86" s="811"/>
      <c r="WYA86" s="811"/>
      <c r="WYB86" s="811"/>
      <c r="WYC86" s="811"/>
      <c r="WYD86" s="811"/>
      <c r="WYE86" s="811"/>
      <c r="WYF86" s="811"/>
      <c r="WYG86" s="811"/>
      <c r="WYH86" s="811"/>
      <c r="WYI86" s="811"/>
      <c r="WYJ86" s="811"/>
      <c r="WYK86" s="811"/>
      <c r="WYL86" s="811"/>
      <c r="WYM86" s="811"/>
      <c r="WYN86" s="811"/>
      <c r="WYO86" s="811"/>
      <c r="WYP86" s="811"/>
      <c r="WYQ86" s="811"/>
      <c r="WYR86" s="811"/>
      <c r="WYS86" s="811"/>
      <c r="WYT86" s="811"/>
      <c r="WYU86" s="811"/>
      <c r="WYV86" s="811"/>
      <c r="WYW86" s="811"/>
      <c r="WYX86" s="811"/>
      <c r="WYY86" s="811"/>
      <c r="WYZ86" s="811"/>
      <c r="WZA86" s="811"/>
      <c r="WZB86" s="811"/>
      <c r="WZC86" s="811"/>
      <c r="WZD86" s="811"/>
      <c r="WZE86" s="811"/>
      <c r="WZF86" s="811"/>
      <c r="WZG86" s="811"/>
      <c r="WZH86" s="811"/>
      <c r="WZI86" s="811"/>
      <c r="WZJ86" s="811"/>
      <c r="WZK86" s="811"/>
      <c r="WZL86" s="811"/>
      <c r="WZM86" s="811"/>
      <c r="WZN86" s="811"/>
      <c r="WZO86" s="811"/>
      <c r="WZP86" s="811"/>
      <c r="WZQ86" s="811"/>
      <c r="WZR86" s="811"/>
      <c r="WZS86" s="811"/>
      <c r="WZT86" s="811"/>
      <c r="WZU86" s="811"/>
      <c r="WZV86" s="811"/>
      <c r="WZW86" s="811"/>
      <c r="WZX86" s="811"/>
      <c r="WZY86" s="811"/>
      <c r="WZZ86" s="811"/>
      <c r="XAA86" s="811"/>
      <c r="XAB86" s="811"/>
      <c r="XAC86" s="811"/>
      <c r="XAD86" s="811"/>
      <c r="XAE86" s="811"/>
      <c r="XAF86" s="811"/>
      <c r="XAG86" s="811"/>
      <c r="XAH86" s="811"/>
      <c r="XAI86" s="811"/>
      <c r="XAJ86" s="811"/>
      <c r="XAK86" s="811"/>
      <c r="XAL86" s="811"/>
      <c r="XAM86" s="811"/>
      <c r="XAN86" s="811"/>
      <c r="XAO86" s="811"/>
      <c r="XAP86" s="811"/>
      <c r="XAQ86" s="811"/>
      <c r="XAR86" s="811"/>
      <c r="XAS86" s="811"/>
      <c r="XAT86" s="811"/>
      <c r="XAU86" s="811"/>
      <c r="XAV86" s="811"/>
      <c r="XAW86" s="811"/>
      <c r="XAX86" s="811"/>
      <c r="XAY86" s="811"/>
      <c r="XAZ86" s="811"/>
      <c r="XBA86" s="811"/>
      <c r="XBB86" s="811"/>
      <c r="XBC86" s="811"/>
      <c r="XBD86" s="811"/>
      <c r="XBE86" s="811"/>
      <c r="XBF86" s="811"/>
      <c r="XBG86" s="811"/>
      <c r="XBH86" s="811"/>
      <c r="XBI86" s="811"/>
      <c r="XBJ86" s="811"/>
      <c r="XBK86" s="811"/>
      <c r="XBL86" s="811"/>
      <c r="XBM86" s="811"/>
      <c r="XBN86" s="811"/>
      <c r="XBO86" s="811"/>
      <c r="XBP86" s="811"/>
      <c r="XBQ86" s="811"/>
      <c r="XBR86" s="811"/>
      <c r="XBS86" s="811"/>
      <c r="XBT86" s="811"/>
      <c r="XBU86" s="811"/>
      <c r="XBV86" s="811"/>
      <c r="XBW86" s="811"/>
      <c r="XBX86" s="811"/>
      <c r="XBY86" s="811"/>
      <c r="XBZ86" s="811"/>
      <c r="XCA86" s="811"/>
      <c r="XCB86" s="811"/>
      <c r="XCC86" s="811"/>
      <c r="XCD86" s="811"/>
      <c r="XCE86" s="811"/>
      <c r="XCF86" s="811"/>
      <c r="XCG86" s="811"/>
      <c r="XCH86" s="811"/>
      <c r="XCI86" s="811"/>
      <c r="XCJ86" s="811"/>
    </row>
    <row r="87" spans="1:16312" s="810" customFormat="1" ht="54.75" customHeight="1" x14ac:dyDescent="0.2">
      <c r="A87" s="928"/>
      <c r="B87" s="1062" t="s">
        <v>1553</v>
      </c>
      <c r="C87" s="1063"/>
      <c r="D87" s="1063"/>
      <c r="E87" s="1063"/>
      <c r="F87" s="1063"/>
      <c r="G87" s="1063"/>
      <c r="H87" s="1064"/>
      <c r="I87" s="814"/>
      <c r="GC87" s="811"/>
      <c r="GD87" s="811"/>
      <c r="GE87" s="811"/>
      <c r="GF87" s="811"/>
      <c r="GG87" s="811"/>
      <c r="GH87" s="811"/>
      <c r="GI87" s="811"/>
      <c r="GJ87" s="811"/>
      <c r="GK87" s="811"/>
      <c r="GL87" s="811"/>
      <c r="GM87" s="811"/>
      <c r="GN87" s="811"/>
      <c r="GO87" s="811"/>
      <c r="GP87" s="811"/>
      <c r="GQ87" s="811"/>
      <c r="GR87" s="811"/>
      <c r="GS87" s="811"/>
      <c r="GT87" s="811"/>
      <c r="GU87" s="811"/>
      <c r="GV87" s="811"/>
      <c r="GW87" s="811"/>
      <c r="GX87" s="811"/>
      <c r="GY87" s="811"/>
      <c r="GZ87" s="811"/>
      <c r="HA87" s="811"/>
      <c r="HB87" s="811"/>
      <c r="HC87" s="811"/>
      <c r="HD87" s="811"/>
      <c r="HE87" s="811"/>
      <c r="HF87" s="811"/>
      <c r="HG87" s="811"/>
      <c r="HH87" s="811"/>
      <c r="HI87" s="811"/>
      <c r="HJ87" s="811"/>
      <c r="HK87" s="811"/>
      <c r="HL87" s="811"/>
      <c r="HM87" s="811"/>
      <c r="HN87" s="811"/>
      <c r="HO87" s="811"/>
      <c r="HP87" s="811"/>
      <c r="HQ87" s="811"/>
      <c r="HR87" s="811"/>
      <c r="HS87" s="811"/>
      <c r="HT87" s="811"/>
      <c r="HU87" s="811"/>
      <c r="HV87" s="811"/>
      <c r="HW87" s="811"/>
      <c r="HX87" s="811"/>
      <c r="HY87" s="811"/>
      <c r="HZ87" s="811"/>
      <c r="IA87" s="811"/>
      <c r="IB87" s="811"/>
      <c r="IC87" s="811"/>
      <c r="ID87" s="811"/>
      <c r="IE87" s="811"/>
      <c r="IF87" s="811"/>
      <c r="IG87" s="811"/>
      <c r="IH87" s="811"/>
      <c r="II87" s="811"/>
      <c r="IJ87" s="811"/>
      <c r="IK87" s="811"/>
      <c r="IL87" s="811"/>
      <c r="IM87" s="811"/>
      <c r="IN87" s="811"/>
      <c r="IO87" s="811"/>
      <c r="IP87" s="811"/>
      <c r="IQ87" s="811"/>
      <c r="IR87" s="811"/>
      <c r="IS87" s="811"/>
      <c r="IT87" s="811"/>
      <c r="IU87" s="811"/>
      <c r="IV87" s="811"/>
      <c r="IW87" s="811"/>
      <c r="IX87" s="811"/>
      <c r="IY87" s="811"/>
      <c r="IZ87" s="811"/>
      <c r="JA87" s="811"/>
      <c r="JB87" s="811"/>
      <c r="JC87" s="811"/>
      <c r="JD87" s="811"/>
      <c r="JE87" s="811"/>
      <c r="JF87" s="811"/>
      <c r="JG87" s="811"/>
      <c r="JH87" s="811"/>
      <c r="JI87" s="811"/>
      <c r="JJ87" s="811"/>
      <c r="JK87" s="811"/>
      <c r="JL87" s="811"/>
      <c r="JM87" s="811"/>
      <c r="JN87" s="811"/>
      <c r="JO87" s="811"/>
      <c r="JP87" s="811"/>
      <c r="JQ87" s="811"/>
      <c r="JR87" s="811"/>
      <c r="JS87" s="811"/>
      <c r="JT87" s="811"/>
      <c r="JU87" s="811"/>
      <c r="JV87" s="811"/>
      <c r="JW87" s="811"/>
      <c r="JX87" s="811"/>
      <c r="JY87" s="811"/>
      <c r="JZ87" s="811"/>
      <c r="KA87" s="811"/>
      <c r="KB87" s="811"/>
      <c r="KC87" s="811"/>
      <c r="KD87" s="811"/>
      <c r="KE87" s="811"/>
      <c r="KF87" s="811"/>
      <c r="KG87" s="811"/>
      <c r="KH87" s="811"/>
      <c r="KI87" s="811"/>
      <c r="KJ87" s="811"/>
      <c r="KK87" s="811"/>
      <c r="KL87" s="811"/>
      <c r="KM87" s="811"/>
      <c r="KN87" s="811"/>
      <c r="KO87" s="811"/>
      <c r="KP87" s="811"/>
      <c r="KQ87" s="811"/>
      <c r="KR87" s="811"/>
      <c r="KS87" s="811"/>
      <c r="KT87" s="811"/>
      <c r="KU87" s="811"/>
      <c r="KV87" s="811"/>
      <c r="KW87" s="811"/>
      <c r="KX87" s="811"/>
      <c r="KY87" s="811"/>
      <c r="KZ87" s="811"/>
      <c r="LA87" s="811"/>
      <c r="LB87" s="811"/>
      <c r="LC87" s="811"/>
      <c r="LD87" s="811"/>
      <c r="LE87" s="811"/>
      <c r="LF87" s="811"/>
      <c r="LG87" s="811"/>
      <c r="LH87" s="811"/>
      <c r="LI87" s="811"/>
      <c r="LJ87" s="811"/>
      <c r="LK87" s="811"/>
      <c r="LL87" s="811"/>
      <c r="LM87" s="811"/>
      <c r="LN87" s="811"/>
      <c r="LO87" s="811"/>
      <c r="LP87" s="811"/>
      <c r="LQ87" s="811"/>
      <c r="LR87" s="811"/>
      <c r="LS87" s="811"/>
      <c r="LT87" s="811"/>
      <c r="LU87" s="811"/>
      <c r="LV87" s="811"/>
      <c r="LW87" s="811"/>
      <c r="LX87" s="811"/>
      <c r="LY87" s="811"/>
      <c r="LZ87" s="811"/>
      <c r="MA87" s="811"/>
      <c r="MB87" s="811"/>
      <c r="MC87" s="811"/>
      <c r="MD87" s="811"/>
      <c r="ME87" s="811"/>
      <c r="MF87" s="811"/>
      <c r="MG87" s="811"/>
      <c r="MH87" s="811"/>
      <c r="MI87" s="811"/>
      <c r="MJ87" s="811"/>
      <c r="MK87" s="811"/>
      <c r="ML87" s="811"/>
      <c r="MM87" s="811"/>
      <c r="MN87" s="811"/>
      <c r="MO87" s="811"/>
      <c r="MP87" s="811"/>
      <c r="MQ87" s="811"/>
      <c r="MR87" s="811"/>
      <c r="MS87" s="811"/>
      <c r="MT87" s="811"/>
      <c r="MU87" s="811"/>
      <c r="MV87" s="811"/>
      <c r="MW87" s="811"/>
      <c r="MX87" s="811"/>
      <c r="MY87" s="811"/>
      <c r="MZ87" s="811"/>
      <c r="NA87" s="811"/>
      <c r="NB87" s="811"/>
      <c r="NC87" s="811"/>
      <c r="ND87" s="811"/>
      <c r="NE87" s="811"/>
      <c r="NF87" s="811"/>
      <c r="NG87" s="811"/>
      <c r="NH87" s="811"/>
      <c r="NI87" s="811"/>
      <c r="NJ87" s="811"/>
      <c r="NK87" s="811"/>
      <c r="NL87" s="811"/>
      <c r="NM87" s="811"/>
      <c r="NN87" s="811"/>
      <c r="NO87" s="811"/>
      <c r="NP87" s="811"/>
      <c r="NQ87" s="811"/>
      <c r="NR87" s="811"/>
      <c r="NS87" s="811"/>
      <c r="NT87" s="811"/>
      <c r="NU87" s="811"/>
      <c r="NV87" s="811"/>
      <c r="NW87" s="811"/>
      <c r="NX87" s="811"/>
      <c r="NY87" s="811"/>
      <c r="NZ87" s="811"/>
      <c r="OA87" s="811"/>
      <c r="OB87" s="811"/>
      <c r="OC87" s="811"/>
      <c r="OD87" s="811"/>
      <c r="OE87" s="811"/>
      <c r="OF87" s="811"/>
      <c r="OG87" s="811"/>
      <c r="OH87" s="811"/>
      <c r="OI87" s="811"/>
      <c r="OJ87" s="811"/>
      <c r="OK87" s="811"/>
      <c r="OL87" s="811"/>
      <c r="OM87" s="811"/>
      <c r="ON87" s="811"/>
      <c r="OO87" s="811"/>
      <c r="OP87" s="811"/>
      <c r="OQ87" s="811"/>
      <c r="OR87" s="811"/>
      <c r="OS87" s="811"/>
      <c r="OT87" s="811"/>
      <c r="OU87" s="811"/>
      <c r="OV87" s="811"/>
      <c r="OW87" s="811"/>
      <c r="OX87" s="811"/>
      <c r="OY87" s="811"/>
      <c r="OZ87" s="811"/>
      <c r="PA87" s="811"/>
      <c r="PB87" s="811"/>
      <c r="PC87" s="811"/>
      <c r="PD87" s="811"/>
      <c r="PE87" s="811"/>
      <c r="PF87" s="811"/>
      <c r="PG87" s="811"/>
      <c r="PH87" s="811"/>
      <c r="PI87" s="811"/>
      <c r="PJ87" s="811"/>
      <c r="PK87" s="811"/>
      <c r="PL87" s="811"/>
      <c r="PM87" s="811"/>
      <c r="PN87" s="811"/>
      <c r="PO87" s="811"/>
      <c r="PP87" s="811"/>
      <c r="PQ87" s="811"/>
      <c r="PR87" s="811"/>
      <c r="PS87" s="811"/>
      <c r="PT87" s="811"/>
      <c r="PU87" s="811"/>
      <c r="PV87" s="811"/>
      <c r="PW87" s="811"/>
      <c r="PX87" s="811"/>
      <c r="PY87" s="811"/>
      <c r="PZ87" s="811"/>
      <c r="QA87" s="811"/>
      <c r="QB87" s="811"/>
      <c r="QC87" s="811"/>
      <c r="QD87" s="811"/>
      <c r="QE87" s="811"/>
      <c r="QF87" s="811"/>
      <c r="QG87" s="811"/>
      <c r="QH87" s="811"/>
      <c r="QI87" s="811"/>
      <c r="QJ87" s="811"/>
      <c r="QK87" s="811"/>
      <c r="QL87" s="811"/>
      <c r="QM87" s="811"/>
      <c r="QN87" s="811"/>
      <c r="QO87" s="811"/>
      <c r="QP87" s="811"/>
      <c r="QQ87" s="811"/>
      <c r="QR87" s="811"/>
      <c r="QS87" s="811"/>
      <c r="QT87" s="811"/>
      <c r="QU87" s="811"/>
      <c r="QV87" s="811"/>
      <c r="QW87" s="811"/>
      <c r="QX87" s="811"/>
      <c r="QY87" s="811"/>
      <c r="QZ87" s="811"/>
      <c r="RA87" s="811"/>
      <c r="RB87" s="811"/>
      <c r="RC87" s="811"/>
      <c r="RD87" s="811"/>
      <c r="RE87" s="811"/>
      <c r="RF87" s="811"/>
      <c r="RG87" s="811"/>
      <c r="RH87" s="811"/>
      <c r="RI87" s="811"/>
      <c r="RJ87" s="811"/>
      <c r="RK87" s="811"/>
      <c r="RL87" s="811"/>
      <c r="RM87" s="811"/>
      <c r="RN87" s="811"/>
      <c r="RO87" s="811"/>
      <c r="RP87" s="811"/>
      <c r="RQ87" s="811"/>
      <c r="RR87" s="811"/>
      <c r="RS87" s="811"/>
      <c r="RT87" s="811"/>
      <c r="RU87" s="811"/>
      <c r="RV87" s="811"/>
      <c r="RW87" s="811"/>
      <c r="RX87" s="811"/>
      <c r="RY87" s="811"/>
      <c r="RZ87" s="811"/>
      <c r="SA87" s="811"/>
      <c r="SB87" s="811"/>
      <c r="SC87" s="811"/>
      <c r="SD87" s="811"/>
      <c r="SE87" s="811"/>
      <c r="SF87" s="811"/>
      <c r="SG87" s="811"/>
      <c r="SH87" s="811"/>
      <c r="SI87" s="811"/>
      <c r="SJ87" s="811"/>
      <c r="SK87" s="811"/>
      <c r="SL87" s="811"/>
      <c r="SM87" s="811"/>
      <c r="SN87" s="811"/>
      <c r="SO87" s="811"/>
      <c r="SP87" s="811"/>
      <c r="SQ87" s="811"/>
      <c r="SR87" s="811"/>
      <c r="SS87" s="811"/>
      <c r="ST87" s="811"/>
      <c r="SU87" s="811"/>
      <c r="SV87" s="811"/>
      <c r="SW87" s="811"/>
      <c r="SX87" s="811"/>
      <c r="SY87" s="811"/>
      <c r="SZ87" s="811"/>
      <c r="TA87" s="811"/>
      <c r="TB87" s="811"/>
      <c r="TC87" s="811"/>
      <c r="TD87" s="811"/>
      <c r="TE87" s="811"/>
      <c r="TF87" s="811"/>
      <c r="TG87" s="811"/>
      <c r="TH87" s="811"/>
      <c r="TI87" s="811"/>
      <c r="TJ87" s="811"/>
      <c r="TK87" s="811"/>
      <c r="TL87" s="811"/>
      <c r="TM87" s="811"/>
      <c r="TN87" s="811"/>
      <c r="TO87" s="811"/>
      <c r="TP87" s="811"/>
      <c r="TQ87" s="811"/>
      <c r="TR87" s="811"/>
      <c r="TS87" s="811"/>
      <c r="TT87" s="811"/>
      <c r="TU87" s="811"/>
      <c r="TV87" s="811"/>
      <c r="TW87" s="811"/>
      <c r="TX87" s="811"/>
      <c r="TY87" s="811"/>
      <c r="TZ87" s="811"/>
      <c r="UA87" s="811"/>
      <c r="UB87" s="811"/>
      <c r="UC87" s="811"/>
      <c r="UD87" s="811"/>
      <c r="UE87" s="811"/>
      <c r="UF87" s="811"/>
      <c r="UG87" s="811"/>
      <c r="UH87" s="811"/>
      <c r="UI87" s="811"/>
      <c r="UJ87" s="811"/>
      <c r="UK87" s="811"/>
      <c r="UL87" s="811"/>
      <c r="UM87" s="811"/>
      <c r="UN87" s="811"/>
      <c r="UO87" s="811"/>
      <c r="UP87" s="811"/>
      <c r="UQ87" s="811"/>
      <c r="UR87" s="811"/>
      <c r="US87" s="811"/>
      <c r="UT87" s="811"/>
      <c r="UU87" s="811"/>
      <c r="UV87" s="811"/>
      <c r="UW87" s="811"/>
      <c r="UX87" s="811"/>
      <c r="UY87" s="811"/>
      <c r="UZ87" s="811"/>
      <c r="VA87" s="811"/>
      <c r="VB87" s="811"/>
      <c r="VC87" s="811"/>
      <c r="VD87" s="811"/>
      <c r="VE87" s="811"/>
      <c r="VF87" s="811"/>
      <c r="VG87" s="811"/>
      <c r="VH87" s="811"/>
      <c r="VI87" s="811"/>
      <c r="VJ87" s="811"/>
      <c r="VK87" s="811"/>
      <c r="VL87" s="811"/>
      <c r="VM87" s="811"/>
      <c r="VN87" s="811"/>
      <c r="VO87" s="811"/>
      <c r="VP87" s="811"/>
      <c r="VQ87" s="811"/>
      <c r="VR87" s="811"/>
      <c r="VS87" s="811"/>
      <c r="VT87" s="811"/>
      <c r="VU87" s="811"/>
      <c r="VV87" s="811"/>
      <c r="VW87" s="811"/>
      <c r="VX87" s="811"/>
      <c r="VY87" s="811"/>
      <c r="VZ87" s="811"/>
      <c r="WA87" s="811"/>
      <c r="WB87" s="811"/>
      <c r="WC87" s="811"/>
      <c r="WD87" s="811"/>
      <c r="WE87" s="811"/>
      <c r="WF87" s="811"/>
      <c r="WG87" s="811"/>
      <c r="WH87" s="811"/>
      <c r="WI87" s="811"/>
      <c r="WJ87" s="811"/>
      <c r="WK87" s="811"/>
      <c r="WL87" s="811"/>
      <c r="WM87" s="811"/>
      <c r="WN87" s="811"/>
      <c r="WO87" s="811"/>
      <c r="WP87" s="811"/>
      <c r="WQ87" s="811"/>
      <c r="WR87" s="811"/>
      <c r="WS87" s="811"/>
      <c r="WT87" s="811"/>
      <c r="WU87" s="811"/>
      <c r="WV87" s="811"/>
      <c r="WW87" s="811"/>
      <c r="WX87" s="811"/>
      <c r="WY87" s="811"/>
      <c r="WZ87" s="811"/>
      <c r="XA87" s="811"/>
      <c r="XB87" s="811"/>
      <c r="XC87" s="811"/>
      <c r="XD87" s="811"/>
      <c r="XE87" s="811"/>
      <c r="XF87" s="811"/>
      <c r="XG87" s="811"/>
      <c r="XH87" s="811"/>
      <c r="XI87" s="811"/>
      <c r="XJ87" s="811"/>
      <c r="XK87" s="811"/>
      <c r="XL87" s="811"/>
      <c r="XM87" s="811"/>
      <c r="XN87" s="811"/>
      <c r="XO87" s="811"/>
      <c r="XP87" s="811"/>
      <c r="XQ87" s="811"/>
      <c r="XR87" s="811"/>
      <c r="XS87" s="811"/>
      <c r="XT87" s="811"/>
      <c r="XU87" s="811"/>
      <c r="XV87" s="811"/>
      <c r="XW87" s="811"/>
      <c r="XX87" s="811"/>
      <c r="XY87" s="811"/>
      <c r="XZ87" s="811"/>
      <c r="YA87" s="811"/>
      <c r="YB87" s="811"/>
      <c r="YC87" s="811"/>
      <c r="YD87" s="811"/>
      <c r="YE87" s="811"/>
      <c r="YF87" s="811"/>
      <c r="YG87" s="811"/>
      <c r="YH87" s="811"/>
      <c r="YI87" s="811"/>
      <c r="YJ87" s="811"/>
      <c r="YK87" s="811"/>
      <c r="YL87" s="811"/>
      <c r="YM87" s="811"/>
      <c r="YN87" s="811"/>
      <c r="YO87" s="811"/>
      <c r="YP87" s="811"/>
      <c r="YQ87" s="811"/>
      <c r="YR87" s="811"/>
      <c r="YS87" s="811"/>
      <c r="YT87" s="811"/>
      <c r="YU87" s="811"/>
      <c r="YV87" s="811"/>
      <c r="YW87" s="811"/>
      <c r="YX87" s="811"/>
      <c r="YY87" s="811"/>
      <c r="YZ87" s="811"/>
      <c r="ZA87" s="811"/>
      <c r="ZB87" s="811"/>
      <c r="ZC87" s="811"/>
      <c r="ZD87" s="811"/>
      <c r="ZE87" s="811"/>
      <c r="ZF87" s="811"/>
      <c r="ZG87" s="811"/>
      <c r="ZH87" s="811"/>
      <c r="ZI87" s="811"/>
      <c r="ZJ87" s="811"/>
      <c r="ZK87" s="811"/>
      <c r="ZL87" s="811"/>
      <c r="ZM87" s="811"/>
      <c r="ZN87" s="811"/>
      <c r="ZO87" s="811"/>
      <c r="ZP87" s="811"/>
      <c r="ZQ87" s="811"/>
      <c r="ZR87" s="811"/>
      <c r="ZS87" s="811"/>
      <c r="ZT87" s="811"/>
      <c r="ZU87" s="811"/>
      <c r="ZV87" s="811"/>
      <c r="ZW87" s="811"/>
      <c r="ZX87" s="811"/>
      <c r="ZY87" s="811"/>
      <c r="ZZ87" s="811"/>
      <c r="AAA87" s="811"/>
      <c r="AAB87" s="811"/>
      <c r="AAC87" s="811"/>
      <c r="AAD87" s="811"/>
      <c r="AAE87" s="811"/>
      <c r="AAF87" s="811"/>
      <c r="AAG87" s="811"/>
      <c r="AAH87" s="811"/>
      <c r="AAI87" s="811"/>
      <c r="AAJ87" s="811"/>
      <c r="AAK87" s="811"/>
      <c r="AAL87" s="811"/>
      <c r="AAM87" s="811"/>
      <c r="AAN87" s="811"/>
      <c r="AAO87" s="811"/>
      <c r="AAP87" s="811"/>
      <c r="AAQ87" s="811"/>
      <c r="AAR87" s="811"/>
      <c r="AAS87" s="811"/>
      <c r="AAT87" s="811"/>
      <c r="AAU87" s="811"/>
      <c r="AAV87" s="811"/>
      <c r="AAW87" s="811"/>
      <c r="AAX87" s="811"/>
      <c r="AAY87" s="811"/>
      <c r="AAZ87" s="811"/>
      <c r="ABA87" s="811"/>
      <c r="ABB87" s="811"/>
      <c r="ABC87" s="811"/>
      <c r="ABD87" s="811"/>
      <c r="ABE87" s="811"/>
      <c r="ABF87" s="811"/>
      <c r="ABG87" s="811"/>
      <c r="ABH87" s="811"/>
      <c r="ABI87" s="811"/>
      <c r="ABJ87" s="811"/>
      <c r="ABK87" s="811"/>
      <c r="ABL87" s="811"/>
      <c r="ABM87" s="811"/>
      <c r="ABN87" s="811"/>
      <c r="ABO87" s="811"/>
      <c r="ABP87" s="811"/>
      <c r="ABQ87" s="811"/>
      <c r="ABR87" s="811"/>
      <c r="ABS87" s="811"/>
      <c r="ABT87" s="811"/>
      <c r="ABU87" s="811"/>
      <c r="ABV87" s="811"/>
      <c r="ABW87" s="811"/>
      <c r="ABX87" s="811"/>
      <c r="ABY87" s="811"/>
      <c r="ABZ87" s="811"/>
      <c r="ACA87" s="811"/>
      <c r="ACB87" s="811"/>
      <c r="ACC87" s="811"/>
      <c r="ACD87" s="811"/>
      <c r="ACE87" s="811"/>
      <c r="ACF87" s="811"/>
      <c r="ACG87" s="811"/>
      <c r="ACH87" s="811"/>
      <c r="ACI87" s="811"/>
      <c r="ACJ87" s="811"/>
      <c r="ACK87" s="811"/>
      <c r="ACL87" s="811"/>
      <c r="ACM87" s="811"/>
      <c r="ACN87" s="811"/>
      <c r="ACO87" s="811"/>
      <c r="ACP87" s="811"/>
      <c r="ACQ87" s="811"/>
      <c r="ACR87" s="811"/>
      <c r="ACS87" s="811"/>
      <c r="ACT87" s="811"/>
      <c r="ACU87" s="811"/>
      <c r="ACV87" s="811"/>
      <c r="ACW87" s="811"/>
      <c r="ACX87" s="811"/>
      <c r="ACY87" s="811"/>
      <c r="ACZ87" s="811"/>
      <c r="ADA87" s="811"/>
      <c r="ADB87" s="811"/>
      <c r="ADC87" s="811"/>
      <c r="ADD87" s="811"/>
      <c r="ADE87" s="811"/>
      <c r="ADF87" s="811"/>
      <c r="ADG87" s="811"/>
      <c r="ADH87" s="811"/>
      <c r="ADI87" s="811"/>
      <c r="ADJ87" s="811"/>
      <c r="ADK87" s="811"/>
      <c r="ADL87" s="811"/>
      <c r="ADM87" s="811"/>
      <c r="ADN87" s="811"/>
      <c r="ADO87" s="811"/>
      <c r="ADP87" s="811"/>
      <c r="ADQ87" s="811"/>
      <c r="ADR87" s="811"/>
      <c r="ADS87" s="811"/>
      <c r="ADT87" s="811"/>
      <c r="ADU87" s="811"/>
      <c r="ADV87" s="811"/>
      <c r="ADW87" s="811"/>
      <c r="ADX87" s="811"/>
      <c r="ADY87" s="811"/>
      <c r="ADZ87" s="811"/>
      <c r="AEA87" s="811"/>
      <c r="AEB87" s="811"/>
      <c r="AEC87" s="811"/>
      <c r="AED87" s="811"/>
      <c r="AEE87" s="811"/>
      <c r="AEF87" s="811"/>
      <c r="AEG87" s="811"/>
      <c r="AEH87" s="811"/>
      <c r="AEI87" s="811"/>
      <c r="AEJ87" s="811"/>
      <c r="AEK87" s="811"/>
      <c r="AEL87" s="811"/>
      <c r="AEM87" s="811"/>
      <c r="AEN87" s="811"/>
      <c r="AEO87" s="811"/>
      <c r="AEP87" s="811"/>
      <c r="AEQ87" s="811"/>
      <c r="AER87" s="811"/>
      <c r="AES87" s="811"/>
      <c r="AET87" s="811"/>
      <c r="AEU87" s="811"/>
      <c r="AEV87" s="811"/>
      <c r="AEW87" s="811"/>
      <c r="AEX87" s="811"/>
      <c r="AEY87" s="811"/>
      <c r="AEZ87" s="811"/>
      <c r="AFA87" s="811"/>
      <c r="AFB87" s="811"/>
      <c r="AFC87" s="811"/>
      <c r="AFD87" s="811"/>
      <c r="AFE87" s="811"/>
      <c r="AFF87" s="811"/>
      <c r="AFG87" s="811"/>
      <c r="AFH87" s="811"/>
      <c r="AFI87" s="811"/>
      <c r="AFJ87" s="811"/>
      <c r="AFK87" s="811"/>
      <c r="AFL87" s="811"/>
      <c r="AFM87" s="811"/>
      <c r="AFN87" s="811"/>
      <c r="AFO87" s="811"/>
      <c r="AFP87" s="811"/>
      <c r="AFQ87" s="811"/>
      <c r="AFR87" s="811"/>
      <c r="AFS87" s="811"/>
      <c r="AFT87" s="811"/>
      <c r="AFU87" s="811"/>
      <c r="AFV87" s="811"/>
      <c r="AFW87" s="811"/>
      <c r="AFX87" s="811"/>
      <c r="AFY87" s="811"/>
      <c r="AFZ87" s="811"/>
      <c r="AGA87" s="811"/>
      <c r="AGB87" s="811"/>
      <c r="AGC87" s="811"/>
      <c r="AGD87" s="811"/>
      <c r="AGE87" s="811"/>
      <c r="AGF87" s="811"/>
      <c r="AGG87" s="811"/>
      <c r="AGH87" s="811"/>
      <c r="AGI87" s="811"/>
      <c r="AGJ87" s="811"/>
      <c r="AGK87" s="811"/>
      <c r="AGL87" s="811"/>
      <c r="AGM87" s="811"/>
      <c r="AGN87" s="811"/>
      <c r="AGO87" s="811"/>
      <c r="AGP87" s="811"/>
      <c r="AGQ87" s="811"/>
      <c r="AGR87" s="811"/>
      <c r="AGS87" s="811"/>
      <c r="AGT87" s="811"/>
      <c r="AGU87" s="811"/>
      <c r="AGV87" s="811"/>
      <c r="AGW87" s="811"/>
      <c r="AGX87" s="811"/>
      <c r="AGY87" s="811"/>
      <c r="AGZ87" s="811"/>
      <c r="AHA87" s="811"/>
      <c r="AHB87" s="811"/>
      <c r="AHC87" s="811"/>
      <c r="AHD87" s="811"/>
      <c r="AHE87" s="811"/>
      <c r="AHF87" s="811"/>
      <c r="AHG87" s="811"/>
      <c r="AHH87" s="811"/>
      <c r="AHI87" s="811"/>
      <c r="AHJ87" s="811"/>
      <c r="AHK87" s="811"/>
      <c r="AHL87" s="811"/>
      <c r="AHM87" s="811"/>
      <c r="AHN87" s="811"/>
      <c r="AHO87" s="811"/>
      <c r="AHP87" s="811"/>
      <c r="AHQ87" s="811"/>
      <c r="AHR87" s="811"/>
      <c r="AHS87" s="811"/>
      <c r="AHT87" s="811"/>
      <c r="AHU87" s="811"/>
      <c r="AHV87" s="811"/>
      <c r="AHW87" s="811"/>
      <c r="AHX87" s="811"/>
      <c r="AHY87" s="811"/>
      <c r="AHZ87" s="811"/>
      <c r="AIA87" s="811"/>
      <c r="AIB87" s="811"/>
      <c r="AIC87" s="811"/>
      <c r="AID87" s="811"/>
      <c r="AIE87" s="811"/>
      <c r="AIF87" s="811"/>
      <c r="AIG87" s="811"/>
      <c r="AIH87" s="811"/>
      <c r="AII87" s="811"/>
      <c r="AIJ87" s="811"/>
      <c r="AIK87" s="811"/>
      <c r="AIL87" s="811"/>
      <c r="AIM87" s="811"/>
      <c r="AIN87" s="811"/>
      <c r="AIO87" s="811"/>
      <c r="AIP87" s="811"/>
      <c r="AIQ87" s="811"/>
      <c r="AIR87" s="811"/>
      <c r="AIS87" s="811"/>
      <c r="AIT87" s="811"/>
      <c r="AIU87" s="811"/>
      <c r="AIV87" s="811"/>
      <c r="AIW87" s="811"/>
      <c r="AIX87" s="811"/>
      <c r="AIY87" s="811"/>
      <c r="AIZ87" s="811"/>
      <c r="AJA87" s="811"/>
      <c r="AJB87" s="811"/>
      <c r="AJC87" s="811"/>
      <c r="AJD87" s="811"/>
      <c r="AJE87" s="811"/>
      <c r="AJF87" s="811"/>
      <c r="AJG87" s="811"/>
      <c r="AJH87" s="811"/>
      <c r="AJI87" s="811"/>
      <c r="AJJ87" s="811"/>
      <c r="AJK87" s="811"/>
      <c r="AJL87" s="811"/>
      <c r="AJM87" s="811"/>
      <c r="AJN87" s="811"/>
      <c r="AJO87" s="811"/>
      <c r="AJP87" s="811"/>
      <c r="AJQ87" s="811"/>
      <c r="AJR87" s="811"/>
      <c r="AJS87" s="811"/>
      <c r="AJT87" s="811"/>
      <c r="AJU87" s="811"/>
      <c r="AJV87" s="811"/>
      <c r="AJW87" s="811"/>
      <c r="AJX87" s="811"/>
      <c r="AJY87" s="811"/>
      <c r="AJZ87" s="811"/>
      <c r="AKA87" s="811"/>
      <c r="AKB87" s="811"/>
      <c r="AKC87" s="811"/>
      <c r="AKD87" s="811"/>
      <c r="AKE87" s="811"/>
      <c r="AKF87" s="811"/>
      <c r="AKG87" s="811"/>
      <c r="AKH87" s="811"/>
      <c r="AKI87" s="811"/>
      <c r="AKJ87" s="811"/>
      <c r="AKK87" s="811"/>
      <c r="AKL87" s="811"/>
      <c r="AKM87" s="811"/>
      <c r="AKN87" s="811"/>
      <c r="AKO87" s="811"/>
      <c r="AKP87" s="811"/>
      <c r="AKQ87" s="811"/>
      <c r="AKR87" s="811"/>
      <c r="AKS87" s="811"/>
      <c r="AKT87" s="811"/>
      <c r="AKU87" s="811"/>
      <c r="AKV87" s="811"/>
      <c r="AKW87" s="811"/>
      <c r="AKX87" s="811"/>
      <c r="AKY87" s="811"/>
      <c r="AKZ87" s="811"/>
      <c r="ALA87" s="811"/>
      <c r="ALB87" s="811"/>
      <c r="ALC87" s="811"/>
      <c r="ALD87" s="811"/>
      <c r="ALE87" s="811"/>
      <c r="ALF87" s="811"/>
      <c r="ALG87" s="811"/>
      <c r="ALH87" s="811"/>
      <c r="ALI87" s="811"/>
      <c r="ALJ87" s="811"/>
      <c r="ALK87" s="811"/>
      <c r="ALL87" s="811"/>
      <c r="ALM87" s="811"/>
      <c r="ALN87" s="811"/>
      <c r="ALO87" s="811"/>
      <c r="ALP87" s="811"/>
      <c r="ALQ87" s="811"/>
      <c r="ALR87" s="811"/>
      <c r="ALS87" s="811"/>
      <c r="ALT87" s="811"/>
      <c r="ALU87" s="811"/>
      <c r="ALV87" s="811"/>
      <c r="ALW87" s="811"/>
      <c r="ALX87" s="811"/>
      <c r="ALY87" s="811"/>
      <c r="ALZ87" s="811"/>
      <c r="AMA87" s="811"/>
      <c r="AMB87" s="811"/>
      <c r="AMC87" s="811"/>
      <c r="AMD87" s="811"/>
      <c r="AME87" s="811"/>
      <c r="AMF87" s="811"/>
      <c r="AMG87" s="811"/>
      <c r="AMH87" s="811"/>
      <c r="AMI87" s="811"/>
      <c r="AMJ87" s="811"/>
      <c r="AMK87" s="811"/>
      <c r="AML87" s="811"/>
      <c r="AMM87" s="811"/>
      <c r="AMN87" s="811"/>
      <c r="AMO87" s="811"/>
      <c r="AMP87" s="811"/>
      <c r="AMQ87" s="811"/>
      <c r="AMR87" s="811"/>
      <c r="AMS87" s="811"/>
      <c r="AMT87" s="811"/>
      <c r="AMU87" s="811"/>
      <c r="AMV87" s="811"/>
      <c r="AMW87" s="811"/>
      <c r="AMX87" s="811"/>
      <c r="AMY87" s="811"/>
      <c r="AMZ87" s="811"/>
      <c r="ANA87" s="811"/>
      <c r="ANB87" s="811"/>
      <c r="ANC87" s="811"/>
      <c r="AND87" s="811"/>
      <c r="ANE87" s="811"/>
      <c r="ANF87" s="811"/>
      <c r="ANG87" s="811"/>
      <c r="ANH87" s="811"/>
      <c r="ANI87" s="811"/>
      <c r="ANJ87" s="811"/>
      <c r="ANK87" s="811"/>
      <c r="ANL87" s="811"/>
      <c r="ANM87" s="811"/>
      <c r="ANN87" s="811"/>
      <c r="ANO87" s="811"/>
      <c r="ANP87" s="811"/>
      <c r="ANQ87" s="811"/>
      <c r="ANR87" s="811"/>
      <c r="ANS87" s="811"/>
      <c r="ANT87" s="811"/>
      <c r="ANU87" s="811"/>
      <c r="ANV87" s="811"/>
      <c r="ANW87" s="811"/>
      <c r="ANX87" s="811"/>
      <c r="ANY87" s="811"/>
      <c r="ANZ87" s="811"/>
      <c r="AOA87" s="811"/>
      <c r="AOB87" s="811"/>
      <c r="AOC87" s="811"/>
      <c r="AOD87" s="811"/>
      <c r="AOE87" s="811"/>
      <c r="AOF87" s="811"/>
      <c r="AOG87" s="811"/>
      <c r="AOH87" s="811"/>
      <c r="AOI87" s="811"/>
      <c r="AOJ87" s="811"/>
      <c r="AOK87" s="811"/>
      <c r="AOL87" s="811"/>
      <c r="AOM87" s="811"/>
      <c r="AON87" s="811"/>
      <c r="AOO87" s="811"/>
      <c r="AOP87" s="811"/>
      <c r="AOQ87" s="811"/>
      <c r="AOR87" s="811"/>
      <c r="AOS87" s="811"/>
      <c r="AOT87" s="811"/>
      <c r="AOU87" s="811"/>
      <c r="AOV87" s="811"/>
      <c r="AOW87" s="811"/>
      <c r="AOX87" s="811"/>
      <c r="AOY87" s="811"/>
      <c r="AOZ87" s="811"/>
      <c r="APA87" s="811"/>
      <c r="APB87" s="811"/>
      <c r="APC87" s="811"/>
      <c r="APD87" s="811"/>
      <c r="APE87" s="811"/>
      <c r="APF87" s="811"/>
      <c r="APG87" s="811"/>
      <c r="APH87" s="811"/>
      <c r="API87" s="811"/>
      <c r="APJ87" s="811"/>
      <c r="APK87" s="811"/>
      <c r="APL87" s="811"/>
      <c r="APM87" s="811"/>
      <c r="APN87" s="811"/>
      <c r="APO87" s="811"/>
      <c r="APP87" s="811"/>
      <c r="APQ87" s="811"/>
      <c r="APR87" s="811"/>
      <c r="APS87" s="811"/>
      <c r="APT87" s="811"/>
      <c r="APU87" s="811"/>
      <c r="APV87" s="811"/>
      <c r="APW87" s="811"/>
      <c r="APX87" s="811"/>
      <c r="APY87" s="811"/>
      <c r="APZ87" s="811"/>
      <c r="AQA87" s="811"/>
      <c r="AQB87" s="811"/>
      <c r="AQC87" s="811"/>
      <c r="AQD87" s="811"/>
      <c r="AQE87" s="811"/>
      <c r="AQF87" s="811"/>
      <c r="AQG87" s="811"/>
      <c r="AQH87" s="811"/>
      <c r="AQI87" s="811"/>
      <c r="AQJ87" s="811"/>
      <c r="AQK87" s="811"/>
      <c r="AQL87" s="811"/>
      <c r="AQM87" s="811"/>
      <c r="AQN87" s="811"/>
      <c r="AQO87" s="811"/>
      <c r="AQP87" s="811"/>
      <c r="AQQ87" s="811"/>
      <c r="AQR87" s="811"/>
      <c r="AQS87" s="811"/>
      <c r="AQT87" s="811"/>
      <c r="AQU87" s="811"/>
      <c r="AQV87" s="811"/>
      <c r="AQW87" s="811"/>
      <c r="AQX87" s="811"/>
      <c r="AQY87" s="811"/>
      <c r="AQZ87" s="811"/>
      <c r="ARA87" s="811"/>
      <c r="ARB87" s="811"/>
      <c r="ARC87" s="811"/>
      <c r="ARD87" s="811"/>
      <c r="ARE87" s="811"/>
      <c r="ARF87" s="811"/>
      <c r="ARG87" s="811"/>
      <c r="ARH87" s="811"/>
      <c r="ARI87" s="811"/>
      <c r="ARJ87" s="811"/>
      <c r="ARK87" s="811"/>
      <c r="ARL87" s="811"/>
      <c r="ARM87" s="811"/>
      <c r="ARN87" s="811"/>
      <c r="ARO87" s="811"/>
      <c r="ARP87" s="811"/>
      <c r="ARQ87" s="811"/>
      <c r="ARR87" s="811"/>
      <c r="ARS87" s="811"/>
      <c r="ART87" s="811"/>
      <c r="ARU87" s="811"/>
      <c r="ARV87" s="811"/>
      <c r="ARW87" s="811"/>
      <c r="ARX87" s="811"/>
      <c r="ARY87" s="811"/>
      <c r="ARZ87" s="811"/>
      <c r="ASA87" s="811"/>
      <c r="ASB87" s="811"/>
      <c r="ASC87" s="811"/>
      <c r="ASD87" s="811"/>
      <c r="ASE87" s="811"/>
      <c r="ASF87" s="811"/>
      <c r="ASG87" s="811"/>
      <c r="ASH87" s="811"/>
      <c r="ASI87" s="811"/>
      <c r="ASJ87" s="811"/>
      <c r="ASK87" s="811"/>
      <c r="ASL87" s="811"/>
      <c r="ASM87" s="811"/>
      <c r="ASN87" s="811"/>
      <c r="ASO87" s="811"/>
      <c r="ASP87" s="811"/>
      <c r="ASQ87" s="811"/>
      <c r="ASR87" s="811"/>
      <c r="ASS87" s="811"/>
      <c r="AST87" s="811"/>
      <c r="ASU87" s="811"/>
      <c r="ASV87" s="811"/>
      <c r="ASW87" s="811"/>
      <c r="ASX87" s="811"/>
      <c r="ASY87" s="811"/>
      <c r="ASZ87" s="811"/>
      <c r="ATA87" s="811"/>
      <c r="ATB87" s="811"/>
      <c r="ATC87" s="811"/>
      <c r="ATD87" s="811"/>
      <c r="ATE87" s="811"/>
      <c r="ATF87" s="811"/>
      <c r="ATG87" s="811"/>
      <c r="ATH87" s="811"/>
      <c r="ATI87" s="811"/>
      <c r="ATJ87" s="811"/>
      <c r="ATK87" s="811"/>
      <c r="ATL87" s="811"/>
      <c r="ATM87" s="811"/>
      <c r="ATN87" s="811"/>
      <c r="ATO87" s="811"/>
      <c r="ATP87" s="811"/>
      <c r="ATQ87" s="811"/>
      <c r="ATR87" s="811"/>
      <c r="ATS87" s="811"/>
      <c r="ATT87" s="811"/>
      <c r="ATU87" s="811"/>
      <c r="ATV87" s="811"/>
      <c r="ATW87" s="811"/>
      <c r="ATX87" s="811"/>
      <c r="ATY87" s="811"/>
      <c r="ATZ87" s="811"/>
      <c r="AUA87" s="811"/>
      <c r="AUB87" s="811"/>
      <c r="AUC87" s="811"/>
      <c r="AUD87" s="811"/>
      <c r="AUE87" s="811"/>
      <c r="AUF87" s="811"/>
      <c r="AUG87" s="811"/>
      <c r="AUH87" s="811"/>
      <c r="AUI87" s="811"/>
      <c r="AUJ87" s="811"/>
      <c r="AUK87" s="811"/>
      <c r="AUL87" s="811"/>
      <c r="AUM87" s="811"/>
      <c r="AUN87" s="811"/>
      <c r="AUO87" s="811"/>
      <c r="AUP87" s="811"/>
      <c r="AUQ87" s="811"/>
      <c r="AUR87" s="811"/>
      <c r="AUS87" s="811"/>
      <c r="AUT87" s="811"/>
      <c r="AUU87" s="811"/>
      <c r="AUV87" s="811"/>
      <c r="AUW87" s="811"/>
      <c r="AUX87" s="811"/>
      <c r="AUY87" s="811"/>
      <c r="AUZ87" s="811"/>
      <c r="AVA87" s="811"/>
      <c r="AVB87" s="811"/>
      <c r="AVC87" s="811"/>
      <c r="AVD87" s="811"/>
      <c r="AVE87" s="811"/>
      <c r="AVF87" s="811"/>
      <c r="AVG87" s="811"/>
      <c r="AVH87" s="811"/>
      <c r="AVI87" s="811"/>
      <c r="AVJ87" s="811"/>
      <c r="AVK87" s="811"/>
      <c r="AVL87" s="811"/>
      <c r="AVM87" s="811"/>
      <c r="AVN87" s="811"/>
      <c r="AVO87" s="811"/>
      <c r="AVP87" s="811"/>
      <c r="AVQ87" s="811"/>
      <c r="AVR87" s="811"/>
      <c r="AVS87" s="811"/>
      <c r="AVT87" s="811"/>
      <c r="AVU87" s="811"/>
      <c r="AVV87" s="811"/>
      <c r="AVW87" s="811"/>
      <c r="AVX87" s="811"/>
      <c r="AVY87" s="811"/>
      <c r="AVZ87" s="811"/>
      <c r="AWA87" s="811"/>
      <c r="AWB87" s="811"/>
      <c r="AWC87" s="811"/>
      <c r="AWD87" s="811"/>
      <c r="AWE87" s="811"/>
      <c r="AWF87" s="811"/>
      <c r="AWG87" s="811"/>
      <c r="AWH87" s="811"/>
      <c r="AWI87" s="811"/>
      <c r="AWJ87" s="811"/>
      <c r="AWK87" s="811"/>
      <c r="AWL87" s="811"/>
      <c r="AWM87" s="811"/>
      <c r="AWN87" s="811"/>
      <c r="AWO87" s="811"/>
      <c r="AWP87" s="811"/>
      <c r="AWQ87" s="811"/>
      <c r="AWR87" s="811"/>
      <c r="AWS87" s="811"/>
      <c r="AWT87" s="811"/>
      <c r="AWU87" s="811"/>
      <c r="AWV87" s="811"/>
      <c r="AWW87" s="811"/>
      <c r="AWX87" s="811"/>
      <c r="AWY87" s="811"/>
      <c r="AWZ87" s="811"/>
      <c r="AXA87" s="811"/>
      <c r="AXB87" s="811"/>
      <c r="AXC87" s="811"/>
      <c r="AXD87" s="811"/>
      <c r="AXE87" s="811"/>
      <c r="AXF87" s="811"/>
      <c r="AXG87" s="811"/>
      <c r="AXH87" s="811"/>
      <c r="AXI87" s="811"/>
      <c r="AXJ87" s="811"/>
      <c r="AXK87" s="811"/>
      <c r="AXL87" s="811"/>
      <c r="AXM87" s="811"/>
      <c r="AXN87" s="811"/>
      <c r="AXO87" s="811"/>
      <c r="AXP87" s="811"/>
      <c r="AXQ87" s="811"/>
      <c r="AXR87" s="811"/>
      <c r="AXS87" s="811"/>
      <c r="AXT87" s="811"/>
      <c r="AXU87" s="811"/>
      <c r="AXV87" s="811"/>
      <c r="AXW87" s="811"/>
      <c r="AXX87" s="811"/>
      <c r="AXY87" s="811"/>
      <c r="AXZ87" s="811"/>
      <c r="AYA87" s="811"/>
      <c r="AYB87" s="811"/>
      <c r="AYC87" s="811"/>
      <c r="AYD87" s="811"/>
      <c r="AYE87" s="811"/>
      <c r="AYF87" s="811"/>
      <c r="AYG87" s="811"/>
      <c r="AYH87" s="811"/>
      <c r="AYI87" s="811"/>
      <c r="AYJ87" s="811"/>
      <c r="AYK87" s="811"/>
      <c r="AYL87" s="811"/>
      <c r="AYM87" s="811"/>
      <c r="AYN87" s="811"/>
      <c r="AYO87" s="811"/>
      <c r="AYP87" s="811"/>
      <c r="AYQ87" s="811"/>
      <c r="AYR87" s="811"/>
      <c r="AYS87" s="811"/>
      <c r="AYT87" s="811"/>
      <c r="AYU87" s="811"/>
      <c r="AYV87" s="811"/>
      <c r="AYW87" s="811"/>
      <c r="AYX87" s="811"/>
      <c r="AYY87" s="811"/>
      <c r="AYZ87" s="811"/>
      <c r="AZA87" s="811"/>
      <c r="AZB87" s="811"/>
      <c r="AZC87" s="811"/>
      <c r="AZD87" s="811"/>
      <c r="AZE87" s="811"/>
      <c r="AZF87" s="811"/>
      <c r="AZG87" s="811"/>
      <c r="AZH87" s="811"/>
      <c r="AZI87" s="811"/>
      <c r="AZJ87" s="811"/>
      <c r="AZK87" s="811"/>
      <c r="AZL87" s="811"/>
      <c r="AZM87" s="811"/>
      <c r="AZN87" s="811"/>
      <c r="AZO87" s="811"/>
      <c r="AZP87" s="811"/>
      <c r="AZQ87" s="811"/>
      <c r="AZR87" s="811"/>
      <c r="AZS87" s="811"/>
      <c r="AZT87" s="811"/>
      <c r="AZU87" s="811"/>
      <c r="AZV87" s="811"/>
      <c r="AZW87" s="811"/>
      <c r="AZX87" s="811"/>
      <c r="AZY87" s="811"/>
      <c r="AZZ87" s="811"/>
      <c r="BAA87" s="811"/>
      <c r="BAB87" s="811"/>
      <c r="BAC87" s="811"/>
      <c r="BAD87" s="811"/>
      <c r="BAE87" s="811"/>
      <c r="BAF87" s="811"/>
      <c r="BAG87" s="811"/>
      <c r="BAH87" s="811"/>
      <c r="BAI87" s="811"/>
      <c r="BAJ87" s="811"/>
      <c r="BAK87" s="811"/>
      <c r="BAL87" s="811"/>
      <c r="BAM87" s="811"/>
      <c r="BAN87" s="811"/>
      <c r="BAO87" s="811"/>
      <c r="BAP87" s="811"/>
      <c r="BAQ87" s="811"/>
      <c r="BAR87" s="811"/>
      <c r="BAS87" s="811"/>
      <c r="BAT87" s="811"/>
      <c r="BAU87" s="811"/>
      <c r="BAV87" s="811"/>
      <c r="BAW87" s="811"/>
      <c r="BAX87" s="811"/>
      <c r="BAY87" s="811"/>
      <c r="BAZ87" s="811"/>
      <c r="BBA87" s="811"/>
      <c r="BBB87" s="811"/>
      <c r="BBC87" s="811"/>
      <c r="BBD87" s="811"/>
      <c r="BBE87" s="811"/>
      <c r="BBF87" s="811"/>
      <c r="BBG87" s="811"/>
      <c r="BBH87" s="811"/>
      <c r="BBI87" s="811"/>
      <c r="BBJ87" s="811"/>
      <c r="BBK87" s="811"/>
      <c r="BBL87" s="811"/>
      <c r="BBM87" s="811"/>
      <c r="BBN87" s="811"/>
      <c r="BBO87" s="811"/>
      <c r="BBP87" s="811"/>
      <c r="BBQ87" s="811"/>
      <c r="BBR87" s="811"/>
      <c r="BBS87" s="811"/>
      <c r="BBT87" s="811"/>
      <c r="BBU87" s="811"/>
      <c r="BBV87" s="811"/>
      <c r="BBW87" s="811"/>
      <c r="BBX87" s="811"/>
      <c r="BBY87" s="811"/>
      <c r="BBZ87" s="811"/>
      <c r="BCA87" s="811"/>
      <c r="BCB87" s="811"/>
      <c r="BCC87" s="811"/>
      <c r="BCD87" s="811"/>
      <c r="BCE87" s="811"/>
      <c r="BCF87" s="811"/>
      <c r="BCG87" s="811"/>
      <c r="BCH87" s="811"/>
      <c r="BCI87" s="811"/>
      <c r="BCJ87" s="811"/>
      <c r="BCK87" s="811"/>
      <c r="BCL87" s="811"/>
      <c r="BCM87" s="811"/>
      <c r="BCN87" s="811"/>
      <c r="BCO87" s="811"/>
      <c r="BCP87" s="811"/>
      <c r="BCQ87" s="811"/>
      <c r="BCR87" s="811"/>
      <c r="BCS87" s="811"/>
      <c r="BCT87" s="811"/>
      <c r="BCU87" s="811"/>
      <c r="BCV87" s="811"/>
      <c r="BCW87" s="811"/>
      <c r="BCX87" s="811"/>
      <c r="BCY87" s="811"/>
      <c r="BCZ87" s="811"/>
      <c r="BDA87" s="811"/>
      <c r="BDB87" s="811"/>
      <c r="BDC87" s="811"/>
      <c r="BDD87" s="811"/>
      <c r="BDE87" s="811"/>
      <c r="BDF87" s="811"/>
      <c r="BDG87" s="811"/>
      <c r="BDH87" s="811"/>
      <c r="BDI87" s="811"/>
      <c r="BDJ87" s="811"/>
      <c r="BDK87" s="811"/>
      <c r="BDL87" s="811"/>
      <c r="BDM87" s="811"/>
      <c r="BDN87" s="811"/>
      <c r="BDO87" s="811"/>
      <c r="BDP87" s="811"/>
      <c r="BDQ87" s="811"/>
      <c r="BDR87" s="811"/>
      <c r="BDS87" s="811"/>
      <c r="BDT87" s="811"/>
      <c r="BDU87" s="811"/>
      <c r="BDV87" s="811"/>
      <c r="BDW87" s="811"/>
      <c r="BDX87" s="811"/>
      <c r="BDY87" s="811"/>
      <c r="BDZ87" s="811"/>
      <c r="BEA87" s="811"/>
      <c r="BEB87" s="811"/>
      <c r="BEC87" s="811"/>
      <c r="BED87" s="811"/>
      <c r="BEE87" s="811"/>
      <c r="BEF87" s="811"/>
      <c r="BEG87" s="811"/>
      <c r="BEH87" s="811"/>
      <c r="BEI87" s="811"/>
      <c r="BEJ87" s="811"/>
      <c r="BEK87" s="811"/>
      <c r="BEL87" s="811"/>
      <c r="BEM87" s="811"/>
      <c r="BEN87" s="811"/>
      <c r="BEO87" s="811"/>
      <c r="BEP87" s="811"/>
      <c r="BEQ87" s="811"/>
      <c r="BER87" s="811"/>
      <c r="BES87" s="811"/>
      <c r="BET87" s="811"/>
      <c r="BEU87" s="811"/>
      <c r="BEV87" s="811"/>
      <c r="BEW87" s="811"/>
      <c r="BEX87" s="811"/>
      <c r="BEY87" s="811"/>
      <c r="BEZ87" s="811"/>
      <c r="BFA87" s="811"/>
      <c r="BFB87" s="811"/>
      <c r="BFC87" s="811"/>
      <c r="BFD87" s="811"/>
      <c r="BFE87" s="811"/>
      <c r="BFF87" s="811"/>
      <c r="BFG87" s="811"/>
      <c r="BFH87" s="811"/>
      <c r="BFI87" s="811"/>
      <c r="BFJ87" s="811"/>
      <c r="BFK87" s="811"/>
      <c r="BFL87" s="811"/>
      <c r="BFM87" s="811"/>
      <c r="BFN87" s="811"/>
      <c r="BFO87" s="811"/>
      <c r="BFP87" s="811"/>
      <c r="BFQ87" s="811"/>
      <c r="BFR87" s="811"/>
      <c r="BFS87" s="811"/>
      <c r="BFT87" s="811"/>
      <c r="BFU87" s="811"/>
      <c r="BFV87" s="811"/>
      <c r="BFW87" s="811"/>
      <c r="BFX87" s="811"/>
      <c r="BFY87" s="811"/>
      <c r="BFZ87" s="811"/>
      <c r="BGA87" s="811"/>
      <c r="BGB87" s="811"/>
      <c r="BGC87" s="811"/>
      <c r="BGD87" s="811"/>
      <c r="BGE87" s="811"/>
      <c r="BGF87" s="811"/>
      <c r="BGG87" s="811"/>
      <c r="BGH87" s="811"/>
      <c r="BGI87" s="811"/>
      <c r="BGJ87" s="811"/>
      <c r="BGK87" s="811"/>
      <c r="BGL87" s="811"/>
      <c r="BGM87" s="811"/>
      <c r="BGN87" s="811"/>
      <c r="BGO87" s="811"/>
      <c r="BGP87" s="811"/>
      <c r="BGQ87" s="811"/>
      <c r="BGR87" s="811"/>
      <c r="BGS87" s="811"/>
      <c r="BGT87" s="811"/>
      <c r="BGU87" s="811"/>
      <c r="BGV87" s="811"/>
      <c r="BGW87" s="811"/>
      <c r="BGX87" s="811"/>
      <c r="BGY87" s="811"/>
      <c r="BGZ87" s="811"/>
      <c r="BHA87" s="811"/>
      <c r="BHB87" s="811"/>
      <c r="BHC87" s="811"/>
      <c r="BHD87" s="811"/>
      <c r="BHE87" s="811"/>
      <c r="BHF87" s="811"/>
      <c r="BHG87" s="811"/>
      <c r="BHH87" s="811"/>
      <c r="BHI87" s="811"/>
      <c r="BHJ87" s="811"/>
      <c r="BHK87" s="811"/>
      <c r="BHL87" s="811"/>
      <c r="BHM87" s="811"/>
      <c r="BHN87" s="811"/>
      <c r="BHO87" s="811"/>
      <c r="BHP87" s="811"/>
      <c r="BHQ87" s="811"/>
      <c r="BHR87" s="811"/>
      <c r="BHS87" s="811"/>
      <c r="BHT87" s="811"/>
      <c r="BHU87" s="811"/>
      <c r="BHV87" s="811"/>
      <c r="BHW87" s="811"/>
      <c r="BHX87" s="811"/>
      <c r="BHY87" s="811"/>
      <c r="BHZ87" s="811"/>
      <c r="BIA87" s="811"/>
      <c r="BIB87" s="811"/>
      <c r="BIC87" s="811"/>
      <c r="BID87" s="811"/>
      <c r="BIE87" s="811"/>
      <c r="BIF87" s="811"/>
      <c r="BIG87" s="811"/>
      <c r="BIH87" s="811"/>
      <c r="BII87" s="811"/>
      <c r="BIJ87" s="811"/>
      <c r="BIK87" s="811"/>
      <c r="BIL87" s="811"/>
      <c r="BIM87" s="811"/>
      <c r="BIN87" s="811"/>
      <c r="BIO87" s="811"/>
      <c r="BIP87" s="811"/>
      <c r="BIQ87" s="811"/>
      <c r="BIR87" s="811"/>
      <c r="BIS87" s="811"/>
      <c r="BIT87" s="811"/>
      <c r="BIU87" s="811"/>
      <c r="BIV87" s="811"/>
      <c r="BIW87" s="811"/>
      <c r="BIX87" s="811"/>
      <c r="BIY87" s="811"/>
      <c r="BIZ87" s="811"/>
      <c r="BJA87" s="811"/>
      <c r="BJB87" s="811"/>
      <c r="BJC87" s="811"/>
      <c r="BJD87" s="811"/>
      <c r="BJE87" s="811"/>
      <c r="BJF87" s="811"/>
      <c r="BJG87" s="811"/>
      <c r="BJH87" s="811"/>
      <c r="BJI87" s="811"/>
      <c r="BJJ87" s="811"/>
      <c r="BJK87" s="811"/>
      <c r="BJL87" s="811"/>
      <c r="BJM87" s="811"/>
      <c r="BJN87" s="811"/>
      <c r="BJO87" s="811"/>
      <c r="BJP87" s="811"/>
      <c r="BJQ87" s="811"/>
      <c r="BJR87" s="811"/>
      <c r="BJS87" s="811"/>
      <c r="BJT87" s="811"/>
      <c r="BJU87" s="811"/>
      <c r="BJV87" s="811"/>
      <c r="BJW87" s="811"/>
      <c r="BJX87" s="811"/>
      <c r="BJY87" s="811"/>
      <c r="BJZ87" s="811"/>
      <c r="BKA87" s="811"/>
      <c r="BKB87" s="811"/>
      <c r="BKC87" s="811"/>
      <c r="BKD87" s="811"/>
      <c r="BKE87" s="811"/>
      <c r="BKF87" s="811"/>
      <c r="BKG87" s="811"/>
      <c r="BKH87" s="811"/>
      <c r="BKI87" s="811"/>
      <c r="BKJ87" s="811"/>
      <c r="BKK87" s="811"/>
      <c r="BKL87" s="811"/>
      <c r="BKM87" s="811"/>
      <c r="BKN87" s="811"/>
      <c r="BKO87" s="811"/>
      <c r="BKP87" s="811"/>
      <c r="BKQ87" s="811"/>
      <c r="BKR87" s="811"/>
      <c r="BKS87" s="811"/>
      <c r="BKT87" s="811"/>
      <c r="BKU87" s="811"/>
      <c r="BKV87" s="811"/>
      <c r="BKW87" s="811"/>
      <c r="BKX87" s="811"/>
      <c r="BKY87" s="811"/>
      <c r="BKZ87" s="811"/>
      <c r="BLA87" s="811"/>
      <c r="BLB87" s="811"/>
      <c r="BLC87" s="811"/>
      <c r="BLD87" s="811"/>
      <c r="BLE87" s="811"/>
      <c r="BLF87" s="811"/>
      <c r="BLG87" s="811"/>
      <c r="BLH87" s="811"/>
      <c r="BLI87" s="811"/>
      <c r="BLJ87" s="811"/>
      <c r="BLK87" s="811"/>
      <c r="BLL87" s="811"/>
      <c r="BLM87" s="811"/>
      <c r="BLN87" s="811"/>
      <c r="BLO87" s="811"/>
      <c r="BLP87" s="811"/>
      <c r="BLQ87" s="811"/>
      <c r="BLR87" s="811"/>
      <c r="BLS87" s="811"/>
      <c r="BLT87" s="811"/>
      <c r="BLU87" s="811"/>
      <c r="BLV87" s="811"/>
      <c r="BLW87" s="811"/>
      <c r="BLX87" s="811"/>
      <c r="BLY87" s="811"/>
      <c r="BLZ87" s="811"/>
      <c r="BMA87" s="811"/>
      <c r="BMB87" s="811"/>
      <c r="BMC87" s="811"/>
      <c r="BMD87" s="811"/>
      <c r="BME87" s="811"/>
      <c r="BMF87" s="811"/>
      <c r="BMG87" s="811"/>
      <c r="BMH87" s="811"/>
      <c r="BMI87" s="811"/>
      <c r="BMJ87" s="811"/>
      <c r="BMK87" s="811"/>
      <c r="BML87" s="811"/>
      <c r="BMM87" s="811"/>
      <c r="BMN87" s="811"/>
      <c r="BMO87" s="811"/>
      <c r="BMP87" s="811"/>
      <c r="BMQ87" s="811"/>
      <c r="BMR87" s="811"/>
      <c r="BMS87" s="811"/>
      <c r="BMT87" s="811"/>
      <c r="BMU87" s="811"/>
      <c r="BMV87" s="811"/>
      <c r="BMW87" s="811"/>
      <c r="BMX87" s="811"/>
      <c r="BMY87" s="811"/>
      <c r="BMZ87" s="811"/>
      <c r="BNA87" s="811"/>
      <c r="BNB87" s="811"/>
      <c r="BNC87" s="811"/>
      <c r="BND87" s="811"/>
      <c r="BNE87" s="811"/>
      <c r="BNF87" s="811"/>
      <c r="BNG87" s="811"/>
      <c r="BNH87" s="811"/>
      <c r="BNI87" s="811"/>
      <c r="BNJ87" s="811"/>
      <c r="BNK87" s="811"/>
      <c r="BNL87" s="811"/>
      <c r="BNM87" s="811"/>
      <c r="BNN87" s="811"/>
      <c r="BNO87" s="811"/>
      <c r="BNP87" s="811"/>
      <c r="BNQ87" s="811"/>
      <c r="BNR87" s="811"/>
      <c r="BNS87" s="811"/>
      <c r="BNT87" s="811"/>
      <c r="BNU87" s="811"/>
      <c r="BNV87" s="811"/>
      <c r="BNW87" s="811"/>
      <c r="BNX87" s="811"/>
      <c r="BNY87" s="811"/>
      <c r="BNZ87" s="811"/>
      <c r="BOA87" s="811"/>
      <c r="BOB87" s="811"/>
      <c r="BOC87" s="811"/>
      <c r="BOD87" s="811"/>
      <c r="BOE87" s="811"/>
      <c r="BOF87" s="811"/>
      <c r="BOG87" s="811"/>
      <c r="BOH87" s="811"/>
      <c r="BOI87" s="811"/>
      <c r="BOJ87" s="811"/>
      <c r="BOK87" s="811"/>
      <c r="BOL87" s="811"/>
      <c r="BOM87" s="811"/>
      <c r="BON87" s="811"/>
      <c r="BOO87" s="811"/>
      <c r="BOP87" s="811"/>
      <c r="BOQ87" s="811"/>
      <c r="BOR87" s="811"/>
      <c r="BOS87" s="811"/>
      <c r="BOT87" s="811"/>
      <c r="BOU87" s="811"/>
      <c r="BOV87" s="811"/>
      <c r="BOW87" s="811"/>
      <c r="BOX87" s="811"/>
      <c r="BOY87" s="811"/>
      <c r="BOZ87" s="811"/>
      <c r="BPA87" s="811"/>
      <c r="BPB87" s="811"/>
      <c r="BPC87" s="811"/>
      <c r="BPD87" s="811"/>
      <c r="BPE87" s="811"/>
      <c r="BPF87" s="811"/>
      <c r="BPG87" s="811"/>
      <c r="BPH87" s="811"/>
      <c r="BPI87" s="811"/>
      <c r="BPJ87" s="811"/>
      <c r="BPK87" s="811"/>
      <c r="BPL87" s="811"/>
      <c r="BPM87" s="811"/>
      <c r="BPN87" s="811"/>
      <c r="BPO87" s="811"/>
      <c r="BPP87" s="811"/>
      <c r="BPQ87" s="811"/>
      <c r="BPR87" s="811"/>
      <c r="BPS87" s="811"/>
      <c r="BPT87" s="811"/>
      <c r="BPU87" s="811"/>
      <c r="BPV87" s="811"/>
      <c r="BPW87" s="811"/>
      <c r="BPX87" s="811"/>
      <c r="BPY87" s="811"/>
      <c r="BPZ87" s="811"/>
      <c r="BQA87" s="811"/>
      <c r="BQB87" s="811"/>
      <c r="BQC87" s="811"/>
      <c r="BQD87" s="811"/>
      <c r="BQE87" s="811"/>
      <c r="BQF87" s="811"/>
      <c r="BQG87" s="811"/>
      <c r="BQH87" s="811"/>
      <c r="BQI87" s="811"/>
      <c r="BQJ87" s="811"/>
      <c r="BQK87" s="811"/>
      <c r="BQL87" s="811"/>
      <c r="BQM87" s="811"/>
      <c r="BQN87" s="811"/>
      <c r="BQO87" s="811"/>
      <c r="BQP87" s="811"/>
      <c r="BQQ87" s="811"/>
      <c r="BQR87" s="811"/>
      <c r="BQS87" s="811"/>
      <c r="BQT87" s="811"/>
      <c r="BQU87" s="811"/>
      <c r="BQV87" s="811"/>
      <c r="BQW87" s="811"/>
      <c r="BQX87" s="811"/>
      <c r="BQY87" s="811"/>
      <c r="BQZ87" s="811"/>
      <c r="BRA87" s="811"/>
      <c r="BRB87" s="811"/>
      <c r="BRC87" s="811"/>
      <c r="BRD87" s="811"/>
      <c r="BRE87" s="811"/>
      <c r="BRF87" s="811"/>
      <c r="BRG87" s="811"/>
      <c r="BRH87" s="811"/>
      <c r="BRI87" s="811"/>
      <c r="BRJ87" s="811"/>
      <c r="BRK87" s="811"/>
      <c r="BRL87" s="811"/>
      <c r="BRM87" s="811"/>
      <c r="BRN87" s="811"/>
      <c r="BRO87" s="811"/>
      <c r="BRP87" s="811"/>
      <c r="BRQ87" s="811"/>
      <c r="BRR87" s="811"/>
      <c r="BRS87" s="811"/>
      <c r="BRT87" s="811"/>
      <c r="BRU87" s="811"/>
      <c r="BRV87" s="811"/>
      <c r="BRW87" s="811"/>
      <c r="BRX87" s="811"/>
      <c r="BRY87" s="811"/>
      <c r="BRZ87" s="811"/>
      <c r="BSA87" s="811"/>
      <c r="BSB87" s="811"/>
      <c r="BSC87" s="811"/>
      <c r="BSD87" s="811"/>
      <c r="BSE87" s="811"/>
      <c r="BSF87" s="811"/>
      <c r="BSG87" s="811"/>
      <c r="BSH87" s="811"/>
      <c r="BSI87" s="811"/>
      <c r="BSJ87" s="811"/>
      <c r="BSK87" s="811"/>
      <c r="BSL87" s="811"/>
      <c r="BSM87" s="811"/>
      <c r="BSN87" s="811"/>
      <c r="BSO87" s="811"/>
      <c r="BSP87" s="811"/>
      <c r="BSQ87" s="811"/>
      <c r="BSR87" s="811"/>
      <c r="BSS87" s="811"/>
      <c r="BST87" s="811"/>
      <c r="BSU87" s="811"/>
      <c r="BSV87" s="811"/>
      <c r="BSW87" s="811"/>
      <c r="BSX87" s="811"/>
      <c r="BSY87" s="811"/>
      <c r="BSZ87" s="811"/>
      <c r="BTA87" s="811"/>
      <c r="BTB87" s="811"/>
      <c r="BTC87" s="811"/>
      <c r="BTD87" s="811"/>
      <c r="BTE87" s="811"/>
      <c r="BTF87" s="811"/>
      <c r="BTG87" s="811"/>
      <c r="BTH87" s="811"/>
      <c r="BTI87" s="811"/>
      <c r="BTJ87" s="811"/>
      <c r="BTK87" s="811"/>
      <c r="BTL87" s="811"/>
      <c r="BTM87" s="811"/>
      <c r="BTN87" s="811"/>
      <c r="BTO87" s="811"/>
      <c r="BTP87" s="811"/>
      <c r="BTQ87" s="811"/>
      <c r="BTR87" s="811"/>
      <c r="BTS87" s="811"/>
      <c r="BTT87" s="811"/>
      <c r="BTU87" s="811"/>
      <c r="BTV87" s="811"/>
      <c r="BTW87" s="811"/>
      <c r="BTX87" s="811"/>
      <c r="BTY87" s="811"/>
      <c r="BTZ87" s="811"/>
      <c r="BUA87" s="811"/>
      <c r="BUB87" s="811"/>
      <c r="BUC87" s="811"/>
      <c r="BUD87" s="811"/>
      <c r="BUE87" s="811"/>
      <c r="BUF87" s="811"/>
      <c r="BUG87" s="811"/>
      <c r="BUH87" s="811"/>
      <c r="BUI87" s="811"/>
      <c r="BUJ87" s="811"/>
      <c r="BUK87" s="811"/>
      <c r="BUL87" s="811"/>
      <c r="BUM87" s="811"/>
      <c r="BUN87" s="811"/>
      <c r="BUO87" s="811"/>
      <c r="BUP87" s="811"/>
      <c r="BUQ87" s="811"/>
      <c r="BUR87" s="811"/>
      <c r="BUS87" s="811"/>
      <c r="BUT87" s="811"/>
      <c r="BUU87" s="811"/>
      <c r="BUV87" s="811"/>
      <c r="BUW87" s="811"/>
      <c r="BUX87" s="811"/>
      <c r="BUY87" s="811"/>
      <c r="BUZ87" s="811"/>
      <c r="BVA87" s="811"/>
      <c r="BVB87" s="811"/>
      <c r="BVC87" s="811"/>
      <c r="BVD87" s="811"/>
      <c r="BVE87" s="811"/>
      <c r="BVF87" s="811"/>
      <c r="BVG87" s="811"/>
      <c r="BVH87" s="811"/>
      <c r="BVI87" s="811"/>
      <c r="BVJ87" s="811"/>
      <c r="BVK87" s="811"/>
      <c r="BVL87" s="811"/>
      <c r="BVM87" s="811"/>
      <c r="BVN87" s="811"/>
      <c r="BVO87" s="811"/>
      <c r="BVP87" s="811"/>
      <c r="BVQ87" s="811"/>
      <c r="BVR87" s="811"/>
      <c r="BVS87" s="811"/>
      <c r="BVT87" s="811"/>
      <c r="BVU87" s="811"/>
      <c r="BVV87" s="811"/>
      <c r="BVW87" s="811"/>
      <c r="BVX87" s="811"/>
      <c r="BVY87" s="811"/>
      <c r="BVZ87" s="811"/>
      <c r="BWA87" s="811"/>
      <c r="BWB87" s="811"/>
      <c r="BWC87" s="811"/>
      <c r="BWD87" s="811"/>
      <c r="BWE87" s="811"/>
      <c r="BWF87" s="811"/>
      <c r="BWG87" s="811"/>
      <c r="BWH87" s="811"/>
      <c r="BWI87" s="811"/>
      <c r="BWJ87" s="811"/>
      <c r="BWK87" s="811"/>
      <c r="BWL87" s="811"/>
      <c r="BWM87" s="811"/>
      <c r="BWN87" s="811"/>
      <c r="BWO87" s="811"/>
      <c r="BWP87" s="811"/>
      <c r="BWQ87" s="811"/>
      <c r="BWR87" s="811"/>
      <c r="BWS87" s="811"/>
      <c r="BWT87" s="811"/>
      <c r="BWU87" s="811"/>
      <c r="BWV87" s="811"/>
      <c r="BWW87" s="811"/>
      <c r="BWX87" s="811"/>
      <c r="BWY87" s="811"/>
      <c r="BWZ87" s="811"/>
      <c r="BXA87" s="811"/>
      <c r="BXB87" s="811"/>
      <c r="BXC87" s="811"/>
      <c r="BXD87" s="811"/>
      <c r="BXE87" s="811"/>
      <c r="BXF87" s="811"/>
      <c r="BXG87" s="811"/>
      <c r="BXH87" s="811"/>
      <c r="BXI87" s="811"/>
      <c r="BXJ87" s="811"/>
      <c r="BXK87" s="811"/>
      <c r="BXL87" s="811"/>
      <c r="BXM87" s="811"/>
      <c r="BXN87" s="811"/>
      <c r="BXO87" s="811"/>
      <c r="BXP87" s="811"/>
      <c r="BXQ87" s="811"/>
      <c r="BXR87" s="811"/>
      <c r="BXS87" s="811"/>
      <c r="BXT87" s="811"/>
      <c r="BXU87" s="811"/>
      <c r="BXV87" s="811"/>
      <c r="BXW87" s="811"/>
      <c r="BXX87" s="811"/>
      <c r="BXY87" s="811"/>
      <c r="BXZ87" s="811"/>
      <c r="BYA87" s="811"/>
      <c r="BYB87" s="811"/>
      <c r="BYC87" s="811"/>
      <c r="BYD87" s="811"/>
      <c r="BYE87" s="811"/>
      <c r="BYF87" s="811"/>
      <c r="BYG87" s="811"/>
      <c r="BYH87" s="811"/>
      <c r="BYI87" s="811"/>
      <c r="BYJ87" s="811"/>
      <c r="BYK87" s="811"/>
      <c r="BYL87" s="811"/>
      <c r="BYM87" s="811"/>
      <c r="BYN87" s="811"/>
      <c r="BYO87" s="811"/>
      <c r="BYP87" s="811"/>
      <c r="BYQ87" s="811"/>
      <c r="BYR87" s="811"/>
      <c r="BYS87" s="811"/>
      <c r="BYT87" s="811"/>
      <c r="BYU87" s="811"/>
      <c r="BYV87" s="811"/>
      <c r="BYW87" s="811"/>
      <c r="BYX87" s="811"/>
      <c r="BYY87" s="811"/>
      <c r="BYZ87" s="811"/>
      <c r="BZA87" s="811"/>
      <c r="BZB87" s="811"/>
      <c r="BZC87" s="811"/>
      <c r="BZD87" s="811"/>
      <c r="BZE87" s="811"/>
      <c r="BZF87" s="811"/>
      <c r="BZG87" s="811"/>
      <c r="BZH87" s="811"/>
      <c r="BZI87" s="811"/>
      <c r="BZJ87" s="811"/>
      <c r="BZK87" s="811"/>
      <c r="BZL87" s="811"/>
      <c r="BZM87" s="811"/>
      <c r="BZN87" s="811"/>
      <c r="BZO87" s="811"/>
      <c r="BZP87" s="811"/>
      <c r="BZQ87" s="811"/>
      <c r="BZR87" s="811"/>
      <c r="BZS87" s="811"/>
      <c r="BZT87" s="811"/>
      <c r="BZU87" s="811"/>
      <c r="BZV87" s="811"/>
      <c r="BZW87" s="811"/>
      <c r="BZX87" s="811"/>
      <c r="BZY87" s="811"/>
      <c r="BZZ87" s="811"/>
      <c r="CAA87" s="811"/>
      <c r="CAB87" s="811"/>
      <c r="CAC87" s="811"/>
      <c r="CAD87" s="811"/>
      <c r="CAE87" s="811"/>
      <c r="CAF87" s="811"/>
      <c r="CAG87" s="811"/>
      <c r="CAH87" s="811"/>
      <c r="CAI87" s="811"/>
      <c r="CAJ87" s="811"/>
      <c r="CAK87" s="811"/>
      <c r="CAL87" s="811"/>
      <c r="CAM87" s="811"/>
      <c r="CAN87" s="811"/>
      <c r="CAO87" s="811"/>
      <c r="CAP87" s="811"/>
      <c r="CAQ87" s="811"/>
      <c r="CAR87" s="811"/>
      <c r="CAS87" s="811"/>
      <c r="CAT87" s="811"/>
      <c r="CAU87" s="811"/>
      <c r="CAV87" s="811"/>
      <c r="CAW87" s="811"/>
      <c r="CAX87" s="811"/>
      <c r="CAY87" s="811"/>
      <c r="CAZ87" s="811"/>
      <c r="CBA87" s="811"/>
      <c r="CBB87" s="811"/>
      <c r="CBC87" s="811"/>
      <c r="CBD87" s="811"/>
      <c r="CBE87" s="811"/>
      <c r="CBF87" s="811"/>
      <c r="CBG87" s="811"/>
      <c r="CBH87" s="811"/>
      <c r="CBI87" s="811"/>
      <c r="CBJ87" s="811"/>
      <c r="CBK87" s="811"/>
      <c r="CBL87" s="811"/>
      <c r="CBM87" s="811"/>
      <c r="CBN87" s="811"/>
      <c r="CBO87" s="811"/>
      <c r="CBP87" s="811"/>
      <c r="CBQ87" s="811"/>
      <c r="CBR87" s="811"/>
      <c r="CBS87" s="811"/>
      <c r="CBT87" s="811"/>
      <c r="CBU87" s="811"/>
      <c r="CBV87" s="811"/>
      <c r="CBW87" s="811"/>
      <c r="CBX87" s="811"/>
      <c r="CBY87" s="811"/>
      <c r="CBZ87" s="811"/>
      <c r="CCA87" s="811"/>
      <c r="CCB87" s="811"/>
      <c r="CCC87" s="811"/>
      <c r="CCD87" s="811"/>
      <c r="CCE87" s="811"/>
      <c r="CCF87" s="811"/>
      <c r="CCG87" s="811"/>
      <c r="CCH87" s="811"/>
      <c r="CCI87" s="811"/>
      <c r="CCJ87" s="811"/>
      <c r="CCK87" s="811"/>
      <c r="CCL87" s="811"/>
      <c r="CCM87" s="811"/>
      <c r="CCN87" s="811"/>
      <c r="CCO87" s="811"/>
      <c r="CCP87" s="811"/>
      <c r="CCQ87" s="811"/>
      <c r="CCR87" s="811"/>
      <c r="CCS87" s="811"/>
      <c r="CCT87" s="811"/>
      <c r="CCU87" s="811"/>
      <c r="CCV87" s="811"/>
      <c r="CCW87" s="811"/>
      <c r="CCX87" s="811"/>
      <c r="CCY87" s="811"/>
      <c r="CCZ87" s="811"/>
      <c r="CDA87" s="811"/>
      <c r="CDB87" s="811"/>
      <c r="CDC87" s="811"/>
      <c r="CDD87" s="811"/>
      <c r="CDE87" s="811"/>
      <c r="CDF87" s="811"/>
      <c r="CDG87" s="811"/>
      <c r="CDH87" s="811"/>
      <c r="CDI87" s="811"/>
      <c r="CDJ87" s="811"/>
      <c r="CDK87" s="811"/>
      <c r="CDL87" s="811"/>
      <c r="CDM87" s="811"/>
      <c r="CDN87" s="811"/>
      <c r="CDO87" s="811"/>
      <c r="CDP87" s="811"/>
      <c r="CDQ87" s="811"/>
      <c r="CDR87" s="811"/>
      <c r="CDS87" s="811"/>
      <c r="CDT87" s="811"/>
      <c r="CDU87" s="811"/>
      <c r="CDV87" s="811"/>
      <c r="CDW87" s="811"/>
      <c r="CDX87" s="811"/>
      <c r="CDY87" s="811"/>
      <c r="CDZ87" s="811"/>
      <c r="CEA87" s="811"/>
      <c r="CEB87" s="811"/>
      <c r="CEC87" s="811"/>
      <c r="CED87" s="811"/>
      <c r="CEE87" s="811"/>
      <c r="CEF87" s="811"/>
      <c r="CEG87" s="811"/>
      <c r="CEH87" s="811"/>
      <c r="CEI87" s="811"/>
      <c r="CEJ87" s="811"/>
      <c r="CEK87" s="811"/>
      <c r="CEL87" s="811"/>
      <c r="CEM87" s="811"/>
      <c r="CEN87" s="811"/>
      <c r="CEO87" s="811"/>
      <c r="CEP87" s="811"/>
      <c r="CEQ87" s="811"/>
      <c r="CER87" s="811"/>
      <c r="CES87" s="811"/>
      <c r="CET87" s="811"/>
      <c r="CEU87" s="811"/>
      <c r="CEV87" s="811"/>
      <c r="CEW87" s="811"/>
      <c r="CEX87" s="811"/>
      <c r="CEY87" s="811"/>
      <c r="CEZ87" s="811"/>
      <c r="CFA87" s="811"/>
      <c r="CFB87" s="811"/>
      <c r="CFC87" s="811"/>
      <c r="CFD87" s="811"/>
      <c r="CFE87" s="811"/>
      <c r="CFF87" s="811"/>
      <c r="CFG87" s="811"/>
      <c r="CFH87" s="811"/>
      <c r="CFI87" s="811"/>
      <c r="CFJ87" s="811"/>
      <c r="CFK87" s="811"/>
      <c r="CFL87" s="811"/>
      <c r="CFM87" s="811"/>
      <c r="CFN87" s="811"/>
      <c r="CFO87" s="811"/>
      <c r="CFP87" s="811"/>
      <c r="CFQ87" s="811"/>
      <c r="CFR87" s="811"/>
      <c r="CFS87" s="811"/>
      <c r="CFT87" s="811"/>
      <c r="CFU87" s="811"/>
      <c r="CFV87" s="811"/>
      <c r="CFW87" s="811"/>
      <c r="CFX87" s="811"/>
      <c r="CFY87" s="811"/>
      <c r="CFZ87" s="811"/>
      <c r="CGA87" s="811"/>
      <c r="CGB87" s="811"/>
      <c r="CGC87" s="811"/>
      <c r="CGD87" s="811"/>
      <c r="CGE87" s="811"/>
      <c r="CGF87" s="811"/>
      <c r="CGG87" s="811"/>
      <c r="CGH87" s="811"/>
      <c r="CGI87" s="811"/>
      <c r="CGJ87" s="811"/>
      <c r="CGK87" s="811"/>
      <c r="CGL87" s="811"/>
      <c r="CGM87" s="811"/>
      <c r="CGN87" s="811"/>
      <c r="CGO87" s="811"/>
      <c r="CGP87" s="811"/>
      <c r="CGQ87" s="811"/>
      <c r="CGR87" s="811"/>
      <c r="CGS87" s="811"/>
      <c r="CGT87" s="811"/>
      <c r="CGU87" s="811"/>
      <c r="CGV87" s="811"/>
      <c r="CGW87" s="811"/>
      <c r="CGX87" s="811"/>
      <c r="CGY87" s="811"/>
      <c r="CGZ87" s="811"/>
      <c r="CHA87" s="811"/>
      <c r="CHB87" s="811"/>
      <c r="CHC87" s="811"/>
      <c r="CHD87" s="811"/>
      <c r="CHE87" s="811"/>
      <c r="CHF87" s="811"/>
      <c r="CHG87" s="811"/>
      <c r="CHH87" s="811"/>
      <c r="CHI87" s="811"/>
      <c r="CHJ87" s="811"/>
      <c r="CHK87" s="811"/>
      <c r="CHL87" s="811"/>
      <c r="CHM87" s="811"/>
      <c r="CHN87" s="811"/>
      <c r="CHO87" s="811"/>
      <c r="CHP87" s="811"/>
      <c r="CHQ87" s="811"/>
      <c r="CHR87" s="811"/>
      <c r="CHS87" s="811"/>
      <c r="CHT87" s="811"/>
      <c r="CHU87" s="811"/>
      <c r="CHV87" s="811"/>
      <c r="CHW87" s="811"/>
      <c r="CHX87" s="811"/>
      <c r="CHY87" s="811"/>
      <c r="CHZ87" s="811"/>
      <c r="CIA87" s="811"/>
      <c r="CIB87" s="811"/>
      <c r="CIC87" s="811"/>
      <c r="CID87" s="811"/>
      <c r="CIE87" s="811"/>
      <c r="CIF87" s="811"/>
      <c r="CIG87" s="811"/>
      <c r="CIH87" s="811"/>
      <c r="CII87" s="811"/>
      <c r="CIJ87" s="811"/>
      <c r="CIK87" s="811"/>
      <c r="CIL87" s="811"/>
      <c r="CIM87" s="811"/>
      <c r="CIN87" s="811"/>
      <c r="CIO87" s="811"/>
      <c r="CIP87" s="811"/>
      <c r="CIQ87" s="811"/>
      <c r="CIR87" s="811"/>
      <c r="CIS87" s="811"/>
      <c r="CIT87" s="811"/>
      <c r="CIU87" s="811"/>
      <c r="CIV87" s="811"/>
      <c r="CIW87" s="811"/>
      <c r="CIX87" s="811"/>
      <c r="CIY87" s="811"/>
      <c r="CIZ87" s="811"/>
      <c r="CJA87" s="811"/>
      <c r="CJB87" s="811"/>
      <c r="CJC87" s="811"/>
      <c r="CJD87" s="811"/>
      <c r="CJE87" s="811"/>
      <c r="CJF87" s="811"/>
      <c r="CJG87" s="811"/>
      <c r="CJH87" s="811"/>
      <c r="CJI87" s="811"/>
      <c r="CJJ87" s="811"/>
      <c r="CJK87" s="811"/>
      <c r="CJL87" s="811"/>
      <c r="CJM87" s="811"/>
      <c r="CJN87" s="811"/>
      <c r="CJO87" s="811"/>
      <c r="CJP87" s="811"/>
      <c r="CJQ87" s="811"/>
      <c r="CJR87" s="811"/>
      <c r="CJS87" s="811"/>
      <c r="CJT87" s="811"/>
      <c r="CJU87" s="811"/>
      <c r="CJV87" s="811"/>
      <c r="CJW87" s="811"/>
      <c r="CJX87" s="811"/>
      <c r="CJY87" s="811"/>
      <c r="CJZ87" s="811"/>
      <c r="CKA87" s="811"/>
      <c r="CKB87" s="811"/>
      <c r="CKC87" s="811"/>
      <c r="CKD87" s="811"/>
      <c r="CKE87" s="811"/>
      <c r="CKF87" s="811"/>
      <c r="CKG87" s="811"/>
      <c r="CKH87" s="811"/>
      <c r="CKI87" s="811"/>
      <c r="CKJ87" s="811"/>
      <c r="CKK87" s="811"/>
      <c r="CKL87" s="811"/>
      <c r="CKM87" s="811"/>
      <c r="CKN87" s="811"/>
      <c r="CKO87" s="811"/>
      <c r="CKP87" s="811"/>
      <c r="CKQ87" s="811"/>
      <c r="CKR87" s="811"/>
      <c r="CKS87" s="811"/>
      <c r="CKT87" s="811"/>
      <c r="CKU87" s="811"/>
      <c r="CKV87" s="811"/>
      <c r="CKW87" s="811"/>
      <c r="CKX87" s="811"/>
      <c r="CKY87" s="811"/>
      <c r="CKZ87" s="811"/>
      <c r="CLA87" s="811"/>
      <c r="CLB87" s="811"/>
      <c r="CLC87" s="811"/>
      <c r="CLD87" s="811"/>
      <c r="CLE87" s="811"/>
      <c r="CLF87" s="811"/>
      <c r="CLG87" s="811"/>
      <c r="CLH87" s="811"/>
      <c r="CLI87" s="811"/>
      <c r="CLJ87" s="811"/>
      <c r="CLK87" s="811"/>
      <c r="CLL87" s="811"/>
      <c r="CLM87" s="811"/>
      <c r="CLN87" s="811"/>
      <c r="CLO87" s="811"/>
      <c r="CLP87" s="811"/>
      <c r="CLQ87" s="811"/>
      <c r="CLR87" s="811"/>
      <c r="CLS87" s="811"/>
      <c r="CLT87" s="811"/>
      <c r="CLU87" s="811"/>
      <c r="CLV87" s="811"/>
      <c r="CLW87" s="811"/>
      <c r="CLX87" s="811"/>
      <c r="CLY87" s="811"/>
      <c r="CLZ87" s="811"/>
      <c r="CMA87" s="811"/>
      <c r="CMB87" s="811"/>
      <c r="CMC87" s="811"/>
      <c r="CMD87" s="811"/>
      <c r="CME87" s="811"/>
      <c r="CMF87" s="811"/>
      <c r="CMG87" s="811"/>
      <c r="CMH87" s="811"/>
      <c r="CMI87" s="811"/>
      <c r="CMJ87" s="811"/>
      <c r="CMK87" s="811"/>
      <c r="CML87" s="811"/>
      <c r="CMM87" s="811"/>
      <c r="CMN87" s="811"/>
      <c r="CMO87" s="811"/>
      <c r="CMP87" s="811"/>
      <c r="CMQ87" s="811"/>
      <c r="CMR87" s="811"/>
      <c r="CMS87" s="811"/>
      <c r="CMT87" s="811"/>
      <c r="CMU87" s="811"/>
      <c r="CMV87" s="811"/>
      <c r="CMW87" s="811"/>
      <c r="CMX87" s="811"/>
      <c r="CMY87" s="811"/>
      <c r="CMZ87" s="811"/>
      <c r="CNA87" s="811"/>
      <c r="CNB87" s="811"/>
      <c r="CNC87" s="811"/>
      <c r="CND87" s="811"/>
      <c r="CNE87" s="811"/>
      <c r="CNF87" s="811"/>
      <c r="CNG87" s="811"/>
      <c r="CNH87" s="811"/>
      <c r="CNI87" s="811"/>
      <c r="CNJ87" s="811"/>
      <c r="CNK87" s="811"/>
      <c r="CNL87" s="811"/>
      <c r="CNM87" s="811"/>
      <c r="CNN87" s="811"/>
      <c r="CNO87" s="811"/>
      <c r="CNP87" s="811"/>
      <c r="CNQ87" s="811"/>
      <c r="CNR87" s="811"/>
      <c r="CNS87" s="811"/>
      <c r="CNT87" s="811"/>
      <c r="CNU87" s="811"/>
      <c r="CNV87" s="811"/>
      <c r="CNW87" s="811"/>
      <c r="CNX87" s="811"/>
      <c r="CNY87" s="811"/>
      <c r="CNZ87" s="811"/>
      <c r="COA87" s="811"/>
      <c r="COB87" s="811"/>
      <c r="COC87" s="811"/>
      <c r="COD87" s="811"/>
      <c r="COE87" s="811"/>
      <c r="COF87" s="811"/>
      <c r="COG87" s="811"/>
      <c r="COH87" s="811"/>
      <c r="COI87" s="811"/>
      <c r="COJ87" s="811"/>
      <c r="COK87" s="811"/>
      <c r="COL87" s="811"/>
      <c r="COM87" s="811"/>
      <c r="CON87" s="811"/>
      <c r="COO87" s="811"/>
      <c r="COP87" s="811"/>
      <c r="COQ87" s="811"/>
      <c r="COR87" s="811"/>
      <c r="COS87" s="811"/>
      <c r="COT87" s="811"/>
      <c r="COU87" s="811"/>
      <c r="COV87" s="811"/>
      <c r="COW87" s="811"/>
      <c r="COX87" s="811"/>
      <c r="COY87" s="811"/>
      <c r="COZ87" s="811"/>
      <c r="CPA87" s="811"/>
      <c r="CPB87" s="811"/>
      <c r="CPC87" s="811"/>
      <c r="CPD87" s="811"/>
      <c r="CPE87" s="811"/>
      <c r="CPF87" s="811"/>
      <c r="CPG87" s="811"/>
      <c r="CPH87" s="811"/>
      <c r="CPI87" s="811"/>
      <c r="CPJ87" s="811"/>
      <c r="CPK87" s="811"/>
      <c r="CPL87" s="811"/>
      <c r="CPM87" s="811"/>
      <c r="CPN87" s="811"/>
      <c r="CPO87" s="811"/>
      <c r="CPP87" s="811"/>
      <c r="CPQ87" s="811"/>
      <c r="CPR87" s="811"/>
      <c r="CPS87" s="811"/>
      <c r="CPT87" s="811"/>
      <c r="CPU87" s="811"/>
      <c r="CPV87" s="811"/>
      <c r="CPW87" s="811"/>
      <c r="CPX87" s="811"/>
      <c r="CPY87" s="811"/>
      <c r="CPZ87" s="811"/>
      <c r="CQA87" s="811"/>
      <c r="CQB87" s="811"/>
      <c r="CQC87" s="811"/>
      <c r="CQD87" s="811"/>
      <c r="CQE87" s="811"/>
      <c r="CQF87" s="811"/>
      <c r="CQG87" s="811"/>
      <c r="CQH87" s="811"/>
      <c r="CQI87" s="811"/>
      <c r="CQJ87" s="811"/>
      <c r="CQK87" s="811"/>
      <c r="CQL87" s="811"/>
      <c r="CQM87" s="811"/>
      <c r="CQN87" s="811"/>
      <c r="CQO87" s="811"/>
      <c r="CQP87" s="811"/>
      <c r="CQQ87" s="811"/>
      <c r="CQR87" s="811"/>
      <c r="CQS87" s="811"/>
      <c r="CQT87" s="811"/>
      <c r="CQU87" s="811"/>
      <c r="CQV87" s="811"/>
      <c r="CQW87" s="811"/>
      <c r="CQX87" s="811"/>
      <c r="CQY87" s="811"/>
      <c r="CQZ87" s="811"/>
      <c r="CRA87" s="811"/>
      <c r="CRB87" s="811"/>
      <c r="CRC87" s="811"/>
      <c r="CRD87" s="811"/>
      <c r="CRE87" s="811"/>
      <c r="CRF87" s="811"/>
      <c r="CRG87" s="811"/>
      <c r="CRH87" s="811"/>
      <c r="CRI87" s="811"/>
      <c r="CRJ87" s="811"/>
      <c r="CRK87" s="811"/>
      <c r="CRL87" s="811"/>
      <c r="CRM87" s="811"/>
      <c r="CRN87" s="811"/>
      <c r="CRO87" s="811"/>
      <c r="CRP87" s="811"/>
      <c r="CRQ87" s="811"/>
      <c r="CRR87" s="811"/>
      <c r="CRS87" s="811"/>
      <c r="CRT87" s="811"/>
      <c r="CRU87" s="811"/>
      <c r="CRV87" s="811"/>
      <c r="CRW87" s="811"/>
      <c r="CRX87" s="811"/>
      <c r="CRY87" s="811"/>
      <c r="CRZ87" s="811"/>
      <c r="CSA87" s="811"/>
      <c r="CSB87" s="811"/>
      <c r="CSC87" s="811"/>
      <c r="CSD87" s="811"/>
      <c r="CSE87" s="811"/>
      <c r="CSF87" s="811"/>
      <c r="CSG87" s="811"/>
      <c r="CSH87" s="811"/>
      <c r="CSI87" s="811"/>
      <c r="CSJ87" s="811"/>
      <c r="CSK87" s="811"/>
      <c r="CSL87" s="811"/>
      <c r="CSM87" s="811"/>
      <c r="CSN87" s="811"/>
      <c r="CSO87" s="811"/>
      <c r="CSP87" s="811"/>
      <c r="CSQ87" s="811"/>
      <c r="CSR87" s="811"/>
      <c r="CSS87" s="811"/>
      <c r="CST87" s="811"/>
      <c r="CSU87" s="811"/>
      <c r="CSV87" s="811"/>
      <c r="CSW87" s="811"/>
      <c r="CSX87" s="811"/>
      <c r="CSY87" s="811"/>
      <c r="CSZ87" s="811"/>
      <c r="CTA87" s="811"/>
      <c r="CTB87" s="811"/>
      <c r="CTC87" s="811"/>
      <c r="CTD87" s="811"/>
      <c r="CTE87" s="811"/>
      <c r="CTF87" s="811"/>
      <c r="CTG87" s="811"/>
      <c r="CTH87" s="811"/>
      <c r="CTI87" s="811"/>
      <c r="CTJ87" s="811"/>
      <c r="CTK87" s="811"/>
      <c r="CTL87" s="811"/>
      <c r="CTM87" s="811"/>
      <c r="CTN87" s="811"/>
      <c r="CTO87" s="811"/>
      <c r="CTP87" s="811"/>
      <c r="CTQ87" s="811"/>
      <c r="CTR87" s="811"/>
      <c r="CTS87" s="811"/>
      <c r="CTT87" s="811"/>
      <c r="CTU87" s="811"/>
      <c r="CTV87" s="811"/>
      <c r="CTW87" s="811"/>
      <c r="CTX87" s="811"/>
      <c r="CTY87" s="811"/>
      <c r="CTZ87" s="811"/>
      <c r="CUA87" s="811"/>
      <c r="CUB87" s="811"/>
      <c r="CUC87" s="811"/>
      <c r="CUD87" s="811"/>
      <c r="CUE87" s="811"/>
      <c r="CUF87" s="811"/>
      <c r="CUG87" s="811"/>
      <c r="CUH87" s="811"/>
      <c r="CUI87" s="811"/>
      <c r="CUJ87" s="811"/>
      <c r="CUK87" s="811"/>
      <c r="CUL87" s="811"/>
      <c r="CUM87" s="811"/>
      <c r="CUN87" s="811"/>
      <c r="CUO87" s="811"/>
      <c r="CUP87" s="811"/>
      <c r="CUQ87" s="811"/>
      <c r="CUR87" s="811"/>
      <c r="CUS87" s="811"/>
      <c r="CUT87" s="811"/>
      <c r="CUU87" s="811"/>
      <c r="CUV87" s="811"/>
      <c r="CUW87" s="811"/>
      <c r="CUX87" s="811"/>
      <c r="CUY87" s="811"/>
      <c r="CUZ87" s="811"/>
      <c r="CVA87" s="811"/>
      <c r="CVB87" s="811"/>
      <c r="CVC87" s="811"/>
      <c r="CVD87" s="811"/>
      <c r="CVE87" s="811"/>
      <c r="CVF87" s="811"/>
      <c r="CVG87" s="811"/>
      <c r="CVH87" s="811"/>
      <c r="CVI87" s="811"/>
      <c r="CVJ87" s="811"/>
      <c r="CVK87" s="811"/>
      <c r="CVL87" s="811"/>
      <c r="CVM87" s="811"/>
      <c r="CVN87" s="811"/>
      <c r="CVO87" s="811"/>
      <c r="CVP87" s="811"/>
      <c r="CVQ87" s="811"/>
      <c r="CVR87" s="811"/>
      <c r="CVS87" s="811"/>
      <c r="CVT87" s="811"/>
      <c r="CVU87" s="811"/>
      <c r="CVV87" s="811"/>
      <c r="CVW87" s="811"/>
      <c r="CVX87" s="811"/>
      <c r="CVY87" s="811"/>
      <c r="CVZ87" s="811"/>
      <c r="CWA87" s="811"/>
      <c r="CWB87" s="811"/>
      <c r="CWC87" s="811"/>
      <c r="CWD87" s="811"/>
      <c r="CWE87" s="811"/>
      <c r="CWF87" s="811"/>
      <c r="CWG87" s="811"/>
      <c r="CWH87" s="811"/>
      <c r="CWI87" s="811"/>
      <c r="CWJ87" s="811"/>
      <c r="CWK87" s="811"/>
      <c r="CWL87" s="811"/>
      <c r="CWM87" s="811"/>
      <c r="CWN87" s="811"/>
      <c r="CWO87" s="811"/>
      <c r="CWP87" s="811"/>
      <c r="CWQ87" s="811"/>
      <c r="CWR87" s="811"/>
      <c r="CWS87" s="811"/>
      <c r="CWT87" s="811"/>
      <c r="CWU87" s="811"/>
      <c r="CWV87" s="811"/>
      <c r="CWW87" s="811"/>
      <c r="CWX87" s="811"/>
      <c r="CWY87" s="811"/>
      <c r="CWZ87" s="811"/>
      <c r="CXA87" s="811"/>
      <c r="CXB87" s="811"/>
      <c r="CXC87" s="811"/>
      <c r="CXD87" s="811"/>
      <c r="CXE87" s="811"/>
      <c r="CXF87" s="811"/>
      <c r="CXG87" s="811"/>
      <c r="CXH87" s="811"/>
      <c r="CXI87" s="811"/>
      <c r="CXJ87" s="811"/>
      <c r="CXK87" s="811"/>
      <c r="CXL87" s="811"/>
      <c r="CXM87" s="811"/>
      <c r="CXN87" s="811"/>
      <c r="CXO87" s="811"/>
      <c r="CXP87" s="811"/>
      <c r="CXQ87" s="811"/>
      <c r="CXR87" s="811"/>
      <c r="CXS87" s="811"/>
      <c r="CXT87" s="811"/>
      <c r="CXU87" s="811"/>
      <c r="CXV87" s="811"/>
      <c r="CXW87" s="811"/>
      <c r="CXX87" s="811"/>
      <c r="CXY87" s="811"/>
      <c r="CXZ87" s="811"/>
      <c r="CYA87" s="811"/>
      <c r="CYB87" s="811"/>
      <c r="CYC87" s="811"/>
      <c r="CYD87" s="811"/>
      <c r="CYE87" s="811"/>
      <c r="CYF87" s="811"/>
      <c r="CYG87" s="811"/>
      <c r="CYH87" s="811"/>
      <c r="CYI87" s="811"/>
      <c r="CYJ87" s="811"/>
      <c r="CYK87" s="811"/>
      <c r="CYL87" s="811"/>
      <c r="CYM87" s="811"/>
      <c r="CYN87" s="811"/>
      <c r="CYO87" s="811"/>
      <c r="CYP87" s="811"/>
      <c r="CYQ87" s="811"/>
      <c r="CYR87" s="811"/>
      <c r="CYS87" s="811"/>
      <c r="CYT87" s="811"/>
      <c r="CYU87" s="811"/>
      <c r="CYV87" s="811"/>
      <c r="CYW87" s="811"/>
      <c r="CYX87" s="811"/>
      <c r="CYY87" s="811"/>
      <c r="CYZ87" s="811"/>
      <c r="CZA87" s="811"/>
      <c r="CZB87" s="811"/>
      <c r="CZC87" s="811"/>
      <c r="CZD87" s="811"/>
      <c r="CZE87" s="811"/>
      <c r="CZF87" s="811"/>
      <c r="CZG87" s="811"/>
      <c r="CZH87" s="811"/>
      <c r="CZI87" s="811"/>
      <c r="CZJ87" s="811"/>
      <c r="CZK87" s="811"/>
      <c r="CZL87" s="811"/>
      <c r="CZM87" s="811"/>
      <c r="CZN87" s="811"/>
      <c r="CZO87" s="811"/>
      <c r="CZP87" s="811"/>
      <c r="CZQ87" s="811"/>
      <c r="CZR87" s="811"/>
      <c r="CZS87" s="811"/>
      <c r="CZT87" s="811"/>
      <c r="CZU87" s="811"/>
      <c r="CZV87" s="811"/>
      <c r="CZW87" s="811"/>
      <c r="CZX87" s="811"/>
      <c r="CZY87" s="811"/>
      <c r="CZZ87" s="811"/>
      <c r="DAA87" s="811"/>
      <c r="DAB87" s="811"/>
      <c r="DAC87" s="811"/>
      <c r="DAD87" s="811"/>
      <c r="DAE87" s="811"/>
      <c r="DAF87" s="811"/>
      <c r="DAG87" s="811"/>
      <c r="DAH87" s="811"/>
      <c r="DAI87" s="811"/>
      <c r="DAJ87" s="811"/>
      <c r="DAK87" s="811"/>
      <c r="DAL87" s="811"/>
      <c r="DAM87" s="811"/>
      <c r="DAN87" s="811"/>
      <c r="DAO87" s="811"/>
      <c r="DAP87" s="811"/>
      <c r="DAQ87" s="811"/>
      <c r="DAR87" s="811"/>
      <c r="DAS87" s="811"/>
      <c r="DAT87" s="811"/>
      <c r="DAU87" s="811"/>
      <c r="DAV87" s="811"/>
      <c r="DAW87" s="811"/>
      <c r="DAX87" s="811"/>
      <c r="DAY87" s="811"/>
      <c r="DAZ87" s="811"/>
      <c r="DBA87" s="811"/>
      <c r="DBB87" s="811"/>
      <c r="DBC87" s="811"/>
      <c r="DBD87" s="811"/>
      <c r="DBE87" s="811"/>
      <c r="DBF87" s="811"/>
      <c r="DBG87" s="811"/>
      <c r="DBH87" s="811"/>
      <c r="DBI87" s="811"/>
      <c r="DBJ87" s="811"/>
      <c r="DBK87" s="811"/>
      <c r="DBL87" s="811"/>
      <c r="DBM87" s="811"/>
      <c r="DBN87" s="811"/>
      <c r="DBO87" s="811"/>
      <c r="DBP87" s="811"/>
      <c r="DBQ87" s="811"/>
      <c r="DBR87" s="811"/>
      <c r="DBS87" s="811"/>
      <c r="DBT87" s="811"/>
      <c r="DBU87" s="811"/>
      <c r="DBV87" s="811"/>
      <c r="DBW87" s="811"/>
      <c r="DBX87" s="811"/>
      <c r="DBY87" s="811"/>
      <c r="DBZ87" s="811"/>
      <c r="DCA87" s="811"/>
      <c r="DCB87" s="811"/>
      <c r="DCC87" s="811"/>
      <c r="DCD87" s="811"/>
      <c r="DCE87" s="811"/>
      <c r="DCF87" s="811"/>
      <c r="DCG87" s="811"/>
      <c r="DCH87" s="811"/>
      <c r="DCI87" s="811"/>
      <c r="DCJ87" s="811"/>
      <c r="DCK87" s="811"/>
      <c r="DCL87" s="811"/>
      <c r="DCM87" s="811"/>
      <c r="DCN87" s="811"/>
      <c r="DCO87" s="811"/>
      <c r="DCP87" s="811"/>
      <c r="DCQ87" s="811"/>
      <c r="DCR87" s="811"/>
      <c r="DCS87" s="811"/>
      <c r="DCT87" s="811"/>
      <c r="DCU87" s="811"/>
      <c r="DCV87" s="811"/>
      <c r="DCW87" s="811"/>
      <c r="DCX87" s="811"/>
      <c r="DCY87" s="811"/>
      <c r="DCZ87" s="811"/>
      <c r="DDA87" s="811"/>
      <c r="DDB87" s="811"/>
      <c r="DDC87" s="811"/>
      <c r="DDD87" s="811"/>
      <c r="DDE87" s="811"/>
      <c r="DDF87" s="811"/>
      <c r="DDG87" s="811"/>
      <c r="DDH87" s="811"/>
      <c r="DDI87" s="811"/>
      <c r="DDJ87" s="811"/>
      <c r="DDK87" s="811"/>
      <c r="DDL87" s="811"/>
      <c r="DDM87" s="811"/>
      <c r="DDN87" s="811"/>
      <c r="DDO87" s="811"/>
      <c r="DDP87" s="811"/>
      <c r="DDQ87" s="811"/>
      <c r="DDR87" s="811"/>
      <c r="DDS87" s="811"/>
      <c r="DDT87" s="811"/>
      <c r="DDU87" s="811"/>
      <c r="DDV87" s="811"/>
      <c r="DDW87" s="811"/>
      <c r="DDX87" s="811"/>
      <c r="DDY87" s="811"/>
      <c r="DDZ87" s="811"/>
      <c r="DEA87" s="811"/>
      <c r="DEB87" s="811"/>
      <c r="DEC87" s="811"/>
      <c r="DED87" s="811"/>
      <c r="DEE87" s="811"/>
      <c r="DEF87" s="811"/>
      <c r="DEG87" s="811"/>
      <c r="DEH87" s="811"/>
      <c r="DEI87" s="811"/>
      <c r="DEJ87" s="811"/>
      <c r="DEK87" s="811"/>
      <c r="DEL87" s="811"/>
      <c r="DEM87" s="811"/>
      <c r="DEN87" s="811"/>
      <c r="DEO87" s="811"/>
      <c r="DEP87" s="811"/>
      <c r="DEQ87" s="811"/>
      <c r="DER87" s="811"/>
      <c r="DES87" s="811"/>
      <c r="DET87" s="811"/>
      <c r="DEU87" s="811"/>
      <c r="DEV87" s="811"/>
      <c r="DEW87" s="811"/>
      <c r="DEX87" s="811"/>
      <c r="DEY87" s="811"/>
      <c r="DEZ87" s="811"/>
      <c r="DFA87" s="811"/>
      <c r="DFB87" s="811"/>
      <c r="DFC87" s="811"/>
      <c r="DFD87" s="811"/>
      <c r="DFE87" s="811"/>
      <c r="DFF87" s="811"/>
      <c r="DFG87" s="811"/>
      <c r="DFH87" s="811"/>
      <c r="DFI87" s="811"/>
      <c r="DFJ87" s="811"/>
      <c r="DFK87" s="811"/>
      <c r="DFL87" s="811"/>
      <c r="DFM87" s="811"/>
      <c r="DFN87" s="811"/>
      <c r="DFO87" s="811"/>
      <c r="DFP87" s="811"/>
      <c r="DFQ87" s="811"/>
      <c r="DFR87" s="811"/>
      <c r="DFS87" s="811"/>
      <c r="DFT87" s="811"/>
      <c r="DFU87" s="811"/>
      <c r="DFV87" s="811"/>
      <c r="DFW87" s="811"/>
      <c r="DFX87" s="811"/>
      <c r="DFY87" s="811"/>
      <c r="DFZ87" s="811"/>
      <c r="DGA87" s="811"/>
      <c r="DGB87" s="811"/>
      <c r="DGC87" s="811"/>
      <c r="DGD87" s="811"/>
      <c r="DGE87" s="811"/>
      <c r="DGF87" s="811"/>
      <c r="DGG87" s="811"/>
      <c r="DGH87" s="811"/>
      <c r="DGI87" s="811"/>
      <c r="DGJ87" s="811"/>
      <c r="DGK87" s="811"/>
      <c r="DGL87" s="811"/>
      <c r="DGM87" s="811"/>
      <c r="DGN87" s="811"/>
      <c r="DGO87" s="811"/>
      <c r="DGP87" s="811"/>
      <c r="DGQ87" s="811"/>
      <c r="DGR87" s="811"/>
      <c r="DGS87" s="811"/>
      <c r="DGT87" s="811"/>
      <c r="DGU87" s="811"/>
      <c r="DGV87" s="811"/>
      <c r="DGW87" s="811"/>
      <c r="DGX87" s="811"/>
      <c r="DGY87" s="811"/>
      <c r="DGZ87" s="811"/>
      <c r="DHA87" s="811"/>
      <c r="DHB87" s="811"/>
      <c r="DHC87" s="811"/>
      <c r="DHD87" s="811"/>
      <c r="DHE87" s="811"/>
      <c r="DHF87" s="811"/>
      <c r="DHG87" s="811"/>
      <c r="DHH87" s="811"/>
      <c r="DHI87" s="811"/>
      <c r="DHJ87" s="811"/>
      <c r="DHK87" s="811"/>
      <c r="DHL87" s="811"/>
      <c r="DHM87" s="811"/>
      <c r="DHN87" s="811"/>
      <c r="DHO87" s="811"/>
      <c r="DHP87" s="811"/>
      <c r="DHQ87" s="811"/>
      <c r="DHR87" s="811"/>
      <c r="DHS87" s="811"/>
      <c r="DHT87" s="811"/>
      <c r="DHU87" s="811"/>
      <c r="DHV87" s="811"/>
      <c r="DHW87" s="811"/>
      <c r="DHX87" s="811"/>
      <c r="DHY87" s="811"/>
      <c r="DHZ87" s="811"/>
      <c r="DIA87" s="811"/>
      <c r="DIB87" s="811"/>
      <c r="DIC87" s="811"/>
      <c r="DID87" s="811"/>
      <c r="DIE87" s="811"/>
      <c r="DIF87" s="811"/>
      <c r="DIG87" s="811"/>
      <c r="DIH87" s="811"/>
      <c r="DII87" s="811"/>
      <c r="DIJ87" s="811"/>
      <c r="DIK87" s="811"/>
      <c r="DIL87" s="811"/>
      <c r="DIM87" s="811"/>
      <c r="DIN87" s="811"/>
      <c r="DIO87" s="811"/>
      <c r="DIP87" s="811"/>
      <c r="DIQ87" s="811"/>
      <c r="DIR87" s="811"/>
      <c r="DIS87" s="811"/>
      <c r="DIT87" s="811"/>
      <c r="DIU87" s="811"/>
      <c r="DIV87" s="811"/>
      <c r="DIW87" s="811"/>
      <c r="DIX87" s="811"/>
      <c r="DIY87" s="811"/>
      <c r="DIZ87" s="811"/>
      <c r="DJA87" s="811"/>
      <c r="DJB87" s="811"/>
      <c r="DJC87" s="811"/>
      <c r="DJD87" s="811"/>
      <c r="DJE87" s="811"/>
      <c r="DJF87" s="811"/>
      <c r="DJG87" s="811"/>
      <c r="DJH87" s="811"/>
      <c r="DJI87" s="811"/>
      <c r="DJJ87" s="811"/>
      <c r="DJK87" s="811"/>
      <c r="DJL87" s="811"/>
      <c r="DJM87" s="811"/>
      <c r="DJN87" s="811"/>
      <c r="DJO87" s="811"/>
      <c r="DJP87" s="811"/>
      <c r="DJQ87" s="811"/>
      <c r="DJR87" s="811"/>
      <c r="DJS87" s="811"/>
      <c r="DJT87" s="811"/>
      <c r="DJU87" s="811"/>
      <c r="DJV87" s="811"/>
      <c r="DJW87" s="811"/>
      <c r="DJX87" s="811"/>
      <c r="DJY87" s="811"/>
      <c r="DJZ87" s="811"/>
      <c r="DKA87" s="811"/>
      <c r="DKB87" s="811"/>
      <c r="DKC87" s="811"/>
      <c r="DKD87" s="811"/>
      <c r="DKE87" s="811"/>
      <c r="DKF87" s="811"/>
      <c r="DKG87" s="811"/>
      <c r="DKH87" s="811"/>
      <c r="DKI87" s="811"/>
      <c r="DKJ87" s="811"/>
      <c r="DKK87" s="811"/>
      <c r="DKL87" s="811"/>
      <c r="DKM87" s="811"/>
      <c r="DKN87" s="811"/>
      <c r="DKO87" s="811"/>
      <c r="DKP87" s="811"/>
      <c r="DKQ87" s="811"/>
      <c r="DKR87" s="811"/>
      <c r="DKS87" s="811"/>
      <c r="DKT87" s="811"/>
      <c r="DKU87" s="811"/>
      <c r="DKV87" s="811"/>
      <c r="DKW87" s="811"/>
      <c r="DKX87" s="811"/>
      <c r="DKY87" s="811"/>
      <c r="DKZ87" s="811"/>
      <c r="DLA87" s="811"/>
      <c r="DLB87" s="811"/>
      <c r="DLC87" s="811"/>
      <c r="DLD87" s="811"/>
      <c r="DLE87" s="811"/>
      <c r="DLF87" s="811"/>
      <c r="DLG87" s="811"/>
      <c r="DLH87" s="811"/>
      <c r="DLI87" s="811"/>
      <c r="DLJ87" s="811"/>
      <c r="DLK87" s="811"/>
      <c r="DLL87" s="811"/>
      <c r="DLM87" s="811"/>
      <c r="DLN87" s="811"/>
      <c r="DLO87" s="811"/>
      <c r="DLP87" s="811"/>
      <c r="DLQ87" s="811"/>
      <c r="DLR87" s="811"/>
      <c r="DLS87" s="811"/>
      <c r="DLT87" s="811"/>
      <c r="DLU87" s="811"/>
      <c r="DLV87" s="811"/>
      <c r="DLW87" s="811"/>
      <c r="DLX87" s="811"/>
      <c r="DLY87" s="811"/>
      <c r="DLZ87" s="811"/>
      <c r="DMA87" s="811"/>
      <c r="DMB87" s="811"/>
      <c r="DMC87" s="811"/>
      <c r="DMD87" s="811"/>
      <c r="DME87" s="811"/>
      <c r="DMF87" s="811"/>
      <c r="DMG87" s="811"/>
      <c r="DMH87" s="811"/>
      <c r="DMI87" s="811"/>
      <c r="DMJ87" s="811"/>
      <c r="DMK87" s="811"/>
      <c r="DML87" s="811"/>
      <c r="DMM87" s="811"/>
      <c r="DMN87" s="811"/>
      <c r="DMO87" s="811"/>
      <c r="DMP87" s="811"/>
      <c r="DMQ87" s="811"/>
      <c r="DMR87" s="811"/>
      <c r="DMS87" s="811"/>
      <c r="DMT87" s="811"/>
      <c r="DMU87" s="811"/>
      <c r="DMV87" s="811"/>
      <c r="DMW87" s="811"/>
      <c r="DMX87" s="811"/>
      <c r="DMY87" s="811"/>
      <c r="DMZ87" s="811"/>
      <c r="DNA87" s="811"/>
      <c r="DNB87" s="811"/>
      <c r="DNC87" s="811"/>
      <c r="DND87" s="811"/>
      <c r="DNE87" s="811"/>
      <c r="DNF87" s="811"/>
      <c r="DNG87" s="811"/>
      <c r="DNH87" s="811"/>
      <c r="DNI87" s="811"/>
      <c r="DNJ87" s="811"/>
      <c r="DNK87" s="811"/>
      <c r="DNL87" s="811"/>
      <c r="DNM87" s="811"/>
      <c r="DNN87" s="811"/>
      <c r="DNO87" s="811"/>
      <c r="DNP87" s="811"/>
      <c r="DNQ87" s="811"/>
      <c r="DNR87" s="811"/>
      <c r="DNS87" s="811"/>
      <c r="DNT87" s="811"/>
      <c r="DNU87" s="811"/>
      <c r="DNV87" s="811"/>
      <c r="DNW87" s="811"/>
      <c r="DNX87" s="811"/>
      <c r="DNY87" s="811"/>
      <c r="DNZ87" s="811"/>
      <c r="DOA87" s="811"/>
      <c r="DOB87" s="811"/>
      <c r="DOC87" s="811"/>
      <c r="DOD87" s="811"/>
      <c r="DOE87" s="811"/>
      <c r="DOF87" s="811"/>
      <c r="DOG87" s="811"/>
      <c r="DOH87" s="811"/>
      <c r="DOI87" s="811"/>
      <c r="DOJ87" s="811"/>
      <c r="DOK87" s="811"/>
      <c r="DOL87" s="811"/>
      <c r="DOM87" s="811"/>
      <c r="DON87" s="811"/>
      <c r="DOO87" s="811"/>
      <c r="DOP87" s="811"/>
      <c r="DOQ87" s="811"/>
      <c r="DOR87" s="811"/>
      <c r="DOS87" s="811"/>
      <c r="DOT87" s="811"/>
      <c r="DOU87" s="811"/>
      <c r="DOV87" s="811"/>
      <c r="DOW87" s="811"/>
      <c r="DOX87" s="811"/>
      <c r="DOY87" s="811"/>
      <c r="DOZ87" s="811"/>
      <c r="DPA87" s="811"/>
      <c r="DPB87" s="811"/>
      <c r="DPC87" s="811"/>
      <c r="DPD87" s="811"/>
      <c r="DPE87" s="811"/>
      <c r="DPF87" s="811"/>
      <c r="DPG87" s="811"/>
      <c r="DPH87" s="811"/>
      <c r="DPI87" s="811"/>
      <c r="DPJ87" s="811"/>
      <c r="DPK87" s="811"/>
      <c r="DPL87" s="811"/>
      <c r="DPM87" s="811"/>
      <c r="DPN87" s="811"/>
      <c r="DPO87" s="811"/>
      <c r="DPP87" s="811"/>
      <c r="DPQ87" s="811"/>
      <c r="DPR87" s="811"/>
      <c r="DPS87" s="811"/>
      <c r="DPT87" s="811"/>
      <c r="DPU87" s="811"/>
      <c r="DPV87" s="811"/>
      <c r="DPW87" s="811"/>
      <c r="DPX87" s="811"/>
      <c r="DPY87" s="811"/>
      <c r="DPZ87" s="811"/>
      <c r="DQA87" s="811"/>
      <c r="DQB87" s="811"/>
      <c r="DQC87" s="811"/>
      <c r="DQD87" s="811"/>
      <c r="DQE87" s="811"/>
      <c r="DQF87" s="811"/>
      <c r="DQG87" s="811"/>
      <c r="DQH87" s="811"/>
      <c r="DQI87" s="811"/>
      <c r="DQJ87" s="811"/>
      <c r="DQK87" s="811"/>
      <c r="DQL87" s="811"/>
      <c r="DQM87" s="811"/>
      <c r="DQN87" s="811"/>
      <c r="DQO87" s="811"/>
      <c r="DQP87" s="811"/>
      <c r="DQQ87" s="811"/>
      <c r="DQR87" s="811"/>
      <c r="DQS87" s="811"/>
      <c r="DQT87" s="811"/>
      <c r="DQU87" s="811"/>
      <c r="DQV87" s="811"/>
      <c r="DQW87" s="811"/>
      <c r="DQX87" s="811"/>
      <c r="DQY87" s="811"/>
      <c r="DQZ87" s="811"/>
      <c r="DRA87" s="811"/>
      <c r="DRB87" s="811"/>
      <c r="DRC87" s="811"/>
      <c r="DRD87" s="811"/>
      <c r="DRE87" s="811"/>
      <c r="DRF87" s="811"/>
      <c r="DRG87" s="811"/>
      <c r="DRH87" s="811"/>
      <c r="DRI87" s="811"/>
      <c r="DRJ87" s="811"/>
      <c r="DRK87" s="811"/>
      <c r="DRL87" s="811"/>
      <c r="DRM87" s="811"/>
      <c r="DRN87" s="811"/>
      <c r="DRO87" s="811"/>
      <c r="DRP87" s="811"/>
      <c r="DRQ87" s="811"/>
      <c r="DRR87" s="811"/>
      <c r="DRS87" s="811"/>
      <c r="DRT87" s="811"/>
      <c r="DRU87" s="811"/>
      <c r="DRV87" s="811"/>
      <c r="DRW87" s="811"/>
      <c r="DRX87" s="811"/>
      <c r="DRY87" s="811"/>
      <c r="DRZ87" s="811"/>
      <c r="DSA87" s="811"/>
      <c r="DSB87" s="811"/>
      <c r="DSC87" s="811"/>
      <c r="DSD87" s="811"/>
      <c r="DSE87" s="811"/>
      <c r="DSF87" s="811"/>
      <c r="DSG87" s="811"/>
      <c r="DSH87" s="811"/>
      <c r="DSI87" s="811"/>
      <c r="DSJ87" s="811"/>
      <c r="DSK87" s="811"/>
      <c r="DSL87" s="811"/>
      <c r="DSM87" s="811"/>
      <c r="DSN87" s="811"/>
      <c r="DSO87" s="811"/>
      <c r="DSP87" s="811"/>
      <c r="DSQ87" s="811"/>
      <c r="DSR87" s="811"/>
      <c r="DSS87" s="811"/>
      <c r="DST87" s="811"/>
      <c r="DSU87" s="811"/>
      <c r="DSV87" s="811"/>
      <c r="DSW87" s="811"/>
      <c r="DSX87" s="811"/>
      <c r="DSY87" s="811"/>
      <c r="DSZ87" s="811"/>
      <c r="DTA87" s="811"/>
      <c r="DTB87" s="811"/>
      <c r="DTC87" s="811"/>
      <c r="DTD87" s="811"/>
      <c r="DTE87" s="811"/>
      <c r="DTF87" s="811"/>
      <c r="DTG87" s="811"/>
      <c r="DTH87" s="811"/>
      <c r="DTI87" s="811"/>
      <c r="DTJ87" s="811"/>
      <c r="DTK87" s="811"/>
      <c r="DTL87" s="811"/>
      <c r="DTM87" s="811"/>
      <c r="DTN87" s="811"/>
      <c r="DTO87" s="811"/>
      <c r="DTP87" s="811"/>
      <c r="DTQ87" s="811"/>
      <c r="DTR87" s="811"/>
      <c r="DTS87" s="811"/>
      <c r="DTT87" s="811"/>
      <c r="DTU87" s="811"/>
      <c r="DTV87" s="811"/>
      <c r="DTW87" s="811"/>
      <c r="DTX87" s="811"/>
      <c r="DTY87" s="811"/>
      <c r="DTZ87" s="811"/>
      <c r="DUA87" s="811"/>
      <c r="DUB87" s="811"/>
      <c r="DUC87" s="811"/>
      <c r="DUD87" s="811"/>
      <c r="DUE87" s="811"/>
      <c r="DUF87" s="811"/>
      <c r="DUG87" s="811"/>
      <c r="DUH87" s="811"/>
      <c r="DUI87" s="811"/>
      <c r="DUJ87" s="811"/>
      <c r="DUK87" s="811"/>
      <c r="DUL87" s="811"/>
      <c r="DUM87" s="811"/>
      <c r="DUN87" s="811"/>
      <c r="DUO87" s="811"/>
      <c r="DUP87" s="811"/>
      <c r="DUQ87" s="811"/>
      <c r="DUR87" s="811"/>
      <c r="DUS87" s="811"/>
      <c r="DUT87" s="811"/>
      <c r="DUU87" s="811"/>
      <c r="DUV87" s="811"/>
      <c r="DUW87" s="811"/>
      <c r="DUX87" s="811"/>
      <c r="DUY87" s="811"/>
      <c r="DUZ87" s="811"/>
      <c r="DVA87" s="811"/>
      <c r="DVB87" s="811"/>
      <c r="DVC87" s="811"/>
      <c r="DVD87" s="811"/>
      <c r="DVE87" s="811"/>
      <c r="DVF87" s="811"/>
      <c r="DVG87" s="811"/>
      <c r="DVH87" s="811"/>
      <c r="DVI87" s="811"/>
      <c r="DVJ87" s="811"/>
      <c r="DVK87" s="811"/>
      <c r="DVL87" s="811"/>
      <c r="DVM87" s="811"/>
      <c r="DVN87" s="811"/>
      <c r="DVO87" s="811"/>
      <c r="DVP87" s="811"/>
      <c r="DVQ87" s="811"/>
      <c r="DVR87" s="811"/>
      <c r="DVS87" s="811"/>
      <c r="DVT87" s="811"/>
      <c r="DVU87" s="811"/>
      <c r="DVV87" s="811"/>
      <c r="DVW87" s="811"/>
      <c r="DVX87" s="811"/>
      <c r="DVY87" s="811"/>
      <c r="DVZ87" s="811"/>
      <c r="DWA87" s="811"/>
      <c r="DWB87" s="811"/>
      <c r="DWC87" s="811"/>
      <c r="DWD87" s="811"/>
      <c r="DWE87" s="811"/>
      <c r="DWF87" s="811"/>
      <c r="DWG87" s="811"/>
      <c r="DWH87" s="811"/>
      <c r="DWI87" s="811"/>
      <c r="DWJ87" s="811"/>
      <c r="DWK87" s="811"/>
      <c r="DWL87" s="811"/>
      <c r="DWM87" s="811"/>
      <c r="DWN87" s="811"/>
      <c r="DWO87" s="811"/>
      <c r="DWP87" s="811"/>
      <c r="DWQ87" s="811"/>
      <c r="DWR87" s="811"/>
      <c r="DWS87" s="811"/>
      <c r="DWT87" s="811"/>
      <c r="DWU87" s="811"/>
      <c r="DWV87" s="811"/>
      <c r="DWW87" s="811"/>
      <c r="DWX87" s="811"/>
      <c r="DWY87" s="811"/>
      <c r="DWZ87" s="811"/>
      <c r="DXA87" s="811"/>
      <c r="DXB87" s="811"/>
      <c r="DXC87" s="811"/>
      <c r="DXD87" s="811"/>
      <c r="DXE87" s="811"/>
      <c r="DXF87" s="811"/>
      <c r="DXG87" s="811"/>
      <c r="DXH87" s="811"/>
      <c r="DXI87" s="811"/>
      <c r="DXJ87" s="811"/>
      <c r="DXK87" s="811"/>
      <c r="DXL87" s="811"/>
      <c r="DXM87" s="811"/>
      <c r="DXN87" s="811"/>
      <c r="DXO87" s="811"/>
      <c r="DXP87" s="811"/>
      <c r="DXQ87" s="811"/>
      <c r="DXR87" s="811"/>
      <c r="DXS87" s="811"/>
      <c r="DXT87" s="811"/>
      <c r="DXU87" s="811"/>
      <c r="DXV87" s="811"/>
      <c r="DXW87" s="811"/>
      <c r="DXX87" s="811"/>
      <c r="DXY87" s="811"/>
      <c r="DXZ87" s="811"/>
      <c r="DYA87" s="811"/>
      <c r="DYB87" s="811"/>
      <c r="DYC87" s="811"/>
      <c r="DYD87" s="811"/>
      <c r="DYE87" s="811"/>
      <c r="DYF87" s="811"/>
      <c r="DYG87" s="811"/>
      <c r="DYH87" s="811"/>
      <c r="DYI87" s="811"/>
      <c r="DYJ87" s="811"/>
      <c r="DYK87" s="811"/>
      <c r="DYL87" s="811"/>
      <c r="DYM87" s="811"/>
      <c r="DYN87" s="811"/>
      <c r="DYO87" s="811"/>
      <c r="DYP87" s="811"/>
      <c r="DYQ87" s="811"/>
      <c r="DYR87" s="811"/>
      <c r="DYS87" s="811"/>
      <c r="DYT87" s="811"/>
      <c r="DYU87" s="811"/>
      <c r="DYV87" s="811"/>
      <c r="DYW87" s="811"/>
      <c r="DYX87" s="811"/>
      <c r="DYY87" s="811"/>
      <c r="DYZ87" s="811"/>
      <c r="DZA87" s="811"/>
      <c r="DZB87" s="811"/>
      <c r="DZC87" s="811"/>
      <c r="DZD87" s="811"/>
      <c r="DZE87" s="811"/>
      <c r="DZF87" s="811"/>
      <c r="DZG87" s="811"/>
      <c r="DZH87" s="811"/>
      <c r="DZI87" s="811"/>
      <c r="DZJ87" s="811"/>
      <c r="DZK87" s="811"/>
      <c r="DZL87" s="811"/>
      <c r="DZM87" s="811"/>
      <c r="DZN87" s="811"/>
      <c r="DZO87" s="811"/>
      <c r="DZP87" s="811"/>
      <c r="DZQ87" s="811"/>
      <c r="DZR87" s="811"/>
      <c r="DZS87" s="811"/>
      <c r="DZT87" s="811"/>
      <c r="DZU87" s="811"/>
      <c r="DZV87" s="811"/>
      <c r="DZW87" s="811"/>
      <c r="DZX87" s="811"/>
      <c r="DZY87" s="811"/>
      <c r="DZZ87" s="811"/>
      <c r="EAA87" s="811"/>
      <c r="EAB87" s="811"/>
      <c r="EAC87" s="811"/>
      <c r="EAD87" s="811"/>
      <c r="EAE87" s="811"/>
      <c r="EAF87" s="811"/>
      <c r="EAG87" s="811"/>
      <c r="EAH87" s="811"/>
      <c r="EAI87" s="811"/>
      <c r="EAJ87" s="811"/>
      <c r="EAK87" s="811"/>
      <c r="EAL87" s="811"/>
      <c r="EAM87" s="811"/>
      <c r="EAN87" s="811"/>
      <c r="EAO87" s="811"/>
      <c r="EAP87" s="811"/>
      <c r="EAQ87" s="811"/>
      <c r="EAR87" s="811"/>
      <c r="EAS87" s="811"/>
      <c r="EAT87" s="811"/>
      <c r="EAU87" s="811"/>
      <c r="EAV87" s="811"/>
      <c r="EAW87" s="811"/>
      <c r="EAX87" s="811"/>
      <c r="EAY87" s="811"/>
      <c r="EAZ87" s="811"/>
      <c r="EBA87" s="811"/>
      <c r="EBB87" s="811"/>
      <c r="EBC87" s="811"/>
      <c r="EBD87" s="811"/>
      <c r="EBE87" s="811"/>
      <c r="EBF87" s="811"/>
      <c r="EBG87" s="811"/>
      <c r="EBH87" s="811"/>
      <c r="EBI87" s="811"/>
      <c r="EBJ87" s="811"/>
      <c r="EBK87" s="811"/>
      <c r="EBL87" s="811"/>
      <c r="EBM87" s="811"/>
      <c r="EBN87" s="811"/>
      <c r="EBO87" s="811"/>
      <c r="EBP87" s="811"/>
      <c r="EBQ87" s="811"/>
      <c r="EBR87" s="811"/>
      <c r="EBS87" s="811"/>
      <c r="EBT87" s="811"/>
      <c r="EBU87" s="811"/>
      <c r="EBV87" s="811"/>
      <c r="EBW87" s="811"/>
      <c r="EBX87" s="811"/>
      <c r="EBY87" s="811"/>
      <c r="EBZ87" s="811"/>
      <c r="ECA87" s="811"/>
      <c r="ECB87" s="811"/>
      <c r="ECC87" s="811"/>
      <c r="ECD87" s="811"/>
      <c r="ECE87" s="811"/>
      <c r="ECF87" s="811"/>
      <c r="ECG87" s="811"/>
      <c r="ECH87" s="811"/>
      <c r="ECI87" s="811"/>
      <c r="ECJ87" s="811"/>
      <c r="ECK87" s="811"/>
      <c r="ECL87" s="811"/>
      <c r="ECM87" s="811"/>
      <c r="ECN87" s="811"/>
      <c r="ECO87" s="811"/>
      <c r="ECP87" s="811"/>
      <c r="ECQ87" s="811"/>
      <c r="ECR87" s="811"/>
      <c r="ECS87" s="811"/>
      <c r="ECT87" s="811"/>
      <c r="ECU87" s="811"/>
      <c r="ECV87" s="811"/>
      <c r="ECW87" s="811"/>
      <c r="ECX87" s="811"/>
      <c r="ECY87" s="811"/>
      <c r="ECZ87" s="811"/>
      <c r="EDA87" s="811"/>
      <c r="EDB87" s="811"/>
      <c r="EDC87" s="811"/>
      <c r="EDD87" s="811"/>
      <c r="EDE87" s="811"/>
      <c r="EDF87" s="811"/>
      <c r="EDG87" s="811"/>
      <c r="EDH87" s="811"/>
      <c r="EDI87" s="811"/>
      <c r="EDJ87" s="811"/>
      <c r="EDK87" s="811"/>
      <c r="EDL87" s="811"/>
      <c r="EDM87" s="811"/>
      <c r="EDN87" s="811"/>
      <c r="EDO87" s="811"/>
      <c r="EDP87" s="811"/>
      <c r="EDQ87" s="811"/>
      <c r="EDR87" s="811"/>
      <c r="EDS87" s="811"/>
      <c r="EDT87" s="811"/>
      <c r="EDU87" s="811"/>
      <c r="EDV87" s="811"/>
      <c r="EDW87" s="811"/>
      <c r="EDX87" s="811"/>
      <c r="EDY87" s="811"/>
      <c r="EDZ87" s="811"/>
      <c r="EEA87" s="811"/>
      <c r="EEB87" s="811"/>
      <c r="EEC87" s="811"/>
      <c r="EED87" s="811"/>
      <c r="EEE87" s="811"/>
      <c r="EEF87" s="811"/>
      <c r="EEG87" s="811"/>
      <c r="EEH87" s="811"/>
      <c r="EEI87" s="811"/>
      <c r="EEJ87" s="811"/>
      <c r="EEK87" s="811"/>
      <c r="EEL87" s="811"/>
      <c r="EEM87" s="811"/>
      <c r="EEN87" s="811"/>
      <c r="EEO87" s="811"/>
      <c r="EEP87" s="811"/>
      <c r="EEQ87" s="811"/>
      <c r="EER87" s="811"/>
      <c r="EES87" s="811"/>
      <c r="EET87" s="811"/>
      <c r="EEU87" s="811"/>
      <c r="EEV87" s="811"/>
      <c r="EEW87" s="811"/>
      <c r="EEX87" s="811"/>
      <c r="EEY87" s="811"/>
      <c r="EEZ87" s="811"/>
      <c r="EFA87" s="811"/>
      <c r="EFB87" s="811"/>
      <c r="EFC87" s="811"/>
      <c r="EFD87" s="811"/>
      <c r="EFE87" s="811"/>
      <c r="EFF87" s="811"/>
      <c r="EFG87" s="811"/>
      <c r="EFH87" s="811"/>
      <c r="EFI87" s="811"/>
      <c r="EFJ87" s="811"/>
      <c r="EFK87" s="811"/>
      <c r="EFL87" s="811"/>
      <c r="EFM87" s="811"/>
      <c r="EFN87" s="811"/>
      <c r="EFO87" s="811"/>
      <c r="EFP87" s="811"/>
      <c r="EFQ87" s="811"/>
      <c r="EFR87" s="811"/>
      <c r="EFS87" s="811"/>
      <c r="EFT87" s="811"/>
      <c r="EFU87" s="811"/>
      <c r="EFV87" s="811"/>
      <c r="EFW87" s="811"/>
      <c r="EFX87" s="811"/>
      <c r="EFY87" s="811"/>
      <c r="EFZ87" s="811"/>
      <c r="EGA87" s="811"/>
      <c r="EGB87" s="811"/>
      <c r="EGC87" s="811"/>
      <c r="EGD87" s="811"/>
      <c r="EGE87" s="811"/>
      <c r="EGF87" s="811"/>
      <c r="EGG87" s="811"/>
      <c r="EGH87" s="811"/>
      <c r="EGI87" s="811"/>
      <c r="EGJ87" s="811"/>
      <c r="EGK87" s="811"/>
      <c r="EGL87" s="811"/>
      <c r="EGM87" s="811"/>
      <c r="EGN87" s="811"/>
      <c r="EGO87" s="811"/>
      <c r="EGP87" s="811"/>
      <c r="EGQ87" s="811"/>
      <c r="EGR87" s="811"/>
      <c r="EGS87" s="811"/>
      <c r="EGT87" s="811"/>
      <c r="EGU87" s="811"/>
      <c r="EGV87" s="811"/>
      <c r="EGW87" s="811"/>
      <c r="EGX87" s="811"/>
      <c r="EGY87" s="811"/>
      <c r="EGZ87" s="811"/>
      <c r="EHA87" s="811"/>
      <c r="EHB87" s="811"/>
      <c r="EHC87" s="811"/>
      <c r="EHD87" s="811"/>
      <c r="EHE87" s="811"/>
      <c r="EHF87" s="811"/>
      <c r="EHG87" s="811"/>
      <c r="EHH87" s="811"/>
      <c r="EHI87" s="811"/>
      <c r="EHJ87" s="811"/>
      <c r="EHK87" s="811"/>
      <c r="EHL87" s="811"/>
      <c r="EHM87" s="811"/>
      <c r="EHN87" s="811"/>
      <c r="EHO87" s="811"/>
      <c r="EHP87" s="811"/>
      <c r="EHQ87" s="811"/>
      <c r="EHR87" s="811"/>
      <c r="EHS87" s="811"/>
      <c r="EHT87" s="811"/>
      <c r="EHU87" s="811"/>
      <c r="EHV87" s="811"/>
      <c r="EHW87" s="811"/>
      <c r="EHX87" s="811"/>
      <c r="EHY87" s="811"/>
      <c r="EHZ87" s="811"/>
      <c r="EIA87" s="811"/>
      <c r="EIB87" s="811"/>
      <c r="EIC87" s="811"/>
      <c r="EID87" s="811"/>
      <c r="EIE87" s="811"/>
      <c r="EIF87" s="811"/>
      <c r="EIG87" s="811"/>
      <c r="EIH87" s="811"/>
      <c r="EII87" s="811"/>
      <c r="EIJ87" s="811"/>
      <c r="EIK87" s="811"/>
      <c r="EIL87" s="811"/>
      <c r="EIM87" s="811"/>
      <c r="EIN87" s="811"/>
      <c r="EIO87" s="811"/>
      <c r="EIP87" s="811"/>
      <c r="EIQ87" s="811"/>
      <c r="EIR87" s="811"/>
      <c r="EIS87" s="811"/>
      <c r="EIT87" s="811"/>
      <c r="EIU87" s="811"/>
      <c r="EIV87" s="811"/>
      <c r="EIW87" s="811"/>
      <c r="EIX87" s="811"/>
      <c r="EIY87" s="811"/>
      <c r="EIZ87" s="811"/>
      <c r="EJA87" s="811"/>
      <c r="EJB87" s="811"/>
      <c r="EJC87" s="811"/>
      <c r="EJD87" s="811"/>
      <c r="EJE87" s="811"/>
      <c r="EJF87" s="811"/>
      <c r="EJG87" s="811"/>
      <c r="EJH87" s="811"/>
      <c r="EJI87" s="811"/>
      <c r="EJJ87" s="811"/>
      <c r="EJK87" s="811"/>
      <c r="EJL87" s="811"/>
      <c r="EJM87" s="811"/>
      <c r="EJN87" s="811"/>
      <c r="EJO87" s="811"/>
      <c r="EJP87" s="811"/>
      <c r="EJQ87" s="811"/>
      <c r="EJR87" s="811"/>
      <c r="EJS87" s="811"/>
      <c r="EJT87" s="811"/>
      <c r="EJU87" s="811"/>
      <c r="EJV87" s="811"/>
      <c r="EJW87" s="811"/>
      <c r="EJX87" s="811"/>
      <c r="EJY87" s="811"/>
      <c r="EJZ87" s="811"/>
      <c r="EKA87" s="811"/>
      <c r="EKB87" s="811"/>
      <c r="EKC87" s="811"/>
      <c r="EKD87" s="811"/>
      <c r="EKE87" s="811"/>
      <c r="EKF87" s="811"/>
      <c r="EKG87" s="811"/>
      <c r="EKH87" s="811"/>
      <c r="EKI87" s="811"/>
      <c r="EKJ87" s="811"/>
      <c r="EKK87" s="811"/>
      <c r="EKL87" s="811"/>
      <c r="EKM87" s="811"/>
      <c r="EKN87" s="811"/>
      <c r="EKO87" s="811"/>
      <c r="EKP87" s="811"/>
      <c r="EKQ87" s="811"/>
      <c r="EKR87" s="811"/>
      <c r="EKS87" s="811"/>
      <c r="EKT87" s="811"/>
      <c r="EKU87" s="811"/>
      <c r="EKV87" s="811"/>
      <c r="EKW87" s="811"/>
      <c r="EKX87" s="811"/>
      <c r="EKY87" s="811"/>
      <c r="EKZ87" s="811"/>
      <c r="ELA87" s="811"/>
      <c r="ELB87" s="811"/>
      <c r="ELC87" s="811"/>
      <c r="ELD87" s="811"/>
      <c r="ELE87" s="811"/>
      <c r="ELF87" s="811"/>
      <c r="ELG87" s="811"/>
      <c r="ELH87" s="811"/>
      <c r="ELI87" s="811"/>
      <c r="ELJ87" s="811"/>
      <c r="ELK87" s="811"/>
      <c r="ELL87" s="811"/>
      <c r="ELM87" s="811"/>
      <c r="ELN87" s="811"/>
      <c r="ELO87" s="811"/>
      <c r="ELP87" s="811"/>
      <c r="ELQ87" s="811"/>
      <c r="ELR87" s="811"/>
      <c r="ELS87" s="811"/>
      <c r="ELT87" s="811"/>
      <c r="ELU87" s="811"/>
      <c r="ELV87" s="811"/>
      <c r="ELW87" s="811"/>
      <c r="ELX87" s="811"/>
      <c r="ELY87" s="811"/>
      <c r="ELZ87" s="811"/>
      <c r="EMA87" s="811"/>
      <c r="EMB87" s="811"/>
      <c r="EMC87" s="811"/>
      <c r="EMD87" s="811"/>
      <c r="EME87" s="811"/>
      <c r="EMF87" s="811"/>
      <c r="EMG87" s="811"/>
      <c r="EMH87" s="811"/>
      <c r="EMI87" s="811"/>
      <c r="EMJ87" s="811"/>
      <c r="EMK87" s="811"/>
      <c r="EML87" s="811"/>
      <c r="EMM87" s="811"/>
      <c r="EMN87" s="811"/>
      <c r="EMO87" s="811"/>
      <c r="EMP87" s="811"/>
      <c r="EMQ87" s="811"/>
      <c r="EMR87" s="811"/>
      <c r="EMS87" s="811"/>
      <c r="EMT87" s="811"/>
      <c r="EMU87" s="811"/>
      <c r="EMV87" s="811"/>
      <c r="EMW87" s="811"/>
      <c r="EMX87" s="811"/>
      <c r="EMY87" s="811"/>
      <c r="EMZ87" s="811"/>
      <c r="ENA87" s="811"/>
      <c r="ENB87" s="811"/>
      <c r="ENC87" s="811"/>
      <c r="END87" s="811"/>
      <c r="ENE87" s="811"/>
      <c r="ENF87" s="811"/>
      <c r="ENG87" s="811"/>
      <c r="ENH87" s="811"/>
      <c r="ENI87" s="811"/>
      <c r="ENJ87" s="811"/>
      <c r="ENK87" s="811"/>
      <c r="ENL87" s="811"/>
      <c r="ENM87" s="811"/>
      <c r="ENN87" s="811"/>
      <c r="ENO87" s="811"/>
      <c r="ENP87" s="811"/>
      <c r="ENQ87" s="811"/>
      <c r="ENR87" s="811"/>
      <c r="ENS87" s="811"/>
      <c r="ENT87" s="811"/>
      <c r="ENU87" s="811"/>
      <c r="ENV87" s="811"/>
      <c r="ENW87" s="811"/>
      <c r="ENX87" s="811"/>
      <c r="ENY87" s="811"/>
      <c r="ENZ87" s="811"/>
      <c r="EOA87" s="811"/>
      <c r="EOB87" s="811"/>
      <c r="EOC87" s="811"/>
      <c r="EOD87" s="811"/>
      <c r="EOE87" s="811"/>
      <c r="EOF87" s="811"/>
      <c r="EOG87" s="811"/>
      <c r="EOH87" s="811"/>
      <c r="EOI87" s="811"/>
      <c r="EOJ87" s="811"/>
      <c r="EOK87" s="811"/>
      <c r="EOL87" s="811"/>
      <c r="EOM87" s="811"/>
      <c r="EON87" s="811"/>
      <c r="EOO87" s="811"/>
      <c r="EOP87" s="811"/>
      <c r="EOQ87" s="811"/>
      <c r="EOR87" s="811"/>
      <c r="EOS87" s="811"/>
      <c r="EOT87" s="811"/>
      <c r="EOU87" s="811"/>
      <c r="EOV87" s="811"/>
      <c r="EOW87" s="811"/>
      <c r="EOX87" s="811"/>
      <c r="EOY87" s="811"/>
      <c r="EOZ87" s="811"/>
      <c r="EPA87" s="811"/>
      <c r="EPB87" s="811"/>
      <c r="EPC87" s="811"/>
      <c r="EPD87" s="811"/>
      <c r="EPE87" s="811"/>
      <c r="EPF87" s="811"/>
      <c r="EPG87" s="811"/>
      <c r="EPH87" s="811"/>
      <c r="EPI87" s="811"/>
      <c r="EPJ87" s="811"/>
      <c r="EPK87" s="811"/>
      <c r="EPL87" s="811"/>
      <c r="EPM87" s="811"/>
      <c r="EPN87" s="811"/>
      <c r="EPO87" s="811"/>
      <c r="EPP87" s="811"/>
      <c r="EPQ87" s="811"/>
      <c r="EPR87" s="811"/>
      <c r="EPS87" s="811"/>
      <c r="EPT87" s="811"/>
      <c r="EPU87" s="811"/>
      <c r="EPV87" s="811"/>
      <c r="EPW87" s="811"/>
      <c r="EPX87" s="811"/>
      <c r="EPY87" s="811"/>
      <c r="EPZ87" s="811"/>
      <c r="EQA87" s="811"/>
      <c r="EQB87" s="811"/>
      <c r="EQC87" s="811"/>
      <c r="EQD87" s="811"/>
      <c r="EQE87" s="811"/>
      <c r="EQF87" s="811"/>
      <c r="EQG87" s="811"/>
      <c r="EQH87" s="811"/>
      <c r="EQI87" s="811"/>
      <c r="EQJ87" s="811"/>
      <c r="EQK87" s="811"/>
      <c r="EQL87" s="811"/>
      <c r="EQM87" s="811"/>
      <c r="EQN87" s="811"/>
      <c r="EQO87" s="811"/>
      <c r="EQP87" s="811"/>
      <c r="EQQ87" s="811"/>
      <c r="EQR87" s="811"/>
      <c r="EQS87" s="811"/>
      <c r="EQT87" s="811"/>
      <c r="EQU87" s="811"/>
      <c r="EQV87" s="811"/>
      <c r="EQW87" s="811"/>
      <c r="EQX87" s="811"/>
      <c r="EQY87" s="811"/>
      <c r="EQZ87" s="811"/>
      <c r="ERA87" s="811"/>
      <c r="ERB87" s="811"/>
      <c r="ERC87" s="811"/>
      <c r="ERD87" s="811"/>
      <c r="ERE87" s="811"/>
      <c r="ERF87" s="811"/>
      <c r="ERG87" s="811"/>
      <c r="ERH87" s="811"/>
      <c r="ERI87" s="811"/>
      <c r="ERJ87" s="811"/>
      <c r="ERK87" s="811"/>
      <c r="ERL87" s="811"/>
      <c r="ERM87" s="811"/>
      <c r="ERN87" s="811"/>
      <c r="ERO87" s="811"/>
      <c r="ERP87" s="811"/>
      <c r="ERQ87" s="811"/>
      <c r="ERR87" s="811"/>
      <c r="ERS87" s="811"/>
      <c r="ERT87" s="811"/>
      <c r="ERU87" s="811"/>
      <c r="ERV87" s="811"/>
      <c r="ERW87" s="811"/>
      <c r="ERX87" s="811"/>
      <c r="ERY87" s="811"/>
      <c r="ERZ87" s="811"/>
      <c r="ESA87" s="811"/>
      <c r="ESB87" s="811"/>
      <c r="ESC87" s="811"/>
      <c r="ESD87" s="811"/>
      <c r="ESE87" s="811"/>
      <c r="ESF87" s="811"/>
      <c r="ESG87" s="811"/>
      <c r="ESH87" s="811"/>
      <c r="ESI87" s="811"/>
      <c r="ESJ87" s="811"/>
      <c r="ESK87" s="811"/>
      <c r="ESL87" s="811"/>
      <c r="ESM87" s="811"/>
      <c r="ESN87" s="811"/>
      <c r="ESO87" s="811"/>
      <c r="ESP87" s="811"/>
      <c r="ESQ87" s="811"/>
      <c r="ESR87" s="811"/>
      <c r="ESS87" s="811"/>
      <c r="EST87" s="811"/>
      <c r="ESU87" s="811"/>
      <c r="ESV87" s="811"/>
      <c r="ESW87" s="811"/>
      <c r="ESX87" s="811"/>
      <c r="ESY87" s="811"/>
      <c r="ESZ87" s="811"/>
      <c r="ETA87" s="811"/>
      <c r="ETB87" s="811"/>
      <c r="ETC87" s="811"/>
      <c r="ETD87" s="811"/>
      <c r="ETE87" s="811"/>
      <c r="ETF87" s="811"/>
      <c r="ETG87" s="811"/>
      <c r="ETH87" s="811"/>
      <c r="ETI87" s="811"/>
      <c r="ETJ87" s="811"/>
      <c r="ETK87" s="811"/>
      <c r="ETL87" s="811"/>
      <c r="ETM87" s="811"/>
      <c r="ETN87" s="811"/>
      <c r="ETO87" s="811"/>
      <c r="ETP87" s="811"/>
      <c r="ETQ87" s="811"/>
      <c r="ETR87" s="811"/>
      <c r="ETS87" s="811"/>
      <c r="ETT87" s="811"/>
      <c r="ETU87" s="811"/>
      <c r="ETV87" s="811"/>
      <c r="ETW87" s="811"/>
      <c r="ETX87" s="811"/>
      <c r="ETY87" s="811"/>
      <c r="ETZ87" s="811"/>
      <c r="EUA87" s="811"/>
      <c r="EUB87" s="811"/>
      <c r="EUC87" s="811"/>
      <c r="EUD87" s="811"/>
      <c r="EUE87" s="811"/>
      <c r="EUF87" s="811"/>
      <c r="EUG87" s="811"/>
      <c r="EUH87" s="811"/>
      <c r="EUI87" s="811"/>
      <c r="EUJ87" s="811"/>
      <c r="EUK87" s="811"/>
      <c r="EUL87" s="811"/>
      <c r="EUM87" s="811"/>
      <c r="EUN87" s="811"/>
      <c r="EUO87" s="811"/>
      <c r="EUP87" s="811"/>
      <c r="EUQ87" s="811"/>
      <c r="EUR87" s="811"/>
      <c r="EUS87" s="811"/>
      <c r="EUT87" s="811"/>
      <c r="EUU87" s="811"/>
      <c r="EUV87" s="811"/>
      <c r="EUW87" s="811"/>
      <c r="EUX87" s="811"/>
      <c r="EUY87" s="811"/>
      <c r="EUZ87" s="811"/>
      <c r="EVA87" s="811"/>
      <c r="EVB87" s="811"/>
      <c r="EVC87" s="811"/>
      <c r="EVD87" s="811"/>
      <c r="EVE87" s="811"/>
      <c r="EVF87" s="811"/>
      <c r="EVG87" s="811"/>
      <c r="EVH87" s="811"/>
      <c r="EVI87" s="811"/>
      <c r="EVJ87" s="811"/>
      <c r="EVK87" s="811"/>
      <c r="EVL87" s="811"/>
      <c r="EVM87" s="811"/>
      <c r="EVN87" s="811"/>
      <c r="EVO87" s="811"/>
      <c r="EVP87" s="811"/>
      <c r="EVQ87" s="811"/>
      <c r="EVR87" s="811"/>
      <c r="EVS87" s="811"/>
      <c r="EVT87" s="811"/>
      <c r="EVU87" s="811"/>
      <c r="EVV87" s="811"/>
      <c r="EVW87" s="811"/>
      <c r="EVX87" s="811"/>
      <c r="EVY87" s="811"/>
      <c r="EVZ87" s="811"/>
      <c r="EWA87" s="811"/>
      <c r="EWB87" s="811"/>
      <c r="EWC87" s="811"/>
      <c r="EWD87" s="811"/>
      <c r="EWE87" s="811"/>
      <c r="EWF87" s="811"/>
      <c r="EWG87" s="811"/>
      <c r="EWH87" s="811"/>
      <c r="EWI87" s="811"/>
      <c r="EWJ87" s="811"/>
      <c r="EWK87" s="811"/>
      <c r="EWL87" s="811"/>
      <c r="EWM87" s="811"/>
      <c r="EWN87" s="811"/>
      <c r="EWO87" s="811"/>
      <c r="EWP87" s="811"/>
      <c r="EWQ87" s="811"/>
      <c r="EWR87" s="811"/>
      <c r="EWS87" s="811"/>
      <c r="EWT87" s="811"/>
      <c r="EWU87" s="811"/>
      <c r="EWV87" s="811"/>
      <c r="EWW87" s="811"/>
      <c r="EWX87" s="811"/>
      <c r="EWY87" s="811"/>
      <c r="EWZ87" s="811"/>
      <c r="EXA87" s="811"/>
      <c r="EXB87" s="811"/>
      <c r="EXC87" s="811"/>
      <c r="EXD87" s="811"/>
      <c r="EXE87" s="811"/>
      <c r="EXF87" s="811"/>
      <c r="EXG87" s="811"/>
      <c r="EXH87" s="811"/>
      <c r="EXI87" s="811"/>
      <c r="EXJ87" s="811"/>
      <c r="EXK87" s="811"/>
      <c r="EXL87" s="811"/>
      <c r="EXM87" s="811"/>
      <c r="EXN87" s="811"/>
      <c r="EXO87" s="811"/>
      <c r="EXP87" s="811"/>
      <c r="EXQ87" s="811"/>
      <c r="EXR87" s="811"/>
      <c r="EXS87" s="811"/>
      <c r="EXT87" s="811"/>
      <c r="EXU87" s="811"/>
      <c r="EXV87" s="811"/>
      <c r="EXW87" s="811"/>
      <c r="EXX87" s="811"/>
      <c r="EXY87" s="811"/>
      <c r="EXZ87" s="811"/>
      <c r="EYA87" s="811"/>
      <c r="EYB87" s="811"/>
      <c r="EYC87" s="811"/>
      <c r="EYD87" s="811"/>
      <c r="EYE87" s="811"/>
      <c r="EYF87" s="811"/>
      <c r="EYG87" s="811"/>
      <c r="EYH87" s="811"/>
      <c r="EYI87" s="811"/>
      <c r="EYJ87" s="811"/>
      <c r="EYK87" s="811"/>
      <c r="EYL87" s="811"/>
      <c r="EYM87" s="811"/>
      <c r="EYN87" s="811"/>
      <c r="EYO87" s="811"/>
      <c r="EYP87" s="811"/>
      <c r="EYQ87" s="811"/>
      <c r="EYR87" s="811"/>
      <c r="EYS87" s="811"/>
      <c r="EYT87" s="811"/>
      <c r="EYU87" s="811"/>
      <c r="EYV87" s="811"/>
      <c r="EYW87" s="811"/>
      <c r="EYX87" s="811"/>
      <c r="EYY87" s="811"/>
      <c r="EYZ87" s="811"/>
      <c r="EZA87" s="811"/>
      <c r="EZB87" s="811"/>
      <c r="EZC87" s="811"/>
      <c r="EZD87" s="811"/>
      <c r="EZE87" s="811"/>
      <c r="EZF87" s="811"/>
      <c r="EZG87" s="811"/>
      <c r="EZH87" s="811"/>
      <c r="EZI87" s="811"/>
      <c r="EZJ87" s="811"/>
      <c r="EZK87" s="811"/>
      <c r="EZL87" s="811"/>
      <c r="EZM87" s="811"/>
      <c r="EZN87" s="811"/>
      <c r="EZO87" s="811"/>
      <c r="EZP87" s="811"/>
      <c r="EZQ87" s="811"/>
      <c r="EZR87" s="811"/>
      <c r="EZS87" s="811"/>
      <c r="EZT87" s="811"/>
      <c r="EZU87" s="811"/>
      <c r="EZV87" s="811"/>
      <c r="EZW87" s="811"/>
      <c r="EZX87" s="811"/>
      <c r="EZY87" s="811"/>
      <c r="EZZ87" s="811"/>
      <c r="FAA87" s="811"/>
      <c r="FAB87" s="811"/>
      <c r="FAC87" s="811"/>
      <c r="FAD87" s="811"/>
      <c r="FAE87" s="811"/>
      <c r="FAF87" s="811"/>
      <c r="FAG87" s="811"/>
      <c r="FAH87" s="811"/>
      <c r="FAI87" s="811"/>
      <c r="FAJ87" s="811"/>
      <c r="FAK87" s="811"/>
      <c r="FAL87" s="811"/>
      <c r="FAM87" s="811"/>
      <c r="FAN87" s="811"/>
      <c r="FAO87" s="811"/>
      <c r="FAP87" s="811"/>
      <c r="FAQ87" s="811"/>
      <c r="FAR87" s="811"/>
      <c r="FAS87" s="811"/>
      <c r="FAT87" s="811"/>
      <c r="FAU87" s="811"/>
      <c r="FAV87" s="811"/>
      <c r="FAW87" s="811"/>
      <c r="FAX87" s="811"/>
      <c r="FAY87" s="811"/>
      <c r="FAZ87" s="811"/>
      <c r="FBA87" s="811"/>
      <c r="FBB87" s="811"/>
      <c r="FBC87" s="811"/>
      <c r="FBD87" s="811"/>
      <c r="FBE87" s="811"/>
      <c r="FBF87" s="811"/>
      <c r="FBG87" s="811"/>
      <c r="FBH87" s="811"/>
      <c r="FBI87" s="811"/>
      <c r="FBJ87" s="811"/>
      <c r="FBK87" s="811"/>
      <c r="FBL87" s="811"/>
      <c r="FBM87" s="811"/>
      <c r="FBN87" s="811"/>
      <c r="FBO87" s="811"/>
      <c r="FBP87" s="811"/>
      <c r="FBQ87" s="811"/>
      <c r="FBR87" s="811"/>
      <c r="FBS87" s="811"/>
      <c r="FBT87" s="811"/>
      <c r="FBU87" s="811"/>
      <c r="FBV87" s="811"/>
      <c r="FBW87" s="811"/>
      <c r="FBX87" s="811"/>
      <c r="FBY87" s="811"/>
      <c r="FBZ87" s="811"/>
      <c r="FCA87" s="811"/>
      <c r="FCB87" s="811"/>
      <c r="FCC87" s="811"/>
      <c r="FCD87" s="811"/>
      <c r="FCE87" s="811"/>
      <c r="FCF87" s="811"/>
      <c r="FCG87" s="811"/>
      <c r="FCH87" s="811"/>
      <c r="FCI87" s="811"/>
      <c r="FCJ87" s="811"/>
      <c r="FCK87" s="811"/>
      <c r="FCL87" s="811"/>
      <c r="FCM87" s="811"/>
      <c r="FCN87" s="811"/>
      <c r="FCO87" s="811"/>
      <c r="FCP87" s="811"/>
      <c r="FCQ87" s="811"/>
      <c r="FCR87" s="811"/>
      <c r="FCS87" s="811"/>
      <c r="FCT87" s="811"/>
      <c r="FCU87" s="811"/>
      <c r="FCV87" s="811"/>
      <c r="FCW87" s="811"/>
      <c r="FCX87" s="811"/>
      <c r="FCY87" s="811"/>
      <c r="FCZ87" s="811"/>
      <c r="FDA87" s="811"/>
      <c r="FDB87" s="811"/>
      <c r="FDC87" s="811"/>
      <c r="FDD87" s="811"/>
      <c r="FDE87" s="811"/>
      <c r="FDF87" s="811"/>
      <c r="FDG87" s="811"/>
      <c r="FDH87" s="811"/>
      <c r="FDI87" s="811"/>
      <c r="FDJ87" s="811"/>
      <c r="FDK87" s="811"/>
      <c r="FDL87" s="811"/>
      <c r="FDM87" s="811"/>
      <c r="FDN87" s="811"/>
      <c r="FDO87" s="811"/>
      <c r="FDP87" s="811"/>
      <c r="FDQ87" s="811"/>
      <c r="FDR87" s="811"/>
      <c r="FDS87" s="811"/>
      <c r="FDT87" s="811"/>
      <c r="FDU87" s="811"/>
      <c r="FDV87" s="811"/>
      <c r="FDW87" s="811"/>
      <c r="FDX87" s="811"/>
      <c r="FDY87" s="811"/>
      <c r="FDZ87" s="811"/>
      <c r="FEA87" s="811"/>
      <c r="FEB87" s="811"/>
      <c r="FEC87" s="811"/>
      <c r="FED87" s="811"/>
      <c r="FEE87" s="811"/>
      <c r="FEF87" s="811"/>
      <c r="FEG87" s="811"/>
      <c r="FEH87" s="811"/>
      <c r="FEI87" s="811"/>
      <c r="FEJ87" s="811"/>
      <c r="FEK87" s="811"/>
      <c r="FEL87" s="811"/>
      <c r="FEM87" s="811"/>
      <c r="FEN87" s="811"/>
      <c r="FEO87" s="811"/>
      <c r="FEP87" s="811"/>
      <c r="FEQ87" s="811"/>
      <c r="FER87" s="811"/>
      <c r="FES87" s="811"/>
      <c r="FET87" s="811"/>
      <c r="FEU87" s="811"/>
      <c r="FEV87" s="811"/>
      <c r="FEW87" s="811"/>
      <c r="FEX87" s="811"/>
      <c r="FEY87" s="811"/>
      <c r="FEZ87" s="811"/>
      <c r="FFA87" s="811"/>
      <c r="FFB87" s="811"/>
      <c r="FFC87" s="811"/>
      <c r="FFD87" s="811"/>
      <c r="FFE87" s="811"/>
      <c r="FFF87" s="811"/>
      <c r="FFG87" s="811"/>
      <c r="FFH87" s="811"/>
      <c r="FFI87" s="811"/>
      <c r="FFJ87" s="811"/>
      <c r="FFK87" s="811"/>
      <c r="FFL87" s="811"/>
      <c r="FFM87" s="811"/>
      <c r="FFN87" s="811"/>
      <c r="FFO87" s="811"/>
      <c r="FFP87" s="811"/>
      <c r="FFQ87" s="811"/>
      <c r="FFR87" s="811"/>
      <c r="FFS87" s="811"/>
      <c r="FFT87" s="811"/>
      <c r="FFU87" s="811"/>
      <c r="FFV87" s="811"/>
      <c r="FFW87" s="811"/>
      <c r="FFX87" s="811"/>
      <c r="FFY87" s="811"/>
      <c r="FFZ87" s="811"/>
      <c r="FGA87" s="811"/>
      <c r="FGB87" s="811"/>
      <c r="FGC87" s="811"/>
      <c r="FGD87" s="811"/>
      <c r="FGE87" s="811"/>
      <c r="FGF87" s="811"/>
      <c r="FGG87" s="811"/>
      <c r="FGH87" s="811"/>
      <c r="FGI87" s="811"/>
      <c r="FGJ87" s="811"/>
      <c r="FGK87" s="811"/>
      <c r="FGL87" s="811"/>
      <c r="FGM87" s="811"/>
      <c r="FGN87" s="811"/>
      <c r="FGO87" s="811"/>
      <c r="FGP87" s="811"/>
      <c r="FGQ87" s="811"/>
      <c r="FGR87" s="811"/>
      <c r="FGS87" s="811"/>
      <c r="FGT87" s="811"/>
      <c r="FGU87" s="811"/>
      <c r="FGV87" s="811"/>
      <c r="FGW87" s="811"/>
      <c r="FGX87" s="811"/>
      <c r="FGY87" s="811"/>
      <c r="FGZ87" s="811"/>
      <c r="FHA87" s="811"/>
      <c r="FHB87" s="811"/>
      <c r="FHC87" s="811"/>
      <c r="FHD87" s="811"/>
      <c r="FHE87" s="811"/>
      <c r="FHF87" s="811"/>
      <c r="FHG87" s="811"/>
      <c r="FHH87" s="811"/>
      <c r="FHI87" s="811"/>
      <c r="FHJ87" s="811"/>
      <c r="FHK87" s="811"/>
      <c r="FHL87" s="811"/>
      <c r="FHM87" s="811"/>
      <c r="FHN87" s="811"/>
      <c r="FHO87" s="811"/>
      <c r="FHP87" s="811"/>
      <c r="FHQ87" s="811"/>
      <c r="FHR87" s="811"/>
      <c r="FHS87" s="811"/>
      <c r="FHT87" s="811"/>
      <c r="FHU87" s="811"/>
      <c r="FHV87" s="811"/>
      <c r="FHW87" s="811"/>
      <c r="FHX87" s="811"/>
      <c r="FHY87" s="811"/>
      <c r="FHZ87" s="811"/>
      <c r="FIA87" s="811"/>
      <c r="FIB87" s="811"/>
      <c r="FIC87" s="811"/>
      <c r="FID87" s="811"/>
      <c r="FIE87" s="811"/>
      <c r="FIF87" s="811"/>
      <c r="FIG87" s="811"/>
      <c r="FIH87" s="811"/>
      <c r="FII87" s="811"/>
      <c r="FIJ87" s="811"/>
      <c r="FIK87" s="811"/>
      <c r="FIL87" s="811"/>
      <c r="FIM87" s="811"/>
      <c r="FIN87" s="811"/>
      <c r="FIO87" s="811"/>
      <c r="FIP87" s="811"/>
      <c r="FIQ87" s="811"/>
      <c r="FIR87" s="811"/>
      <c r="FIS87" s="811"/>
      <c r="FIT87" s="811"/>
      <c r="FIU87" s="811"/>
      <c r="FIV87" s="811"/>
      <c r="FIW87" s="811"/>
      <c r="FIX87" s="811"/>
      <c r="FIY87" s="811"/>
      <c r="FIZ87" s="811"/>
      <c r="FJA87" s="811"/>
      <c r="FJB87" s="811"/>
      <c r="FJC87" s="811"/>
      <c r="FJD87" s="811"/>
      <c r="FJE87" s="811"/>
      <c r="FJF87" s="811"/>
      <c r="FJG87" s="811"/>
      <c r="FJH87" s="811"/>
      <c r="FJI87" s="811"/>
      <c r="FJJ87" s="811"/>
      <c r="FJK87" s="811"/>
      <c r="FJL87" s="811"/>
      <c r="FJM87" s="811"/>
      <c r="FJN87" s="811"/>
      <c r="FJO87" s="811"/>
      <c r="FJP87" s="811"/>
      <c r="FJQ87" s="811"/>
      <c r="FJR87" s="811"/>
      <c r="FJS87" s="811"/>
      <c r="FJT87" s="811"/>
      <c r="FJU87" s="811"/>
      <c r="FJV87" s="811"/>
      <c r="FJW87" s="811"/>
      <c r="FJX87" s="811"/>
      <c r="FJY87" s="811"/>
      <c r="FJZ87" s="811"/>
      <c r="FKA87" s="811"/>
      <c r="FKB87" s="811"/>
      <c r="FKC87" s="811"/>
      <c r="FKD87" s="811"/>
      <c r="FKE87" s="811"/>
      <c r="FKF87" s="811"/>
      <c r="FKG87" s="811"/>
      <c r="FKH87" s="811"/>
      <c r="FKI87" s="811"/>
      <c r="FKJ87" s="811"/>
      <c r="FKK87" s="811"/>
      <c r="FKL87" s="811"/>
      <c r="FKM87" s="811"/>
      <c r="FKN87" s="811"/>
      <c r="FKO87" s="811"/>
      <c r="FKP87" s="811"/>
      <c r="FKQ87" s="811"/>
      <c r="FKR87" s="811"/>
      <c r="FKS87" s="811"/>
      <c r="FKT87" s="811"/>
      <c r="FKU87" s="811"/>
      <c r="FKV87" s="811"/>
      <c r="FKW87" s="811"/>
      <c r="FKX87" s="811"/>
      <c r="FKY87" s="811"/>
      <c r="FKZ87" s="811"/>
      <c r="FLA87" s="811"/>
      <c r="FLB87" s="811"/>
      <c r="FLC87" s="811"/>
      <c r="FLD87" s="811"/>
      <c r="FLE87" s="811"/>
      <c r="FLF87" s="811"/>
      <c r="FLG87" s="811"/>
      <c r="FLH87" s="811"/>
      <c r="FLI87" s="811"/>
      <c r="FLJ87" s="811"/>
      <c r="FLK87" s="811"/>
      <c r="FLL87" s="811"/>
      <c r="FLM87" s="811"/>
      <c r="FLN87" s="811"/>
      <c r="FLO87" s="811"/>
      <c r="FLP87" s="811"/>
      <c r="FLQ87" s="811"/>
      <c r="FLR87" s="811"/>
      <c r="FLS87" s="811"/>
      <c r="FLT87" s="811"/>
      <c r="FLU87" s="811"/>
      <c r="FLV87" s="811"/>
      <c r="FLW87" s="811"/>
      <c r="FLX87" s="811"/>
      <c r="FLY87" s="811"/>
      <c r="FLZ87" s="811"/>
      <c r="FMA87" s="811"/>
      <c r="FMB87" s="811"/>
      <c r="FMC87" s="811"/>
      <c r="FMD87" s="811"/>
      <c r="FME87" s="811"/>
      <c r="FMF87" s="811"/>
      <c r="FMG87" s="811"/>
      <c r="FMH87" s="811"/>
      <c r="FMI87" s="811"/>
      <c r="FMJ87" s="811"/>
      <c r="FMK87" s="811"/>
      <c r="FML87" s="811"/>
      <c r="FMM87" s="811"/>
      <c r="FMN87" s="811"/>
      <c r="FMO87" s="811"/>
      <c r="FMP87" s="811"/>
      <c r="FMQ87" s="811"/>
      <c r="FMR87" s="811"/>
      <c r="FMS87" s="811"/>
      <c r="FMT87" s="811"/>
      <c r="FMU87" s="811"/>
      <c r="FMV87" s="811"/>
      <c r="FMW87" s="811"/>
      <c r="FMX87" s="811"/>
      <c r="FMY87" s="811"/>
      <c r="FMZ87" s="811"/>
      <c r="FNA87" s="811"/>
      <c r="FNB87" s="811"/>
      <c r="FNC87" s="811"/>
      <c r="FND87" s="811"/>
      <c r="FNE87" s="811"/>
      <c r="FNF87" s="811"/>
      <c r="FNG87" s="811"/>
      <c r="FNH87" s="811"/>
      <c r="FNI87" s="811"/>
      <c r="FNJ87" s="811"/>
      <c r="FNK87" s="811"/>
      <c r="FNL87" s="811"/>
      <c r="FNM87" s="811"/>
      <c r="FNN87" s="811"/>
      <c r="FNO87" s="811"/>
      <c r="FNP87" s="811"/>
      <c r="FNQ87" s="811"/>
      <c r="FNR87" s="811"/>
      <c r="FNS87" s="811"/>
      <c r="FNT87" s="811"/>
      <c r="FNU87" s="811"/>
      <c r="FNV87" s="811"/>
      <c r="FNW87" s="811"/>
      <c r="FNX87" s="811"/>
      <c r="FNY87" s="811"/>
      <c r="FNZ87" s="811"/>
      <c r="FOA87" s="811"/>
      <c r="FOB87" s="811"/>
      <c r="FOC87" s="811"/>
      <c r="FOD87" s="811"/>
      <c r="FOE87" s="811"/>
      <c r="FOF87" s="811"/>
      <c r="FOG87" s="811"/>
      <c r="FOH87" s="811"/>
      <c r="FOI87" s="811"/>
      <c r="FOJ87" s="811"/>
      <c r="FOK87" s="811"/>
      <c r="FOL87" s="811"/>
      <c r="FOM87" s="811"/>
      <c r="FON87" s="811"/>
      <c r="FOO87" s="811"/>
      <c r="FOP87" s="811"/>
      <c r="FOQ87" s="811"/>
      <c r="FOR87" s="811"/>
      <c r="FOS87" s="811"/>
      <c r="FOT87" s="811"/>
      <c r="FOU87" s="811"/>
      <c r="FOV87" s="811"/>
      <c r="FOW87" s="811"/>
      <c r="FOX87" s="811"/>
      <c r="FOY87" s="811"/>
      <c r="FOZ87" s="811"/>
      <c r="FPA87" s="811"/>
      <c r="FPB87" s="811"/>
      <c r="FPC87" s="811"/>
      <c r="FPD87" s="811"/>
      <c r="FPE87" s="811"/>
      <c r="FPF87" s="811"/>
      <c r="FPG87" s="811"/>
      <c r="FPH87" s="811"/>
      <c r="FPI87" s="811"/>
      <c r="FPJ87" s="811"/>
      <c r="FPK87" s="811"/>
      <c r="FPL87" s="811"/>
      <c r="FPM87" s="811"/>
      <c r="FPN87" s="811"/>
      <c r="FPO87" s="811"/>
      <c r="FPP87" s="811"/>
      <c r="FPQ87" s="811"/>
      <c r="FPR87" s="811"/>
      <c r="FPS87" s="811"/>
      <c r="FPT87" s="811"/>
      <c r="FPU87" s="811"/>
      <c r="FPV87" s="811"/>
      <c r="FPW87" s="811"/>
      <c r="FPX87" s="811"/>
      <c r="FPY87" s="811"/>
      <c r="FPZ87" s="811"/>
      <c r="FQA87" s="811"/>
      <c r="FQB87" s="811"/>
      <c r="FQC87" s="811"/>
      <c r="FQD87" s="811"/>
      <c r="FQE87" s="811"/>
      <c r="FQF87" s="811"/>
      <c r="FQG87" s="811"/>
      <c r="FQH87" s="811"/>
      <c r="FQI87" s="811"/>
      <c r="FQJ87" s="811"/>
      <c r="FQK87" s="811"/>
      <c r="FQL87" s="811"/>
      <c r="FQM87" s="811"/>
      <c r="FQN87" s="811"/>
      <c r="FQO87" s="811"/>
      <c r="FQP87" s="811"/>
      <c r="FQQ87" s="811"/>
      <c r="FQR87" s="811"/>
      <c r="FQS87" s="811"/>
      <c r="FQT87" s="811"/>
      <c r="FQU87" s="811"/>
      <c r="FQV87" s="811"/>
      <c r="FQW87" s="811"/>
      <c r="FQX87" s="811"/>
      <c r="FQY87" s="811"/>
      <c r="FQZ87" s="811"/>
      <c r="FRA87" s="811"/>
      <c r="FRB87" s="811"/>
      <c r="FRC87" s="811"/>
      <c r="FRD87" s="811"/>
      <c r="FRE87" s="811"/>
      <c r="FRF87" s="811"/>
      <c r="FRG87" s="811"/>
      <c r="FRH87" s="811"/>
      <c r="FRI87" s="811"/>
      <c r="FRJ87" s="811"/>
      <c r="FRK87" s="811"/>
      <c r="FRL87" s="811"/>
      <c r="FRM87" s="811"/>
      <c r="FRN87" s="811"/>
      <c r="FRO87" s="811"/>
      <c r="FRP87" s="811"/>
      <c r="FRQ87" s="811"/>
      <c r="FRR87" s="811"/>
      <c r="FRS87" s="811"/>
      <c r="FRT87" s="811"/>
      <c r="FRU87" s="811"/>
      <c r="FRV87" s="811"/>
      <c r="FRW87" s="811"/>
      <c r="FRX87" s="811"/>
      <c r="FRY87" s="811"/>
      <c r="FRZ87" s="811"/>
      <c r="FSA87" s="811"/>
      <c r="FSB87" s="811"/>
      <c r="FSC87" s="811"/>
      <c r="FSD87" s="811"/>
      <c r="FSE87" s="811"/>
      <c r="FSF87" s="811"/>
      <c r="FSG87" s="811"/>
      <c r="FSH87" s="811"/>
      <c r="FSI87" s="811"/>
      <c r="FSJ87" s="811"/>
      <c r="FSK87" s="811"/>
      <c r="FSL87" s="811"/>
      <c r="FSM87" s="811"/>
      <c r="FSN87" s="811"/>
      <c r="FSO87" s="811"/>
      <c r="FSP87" s="811"/>
      <c r="FSQ87" s="811"/>
      <c r="FSR87" s="811"/>
      <c r="FSS87" s="811"/>
      <c r="FST87" s="811"/>
      <c r="FSU87" s="811"/>
      <c r="FSV87" s="811"/>
      <c r="FSW87" s="811"/>
      <c r="FSX87" s="811"/>
      <c r="FSY87" s="811"/>
      <c r="FSZ87" s="811"/>
      <c r="FTA87" s="811"/>
      <c r="FTB87" s="811"/>
      <c r="FTC87" s="811"/>
      <c r="FTD87" s="811"/>
      <c r="FTE87" s="811"/>
      <c r="FTF87" s="811"/>
      <c r="FTG87" s="811"/>
      <c r="FTH87" s="811"/>
      <c r="FTI87" s="811"/>
      <c r="FTJ87" s="811"/>
      <c r="FTK87" s="811"/>
      <c r="FTL87" s="811"/>
      <c r="FTM87" s="811"/>
      <c r="FTN87" s="811"/>
      <c r="FTO87" s="811"/>
      <c r="FTP87" s="811"/>
      <c r="FTQ87" s="811"/>
      <c r="FTR87" s="811"/>
      <c r="FTS87" s="811"/>
      <c r="FTT87" s="811"/>
      <c r="FTU87" s="811"/>
      <c r="FTV87" s="811"/>
      <c r="FTW87" s="811"/>
      <c r="FTX87" s="811"/>
      <c r="FTY87" s="811"/>
      <c r="FTZ87" s="811"/>
      <c r="FUA87" s="811"/>
      <c r="FUB87" s="811"/>
      <c r="FUC87" s="811"/>
      <c r="FUD87" s="811"/>
      <c r="FUE87" s="811"/>
      <c r="FUF87" s="811"/>
      <c r="FUG87" s="811"/>
      <c r="FUH87" s="811"/>
      <c r="FUI87" s="811"/>
      <c r="FUJ87" s="811"/>
      <c r="FUK87" s="811"/>
      <c r="FUL87" s="811"/>
      <c r="FUM87" s="811"/>
      <c r="FUN87" s="811"/>
      <c r="FUO87" s="811"/>
      <c r="FUP87" s="811"/>
      <c r="FUQ87" s="811"/>
      <c r="FUR87" s="811"/>
      <c r="FUS87" s="811"/>
      <c r="FUT87" s="811"/>
      <c r="FUU87" s="811"/>
      <c r="FUV87" s="811"/>
      <c r="FUW87" s="811"/>
      <c r="FUX87" s="811"/>
      <c r="FUY87" s="811"/>
      <c r="FUZ87" s="811"/>
      <c r="FVA87" s="811"/>
      <c r="FVB87" s="811"/>
      <c r="FVC87" s="811"/>
      <c r="FVD87" s="811"/>
      <c r="FVE87" s="811"/>
      <c r="FVF87" s="811"/>
      <c r="FVG87" s="811"/>
      <c r="FVH87" s="811"/>
      <c r="FVI87" s="811"/>
      <c r="FVJ87" s="811"/>
      <c r="FVK87" s="811"/>
      <c r="FVL87" s="811"/>
      <c r="FVM87" s="811"/>
      <c r="FVN87" s="811"/>
      <c r="FVO87" s="811"/>
      <c r="FVP87" s="811"/>
      <c r="FVQ87" s="811"/>
      <c r="FVR87" s="811"/>
      <c r="FVS87" s="811"/>
      <c r="FVT87" s="811"/>
      <c r="FVU87" s="811"/>
      <c r="FVV87" s="811"/>
      <c r="FVW87" s="811"/>
      <c r="FVX87" s="811"/>
      <c r="FVY87" s="811"/>
      <c r="FVZ87" s="811"/>
      <c r="FWA87" s="811"/>
      <c r="FWB87" s="811"/>
      <c r="FWC87" s="811"/>
      <c r="FWD87" s="811"/>
      <c r="FWE87" s="811"/>
      <c r="FWF87" s="811"/>
      <c r="FWG87" s="811"/>
      <c r="FWH87" s="811"/>
      <c r="FWI87" s="811"/>
      <c r="FWJ87" s="811"/>
      <c r="FWK87" s="811"/>
      <c r="FWL87" s="811"/>
      <c r="FWM87" s="811"/>
      <c r="FWN87" s="811"/>
      <c r="FWO87" s="811"/>
      <c r="FWP87" s="811"/>
      <c r="FWQ87" s="811"/>
      <c r="FWR87" s="811"/>
      <c r="FWS87" s="811"/>
      <c r="FWT87" s="811"/>
      <c r="FWU87" s="811"/>
      <c r="FWV87" s="811"/>
      <c r="FWW87" s="811"/>
      <c r="FWX87" s="811"/>
      <c r="FWY87" s="811"/>
      <c r="FWZ87" s="811"/>
      <c r="FXA87" s="811"/>
      <c r="FXB87" s="811"/>
      <c r="FXC87" s="811"/>
      <c r="FXD87" s="811"/>
      <c r="FXE87" s="811"/>
      <c r="FXF87" s="811"/>
      <c r="FXG87" s="811"/>
      <c r="FXH87" s="811"/>
      <c r="FXI87" s="811"/>
      <c r="FXJ87" s="811"/>
      <c r="FXK87" s="811"/>
      <c r="FXL87" s="811"/>
      <c r="FXM87" s="811"/>
      <c r="FXN87" s="811"/>
      <c r="FXO87" s="811"/>
      <c r="FXP87" s="811"/>
      <c r="FXQ87" s="811"/>
      <c r="FXR87" s="811"/>
      <c r="FXS87" s="811"/>
      <c r="FXT87" s="811"/>
      <c r="FXU87" s="811"/>
      <c r="FXV87" s="811"/>
      <c r="FXW87" s="811"/>
      <c r="FXX87" s="811"/>
      <c r="FXY87" s="811"/>
      <c r="FXZ87" s="811"/>
      <c r="FYA87" s="811"/>
      <c r="FYB87" s="811"/>
      <c r="FYC87" s="811"/>
      <c r="FYD87" s="811"/>
      <c r="FYE87" s="811"/>
      <c r="FYF87" s="811"/>
      <c r="FYG87" s="811"/>
      <c r="FYH87" s="811"/>
      <c r="FYI87" s="811"/>
      <c r="FYJ87" s="811"/>
      <c r="FYK87" s="811"/>
      <c r="FYL87" s="811"/>
      <c r="FYM87" s="811"/>
      <c r="FYN87" s="811"/>
      <c r="FYO87" s="811"/>
      <c r="FYP87" s="811"/>
      <c r="FYQ87" s="811"/>
      <c r="FYR87" s="811"/>
      <c r="FYS87" s="811"/>
      <c r="FYT87" s="811"/>
      <c r="FYU87" s="811"/>
      <c r="FYV87" s="811"/>
      <c r="FYW87" s="811"/>
      <c r="FYX87" s="811"/>
      <c r="FYY87" s="811"/>
      <c r="FYZ87" s="811"/>
      <c r="FZA87" s="811"/>
      <c r="FZB87" s="811"/>
      <c r="FZC87" s="811"/>
      <c r="FZD87" s="811"/>
      <c r="FZE87" s="811"/>
      <c r="FZF87" s="811"/>
      <c r="FZG87" s="811"/>
      <c r="FZH87" s="811"/>
      <c r="FZI87" s="811"/>
      <c r="FZJ87" s="811"/>
      <c r="FZK87" s="811"/>
      <c r="FZL87" s="811"/>
      <c r="FZM87" s="811"/>
      <c r="FZN87" s="811"/>
      <c r="FZO87" s="811"/>
      <c r="FZP87" s="811"/>
      <c r="FZQ87" s="811"/>
      <c r="FZR87" s="811"/>
      <c r="FZS87" s="811"/>
      <c r="FZT87" s="811"/>
      <c r="FZU87" s="811"/>
      <c r="FZV87" s="811"/>
      <c r="FZW87" s="811"/>
      <c r="FZX87" s="811"/>
      <c r="FZY87" s="811"/>
      <c r="FZZ87" s="811"/>
      <c r="GAA87" s="811"/>
      <c r="GAB87" s="811"/>
      <c r="GAC87" s="811"/>
      <c r="GAD87" s="811"/>
      <c r="GAE87" s="811"/>
      <c r="GAF87" s="811"/>
      <c r="GAG87" s="811"/>
      <c r="GAH87" s="811"/>
      <c r="GAI87" s="811"/>
      <c r="GAJ87" s="811"/>
      <c r="GAK87" s="811"/>
      <c r="GAL87" s="811"/>
      <c r="GAM87" s="811"/>
      <c r="GAN87" s="811"/>
      <c r="GAO87" s="811"/>
      <c r="GAP87" s="811"/>
      <c r="GAQ87" s="811"/>
      <c r="GAR87" s="811"/>
      <c r="GAS87" s="811"/>
      <c r="GAT87" s="811"/>
      <c r="GAU87" s="811"/>
      <c r="GAV87" s="811"/>
      <c r="GAW87" s="811"/>
      <c r="GAX87" s="811"/>
      <c r="GAY87" s="811"/>
      <c r="GAZ87" s="811"/>
      <c r="GBA87" s="811"/>
      <c r="GBB87" s="811"/>
      <c r="GBC87" s="811"/>
      <c r="GBD87" s="811"/>
      <c r="GBE87" s="811"/>
      <c r="GBF87" s="811"/>
      <c r="GBG87" s="811"/>
      <c r="GBH87" s="811"/>
      <c r="GBI87" s="811"/>
      <c r="GBJ87" s="811"/>
      <c r="GBK87" s="811"/>
      <c r="GBL87" s="811"/>
      <c r="GBM87" s="811"/>
      <c r="GBN87" s="811"/>
      <c r="GBO87" s="811"/>
      <c r="GBP87" s="811"/>
      <c r="GBQ87" s="811"/>
      <c r="GBR87" s="811"/>
      <c r="GBS87" s="811"/>
      <c r="GBT87" s="811"/>
      <c r="GBU87" s="811"/>
      <c r="GBV87" s="811"/>
      <c r="GBW87" s="811"/>
      <c r="GBX87" s="811"/>
      <c r="GBY87" s="811"/>
      <c r="GBZ87" s="811"/>
      <c r="GCA87" s="811"/>
      <c r="GCB87" s="811"/>
      <c r="GCC87" s="811"/>
      <c r="GCD87" s="811"/>
      <c r="GCE87" s="811"/>
      <c r="GCF87" s="811"/>
      <c r="GCG87" s="811"/>
      <c r="GCH87" s="811"/>
      <c r="GCI87" s="811"/>
      <c r="GCJ87" s="811"/>
      <c r="GCK87" s="811"/>
      <c r="GCL87" s="811"/>
      <c r="GCM87" s="811"/>
      <c r="GCN87" s="811"/>
      <c r="GCO87" s="811"/>
      <c r="GCP87" s="811"/>
      <c r="GCQ87" s="811"/>
      <c r="GCR87" s="811"/>
      <c r="GCS87" s="811"/>
      <c r="GCT87" s="811"/>
      <c r="GCU87" s="811"/>
      <c r="GCV87" s="811"/>
      <c r="GCW87" s="811"/>
      <c r="GCX87" s="811"/>
      <c r="GCY87" s="811"/>
      <c r="GCZ87" s="811"/>
      <c r="GDA87" s="811"/>
      <c r="GDB87" s="811"/>
      <c r="GDC87" s="811"/>
      <c r="GDD87" s="811"/>
      <c r="GDE87" s="811"/>
      <c r="GDF87" s="811"/>
      <c r="GDG87" s="811"/>
      <c r="GDH87" s="811"/>
      <c r="GDI87" s="811"/>
      <c r="GDJ87" s="811"/>
      <c r="GDK87" s="811"/>
      <c r="GDL87" s="811"/>
      <c r="GDM87" s="811"/>
      <c r="GDN87" s="811"/>
      <c r="GDO87" s="811"/>
      <c r="GDP87" s="811"/>
      <c r="GDQ87" s="811"/>
      <c r="GDR87" s="811"/>
      <c r="GDS87" s="811"/>
      <c r="GDT87" s="811"/>
      <c r="GDU87" s="811"/>
      <c r="GDV87" s="811"/>
      <c r="GDW87" s="811"/>
      <c r="GDX87" s="811"/>
      <c r="GDY87" s="811"/>
      <c r="GDZ87" s="811"/>
      <c r="GEA87" s="811"/>
      <c r="GEB87" s="811"/>
      <c r="GEC87" s="811"/>
      <c r="GED87" s="811"/>
      <c r="GEE87" s="811"/>
      <c r="GEF87" s="811"/>
      <c r="GEG87" s="811"/>
      <c r="GEH87" s="811"/>
      <c r="GEI87" s="811"/>
      <c r="GEJ87" s="811"/>
      <c r="GEK87" s="811"/>
      <c r="GEL87" s="811"/>
      <c r="GEM87" s="811"/>
      <c r="GEN87" s="811"/>
      <c r="GEO87" s="811"/>
      <c r="GEP87" s="811"/>
      <c r="GEQ87" s="811"/>
      <c r="GER87" s="811"/>
      <c r="GES87" s="811"/>
      <c r="GET87" s="811"/>
      <c r="GEU87" s="811"/>
      <c r="GEV87" s="811"/>
      <c r="GEW87" s="811"/>
      <c r="GEX87" s="811"/>
      <c r="GEY87" s="811"/>
      <c r="GEZ87" s="811"/>
      <c r="GFA87" s="811"/>
      <c r="GFB87" s="811"/>
      <c r="GFC87" s="811"/>
      <c r="GFD87" s="811"/>
      <c r="GFE87" s="811"/>
      <c r="GFF87" s="811"/>
      <c r="GFG87" s="811"/>
      <c r="GFH87" s="811"/>
      <c r="GFI87" s="811"/>
      <c r="GFJ87" s="811"/>
      <c r="GFK87" s="811"/>
      <c r="GFL87" s="811"/>
      <c r="GFM87" s="811"/>
      <c r="GFN87" s="811"/>
      <c r="GFO87" s="811"/>
      <c r="GFP87" s="811"/>
      <c r="GFQ87" s="811"/>
      <c r="GFR87" s="811"/>
      <c r="GFS87" s="811"/>
      <c r="GFT87" s="811"/>
      <c r="GFU87" s="811"/>
      <c r="GFV87" s="811"/>
      <c r="GFW87" s="811"/>
      <c r="GFX87" s="811"/>
      <c r="GFY87" s="811"/>
      <c r="GFZ87" s="811"/>
      <c r="GGA87" s="811"/>
      <c r="GGB87" s="811"/>
      <c r="GGC87" s="811"/>
      <c r="GGD87" s="811"/>
      <c r="GGE87" s="811"/>
      <c r="GGF87" s="811"/>
      <c r="GGG87" s="811"/>
      <c r="GGH87" s="811"/>
      <c r="GGI87" s="811"/>
      <c r="GGJ87" s="811"/>
      <c r="GGK87" s="811"/>
      <c r="GGL87" s="811"/>
      <c r="GGM87" s="811"/>
      <c r="GGN87" s="811"/>
      <c r="GGO87" s="811"/>
      <c r="GGP87" s="811"/>
      <c r="GGQ87" s="811"/>
      <c r="GGR87" s="811"/>
      <c r="GGS87" s="811"/>
      <c r="GGT87" s="811"/>
      <c r="GGU87" s="811"/>
      <c r="GGV87" s="811"/>
      <c r="GGW87" s="811"/>
      <c r="GGX87" s="811"/>
      <c r="GGY87" s="811"/>
      <c r="GGZ87" s="811"/>
      <c r="GHA87" s="811"/>
      <c r="GHB87" s="811"/>
      <c r="GHC87" s="811"/>
      <c r="GHD87" s="811"/>
      <c r="GHE87" s="811"/>
      <c r="GHF87" s="811"/>
      <c r="GHG87" s="811"/>
      <c r="GHH87" s="811"/>
      <c r="GHI87" s="811"/>
      <c r="GHJ87" s="811"/>
      <c r="GHK87" s="811"/>
      <c r="GHL87" s="811"/>
      <c r="GHM87" s="811"/>
      <c r="GHN87" s="811"/>
      <c r="GHO87" s="811"/>
      <c r="GHP87" s="811"/>
      <c r="GHQ87" s="811"/>
      <c r="GHR87" s="811"/>
      <c r="GHS87" s="811"/>
      <c r="GHT87" s="811"/>
      <c r="GHU87" s="811"/>
      <c r="GHV87" s="811"/>
      <c r="GHW87" s="811"/>
      <c r="GHX87" s="811"/>
      <c r="GHY87" s="811"/>
      <c r="GHZ87" s="811"/>
      <c r="GIA87" s="811"/>
      <c r="GIB87" s="811"/>
      <c r="GIC87" s="811"/>
      <c r="GID87" s="811"/>
      <c r="GIE87" s="811"/>
      <c r="GIF87" s="811"/>
      <c r="GIG87" s="811"/>
      <c r="GIH87" s="811"/>
      <c r="GII87" s="811"/>
      <c r="GIJ87" s="811"/>
      <c r="GIK87" s="811"/>
      <c r="GIL87" s="811"/>
      <c r="GIM87" s="811"/>
      <c r="GIN87" s="811"/>
      <c r="GIO87" s="811"/>
      <c r="GIP87" s="811"/>
      <c r="GIQ87" s="811"/>
      <c r="GIR87" s="811"/>
      <c r="GIS87" s="811"/>
      <c r="GIT87" s="811"/>
      <c r="GIU87" s="811"/>
      <c r="GIV87" s="811"/>
      <c r="GIW87" s="811"/>
      <c r="GIX87" s="811"/>
      <c r="GIY87" s="811"/>
      <c r="GIZ87" s="811"/>
      <c r="GJA87" s="811"/>
      <c r="GJB87" s="811"/>
      <c r="GJC87" s="811"/>
      <c r="GJD87" s="811"/>
      <c r="GJE87" s="811"/>
      <c r="GJF87" s="811"/>
      <c r="GJG87" s="811"/>
      <c r="GJH87" s="811"/>
      <c r="GJI87" s="811"/>
      <c r="GJJ87" s="811"/>
      <c r="GJK87" s="811"/>
      <c r="GJL87" s="811"/>
      <c r="GJM87" s="811"/>
      <c r="GJN87" s="811"/>
      <c r="GJO87" s="811"/>
      <c r="GJP87" s="811"/>
      <c r="GJQ87" s="811"/>
      <c r="GJR87" s="811"/>
      <c r="GJS87" s="811"/>
      <c r="GJT87" s="811"/>
      <c r="GJU87" s="811"/>
      <c r="GJV87" s="811"/>
      <c r="GJW87" s="811"/>
      <c r="GJX87" s="811"/>
      <c r="GJY87" s="811"/>
      <c r="GJZ87" s="811"/>
      <c r="GKA87" s="811"/>
      <c r="GKB87" s="811"/>
      <c r="GKC87" s="811"/>
      <c r="GKD87" s="811"/>
      <c r="GKE87" s="811"/>
      <c r="GKF87" s="811"/>
      <c r="GKG87" s="811"/>
      <c r="GKH87" s="811"/>
      <c r="GKI87" s="811"/>
      <c r="GKJ87" s="811"/>
      <c r="GKK87" s="811"/>
      <c r="GKL87" s="811"/>
      <c r="GKM87" s="811"/>
      <c r="GKN87" s="811"/>
      <c r="GKO87" s="811"/>
      <c r="GKP87" s="811"/>
      <c r="GKQ87" s="811"/>
      <c r="GKR87" s="811"/>
      <c r="GKS87" s="811"/>
      <c r="GKT87" s="811"/>
      <c r="GKU87" s="811"/>
      <c r="GKV87" s="811"/>
      <c r="GKW87" s="811"/>
      <c r="GKX87" s="811"/>
      <c r="GKY87" s="811"/>
      <c r="GKZ87" s="811"/>
      <c r="GLA87" s="811"/>
      <c r="GLB87" s="811"/>
      <c r="GLC87" s="811"/>
      <c r="GLD87" s="811"/>
      <c r="GLE87" s="811"/>
      <c r="GLF87" s="811"/>
      <c r="GLG87" s="811"/>
      <c r="GLH87" s="811"/>
      <c r="GLI87" s="811"/>
      <c r="GLJ87" s="811"/>
      <c r="GLK87" s="811"/>
      <c r="GLL87" s="811"/>
      <c r="GLM87" s="811"/>
      <c r="GLN87" s="811"/>
      <c r="GLO87" s="811"/>
      <c r="GLP87" s="811"/>
      <c r="GLQ87" s="811"/>
      <c r="GLR87" s="811"/>
      <c r="GLS87" s="811"/>
      <c r="GLT87" s="811"/>
      <c r="GLU87" s="811"/>
      <c r="GLV87" s="811"/>
      <c r="GLW87" s="811"/>
      <c r="GLX87" s="811"/>
      <c r="GLY87" s="811"/>
      <c r="GLZ87" s="811"/>
      <c r="GMA87" s="811"/>
      <c r="GMB87" s="811"/>
      <c r="GMC87" s="811"/>
      <c r="GMD87" s="811"/>
      <c r="GME87" s="811"/>
      <c r="GMF87" s="811"/>
      <c r="GMG87" s="811"/>
      <c r="GMH87" s="811"/>
      <c r="GMI87" s="811"/>
      <c r="GMJ87" s="811"/>
      <c r="GMK87" s="811"/>
      <c r="GML87" s="811"/>
      <c r="GMM87" s="811"/>
      <c r="GMN87" s="811"/>
      <c r="GMO87" s="811"/>
      <c r="GMP87" s="811"/>
      <c r="GMQ87" s="811"/>
      <c r="GMR87" s="811"/>
      <c r="GMS87" s="811"/>
      <c r="GMT87" s="811"/>
      <c r="GMU87" s="811"/>
      <c r="GMV87" s="811"/>
      <c r="GMW87" s="811"/>
      <c r="GMX87" s="811"/>
      <c r="GMY87" s="811"/>
      <c r="GMZ87" s="811"/>
      <c r="GNA87" s="811"/>
      <c r="GNB87" s="811"/>
      <c r="GNC87" s="811"/>
      <c r="GND87" s="811"/>
      <c r="GNE87" s="811"/>
      <c r="GNF87" s="811"/>
      <c r="GNG87" s="811"/>
      <c r="GNH87" s="811"/>
      <c r="GNI87" s="811"/>
      <c r="GNJ87" s="811"/>
      <c r="GNK87" s="811"/>
      <c r="GNL87" s="811"/>
      <c r="GNM87" s="811"/>
      <c r="GNN87" s="811"/>
      <c r="GNO87" s="811"/>
      <c r="GNP87" s="811"/>
      <c r="GNQ87" s="811"/>
      <c r="GNR87" s="811"/>
      <c r="GNS87" s="811"/>
      <c r="GNT87" s="811"/>
      <c r="GNU87" s="811"/>
      <c r="GNV87" s="811"/>
      <c r="GNW87" s="811"/>
      <c r="GNX87" s="811"/>
      <c r="GNY87" s="811"/>
      <c r="GNZ87" s="811"/>
      <c r="GOA87" s="811"/>
      <c r="GOB87" s="811"/>
      <c r="GOC87" s="811"/>
      <c r="GOD87" s="811"/>
      <c r="GOE87" s="811"/>
      <c r="GOF87" s="811"/>
      <c r="GOG87" s="811"/>
      <c r="GOH87" s="811"/>
      <c r="GOI87" s="811"/>
      <c r="GOJ87" s="811"/>
      <c r="GOK87" s="811"/>
      <c r="GOL87" s="811"/>
      <c r="GOM87" s="811"/>
      <c r="GON87" s="811"/>
      <c r="GOO87" s="811"/>
      <c r="GOP87" s="811"/>
      <c r="GOQ87" s="811"/>
      <c r="GOR87" s="811"/>
      <c r="GOS87" s="811"/>
      <c r="GOT87" s="811"/>
      <c r="GOU87" s="811"/>
      <c r="GOV87" s="811"/>
      <c r="GOW87" s="811"/>
      <c r="GOX87" s="811"/>
      <c r="GOY87" s="811"/>
      <c r="GOZ87" s="811"/>
      <c r="GPA87" s="811"/>
      <c r="GPB87" s="811"/>
      <c r="GPC87" s="811"/>
      <c r="GPD87" s="811"/>
      <c r="GPE87" s="811"/>
      <c r="GPF87" s="811"/>
      <c r="GPG87" s="811"/>
      <c r="GPH87" s="811"/>
      <c r="GPI87" s="811"/>
      <c r="GPJ87" s="811"/>
      <c r="GPK87" s="811"/>
      <c r="GPL87" s="811"/>
      <c r="GPM87" s="811"/>
      <c r="GPN87" s="811"/>
      <c r="GPO87" s="811"/>
      <c r="GPP87" s="811"/>
      <c r="GPQ87" s="811"/>
      <c r="GPR87" s="811"/>
      <c r="GPS87" s="811"/>
      <c r="GPT87" s="811"/>
      <c r="GPU87" s="811"/>
      <c r="GPV87" s="811"/>
      <c r="GPW87" s="811"/>
      <c r="GPX87" s="811"/>
      <c r="GPY87" s="811"/>
      <c r="GPZ87" s="811"/>
      <c r="GQA87" s="811"/>
      <c r="GQB87" s="811"/>
      <c r="GQC87" s="811"/>
      <c r="GQD87" s="811"/>
      <c r="GQE87" s="811"/>
      <c r="GQF87" s="811"/>
      <c r="GQG87" s="811"/>
      <c r="GQH87" s="811"/>
      <c r="GQI87" s="811"/>
      <c r="GQJ87" s="811"/>
      <c r="GQK87" s="811"/>
      <c r="GQL87" s="811"/>
      <c r="GQM87" s="811"/>
      <c r="GQN87" s="811"/>
      <c r="GQO87" s="811"/>
      <c r="GQP87" s="811"/>
      <c r="GQQ87" s="811"/>
      <c r="GQR87" s="811"/>
      <c r="GQS87" s="811"/>
      <c r="GQT87" s="811"/>
      <c r="GQU87" s="811"/>
      <c r="GQV87" s="811"/>
      <c r="GQW87" s="811"/>
      <c r="GQX87" s="811"/>
      <c r="GQY87" s="811"/>
      <c r="GQZ87" s="811"/>
      <c r="GRA87" s="811"/>
      <c r="GRB87" s="811"/>
      <c r="GRC87" s="811"/>
      <c r="GRD87" s="811"/>
      <c r="GRE87" s="811"/>
      <c r="GRF87" s="811"/>
      <c r="GRG87" s="811"/>
      <c r="GRH87" s="811"/>
      <c r="GRI87" s="811"/>
      <c r="GRJ87" s="811"/>
      <c r="GRK87" s="811"/>
      <c r="GRL87" s="811"/>
      <c r="GRM87" s="811"/>
      <c r="GRN87" s="811"/>
      <c r="GRO87" s="811"/>
      <c r="GRP87" s="811"/>
      <c r="GRQ87" s="811"/>
      <c r="GRR87" s="811"/>
      <c r="GRS87" s="811"/>
      <c r="GRT87" s="811"/>
      <c r="GRU87" s="811"/>
      <c r="GRV87" s="811"/>
      <c r="GRW87" s="811"/>
      <c r="GRX87" s="811"/>
      <c r="GRY87" s="811"/>
      <c r="GRZ87" s="811"/>
      <c r="GSA87" s="811"/>
      <c r="GSB87" s="811"/>
      <c r="GSC87" s="811"/>
      <c r="GSD87" s="811"/>
      <c r="GSE87" s="811"/>
      <c r="GSF87" s="811"/>
      <c r="GSG87" s="811"/>
      <c r="GSH87" s="811"/>
      <c r="GSI87" s="811"/>
      <c r="GSJ87" s="811"/>
      <c r="GSK87" s="811"/>
      <c r="GSL87" s="811"/>
      <c r="GSM87" s="811"/>
      <c r="GSN87" s="811"/>
      <c r="GSO87" s="811"/>
      <c r="GSP87" s="811"/>
      <c r="GSQ87" s="811"/>
      <c r="GSR87" s="811"/>
      <c r="GSS87" s="811"/>
      <c r="GST87" s="811"/>
      <c r="GSU87" s="811"/>
      <c r="GSV87" s="811"/>
      <c r="GSW87" s="811"/>
      <c r="GSX87" s="811"/>
      <c r="GSY87" s="811"/>
      <c r="GSZ87" s="811"/>
      <c r="GTA87" s="811"/>
      <c r="GTB87" s="811"/>
      <c r="GTC87" s="811"/>
      <c r="GTD87" s="811"/>
      <c r="GTE87" s="811"/>
      <c r="GTF87" s="811"/>
      <c r="GTG87" s="811"/>
      <c r="GTH87" s="811"/>
      <c r="GTI87" s="811"/>
      <c r="GTJ87" s="811"/>
      <c r="GTK87" s="811"/>
      <c r="GTL87" s="811"/>
      <c r="GTM87" s="811"/>
      <c r="GTN87" s="811"/>
      <c r="GTO87" s="811"/>
      <c r="GTP87" s="811"/>
      <c r="GTQ87" s="811"/>
      <c r="GTR87" s="811"/>
      <c r="GTS87" s="811"/>
      <c r="GTT87" s="811"/>
      <c r="GTU87" s="811"/>
      <c r="GTV87" s="811"/>
      <c r="GTW87" s="811"/>
      <c r="GTX87" s="811"/>
      <c r="GTY87" s="811"/>
      <c r="GTZ87" s="811"/>
      <c r="GUA87" s="811"/>
      <c r="GUB87" s="811"/>
      <c r="GUC87" s="811"/>
      <c r="GUD87" s="811"/>
      <c r="GUE87" s="811"/>
      <c r="GUF87" s="811"/>
      <c r="GUG87" s="811"/>
      <c r="GUH87" s="811"/>
      <c r="GUI87" s="811"/>
      <c r="GUJ87" s="811"/>
      <c r="GUK87" s="811"/>
      <c r="GUL87" s="811"/>
      <c r="GUM87" s="811"/>
      <c r="GUN87" s="811"/>
      <c r="GUO87" s="811"/>
      <c r="GUP87" s="811"/>
      <c r="GUQ87" s="811"/>
      <c r="GUR87" s="811"/>
      <c r="GUS87" s="811"/>
      <c r="GUT87" s="811"/>
      <c r="GUU87" s="811"/>
      <c r="GUV87" s="811"/>
      <c r="GUW87" s="811"/>
      <c r="GUX87" s="811"/>
      <c r="GUY87" s="811"/>
      <c r="GUZ87" s="811"/>
      <c r="GVA87" s="811"/>
      <c r="GVB87" s="811"/>
      <c r="GVC87" s="811"/>
      <c r="GVD87" s="811"/>
      <c r="GVE87" s="811"/>
      <c r="GVF87" s="811"/>
      <c r="GVG87" s="811"/>
      <c r="GVH87" s="811"/>
      <c r="GVI87" s="811"/>
      <c r="GVJ87" s="811"/>
      <c r="GVK87" s="811"/>
      <c r="GVL87" s="811"/>
      <c r="GVM87" s="811"/>
      <c r="GVN87" s="811"/>
      <c r="GVO87" s="811"/>
      <c r="GVP87" s="811"/>
      <c r="GVQ87" s="811"/>
      <c r="GVR87" s="811"/>
      <c r="GVS87" s="811"/>
      <c r="GVT87" s="811"/>
      <c r="GVU87" s="811"/>
      <c r="GVV87" s="811"/>
      <c r="GVW87" s="811"/>
      <c r="GVX87" s="811"/>
      <c r="GVY87" s="811"/>
      <c r="GVZ87" s="811"/>
      <c r="GWA87" s="811"/>
      <c r="GWB87" s="811"/>
      <c r="GWC87" s="811"/>
      <c r="GWD87" s="811"/>
      <c r="GWE87" s="811"/>
      <c r="GWF87" s="811"/>
      <c r="GWG87" s="811"/>
      <c r="GWH87" s="811"/>
      <c r="GWI87" s="811"/>
      <c r="GWJ87" s="811"/>
      <c r="GWK87" s="811"/>
      <c r="GWL87" s="811"/>
      <c r="GWM87" s="811"/>
      <c r="GWN87" s="811"/>
      <c r="GWO87" s="811"/>
      <c r="GWP87" s="811"/>
      <c r="GWQ87" s="811"/>
      <c r="GWR87" s="811"/>
      <c r="GWS87" s="811"/>
      <c r="GWT87" s="811"/>
      <c r="GWU87" s="811"/>
      <c r="GWV87" s="811"/>
      <c r="GWW87" s="811"/>
      <c r="GWX87" s="811"/>
      <c r="GWY87" s="811"/>
      <c r="GWZ87" s="811"/>
      <c r="GXA87" s="811"/>
      <c r="GXB87" s="811"/>
      <c r="GXC87" s="811"/>
      <c r="GXD87" s="811"/>
      <c r="GXE87" s="811"/>
      <c r="GXF87" s="811"/>
      <c r="GXG87" s="811"/>
      <c r="GXH87" s="811"/>
      <c r="GXI87" s="811"/>
      <c r="GXJ87" s="811"/>
      <c r="GXK87" s="811"/>
      <c r="GXL87" s="811"/>
      <c r="GXM87" s="811"/>
      <c r="GXN87" s="811"/>
      <c r="GXO87" s="811"/>
      <c r="GXP87" s="811"/>
      <c r="GXQ87" s="811"/>
      <c r="GXR87" s="811"/>
      <c r="GXS87" s="811"/>
      <c r="GXT87" s="811"/>
      <c r="GXU87" s="811"/>
      <c r="GXV87" s="811"/>
      <c r="GXW87" s="811"/>
      <c r="GXX87" s="811"/>
      <c r="GXY87" s="811"/>
      <c r="GXZ87" s="811"/>
      <c r="GYA87" s="811"/>
      <c r="GYB87" s="811"/>
      <c r="GYC87" s="811"/>
      <c r="GYD87" s="811"/>
      <c r="GYE87" s="811"/>
      <c r="GYF87" s="811"/>
      <c r="GYG87" s="811"/>
      <c r="GYH87" s="811"/>
      <c r="GYI87" s="811"/>
      <c r="GYJ87" s="811"/>
      <c r="GYK87" s="811"/>
      <c r="GYL87" s="811"/>
      <c r="GYM87" s="811"/>
      <c r="GYN87" s="811"/>
      <c r="GYO87" s="811"/>
      <c r="GYP87" s="811"/>
      <c r="GYQ87" s="811"/>
      <c r="GYR87" s="811"/>
      <c r="GYS87" s="811"/>
      <c r="GYT87" s="811"/>
      <c r="GYU87" s="811"/>
      <c r="GYV87" s="811"/>
      <c r="GYW87" s="811"/>
      <c r="GYX87" s="811"/>
      <c r="GYY87" s="811"/>
      <c r="GYZ87" s="811"/>
      <c r="GZA87" s="811"/>
      <c r="GZB87" s="811"/>
      <c r="GZC87" s="811"/>
      <c r="GZD87" s="811"/>
      <c r="GZE87" s="811"/>
      <c r="GZF87" s="811"/>
      <c r="GZG87" s="811"/>
      <c r="GZH87" s="811"/>
      <c r="GZI87" s="811"/>
      <c r="GZJ87" s="811"/>
      <c r="GZK87" s="811"/>
      <c r="GZL87" s="811"/>
      <c r="GZM87" s="811"/>
      <c r="GZN87" s="811"/>
      <c r="GZO87" s="811"/>
      <c r="GZP87" s="811"/>
      <c r="GZQ87" s="811"/>
      <c r="GZR87" s="811"/>
      <c r="GZS87" s="811"/>
      <c r="GZT87" s="811"/>
      <c r="GZU87" s="811"/>
      <c r="GZV87" s="811"/>
      <c r="GZW87" s="811"/>
      <c r="GZX87" s="811"/>
      <c r="GZY87" s="811"/>
      <c r="GZZ87" s="811"/>
      <c r="HAA87" s="811"/>
      <c r="HAB87" s="811"/>
      <c r="HAC87" s="811"/>
      <c r="HAD87" s="811"/>
      <c r="HAE87" s="811"/>
      <c r="HAF87" s="811"/>
      <c r="HAG87" s="811"/>
      <c r="HAH87" s="811"/>
      <c r="HAI87" s="811"/>
      <c r="HAJ87" s="811"/>
      <c r="HAK87" s="811"/>
      <c r="HAL87" s="811"/>
      <c r="HAM87" s="811"/>
      <c r="HAN87" s="811"/>
      <c r="HAO87" s="811"/>
      <c r="HAP87" s="811"/>
      <c r="HAQ87" s="811"/>
      <c r="HAR87" s="811"/>
      <c r="HAS87" s="811"/>
      <c r="HAT87" s="811"/>
      <c r="HAU87" s="811"/>
      <c r="HAV87" s="811"/>
      <c r="HAW87" s="811"/>
      <c r="HAX87" s="811"/>
      <c r="HAY87" s="811"/>
      <c r="HAZ87" s="811"/>
      <c r="HBA87" s="811"/>
      <c r="HBB87" s="811"/>
      <c r="HBC87" s="811"/>
      <c r="HBD87" s="811"/>
      <c r="HBE87" s="811"/>
      <c r="HBF87" s="811"/>
      <c r="HBG87" s="811"/>
      <c r="HBH87" s="811"/>
      <c r="HBI87" s="811"/>
      <c r="HBJ87" s="811"/>
      <c r="HBK87" s="811"/>
      <c r="HBL87" s="811"/>
      <c r="HBM87" s="811"/>
      <c r="HBN87" s="811"/>
      <c r="HBO87" s="811"/>
      <c r="HBP87" s="811"/>
      <c r="HBQ87" s="811"/>
      <c r="HBR87" s="811"/>
      <c r="HBS87" s="811"/>
      <c r="HBT87" s="811"/>
      <c r="HBU87" s="811"/>
      <c r="HBV87" s="811"/>
      <c r="HBW87" s="811"/>
      <c r="HBX87" s="811"/>
      <c r="HBY87" s="811"/>
      <c r="HBZ87" s="811"/>
      <c r="HCA87" s="811"/>
      <c r="HCB87" s="811"/>
      <c r="HCC87" s="811"/>
      <c r="HCD87" s="811"/>
      <c r="HCE87" s="811"/>
      <c r="HCF87" s="811"/>
      <c r="HCG87" s="811"/>
      <c r="HCH87" s="811"/>
      <c r="HCI87" s="811"/>
      <c r="HCJ87" s="811"/>
      <c r="HCK87" s="811"/>
      <c r="HCL87" s="811"/>
      <c r="HCM87" s="811"/>
      <c r="HCN87" s="811"/>
      <c r="HCO87" s="811"/>
      <c r="HCP87" s="811"/>
      <c r="HCQ87" s="811"/>
      <c r="HCR87" s="811"/>
      <c r="HCS87" s="811"/>
      <c r="HCT87" s="811"/>
      <c r="HCU87" s="811"/>
      <c r="HCV87" s="811"/>
      <c r="HCW87" s="811"/>
      <c r="HCX87" s="811"/>
      <c r="HCY87" s="811"/>
      <c r="HCZ87" s="811"/>
      <c r="HDA87" s="811"/>
      <c r="HDB87" s="811"/>
      <c r="HDC87" s="811"/>
      <c r="HDD87" s="811"/>
      <c r="HDE87" s="811"/>
      <c r="HDF87" s="811"/>
      <c r="HDG87" s="811"/>
      <c r="HDH87" s="811"/>
      <c r="HDI87" s="811"/>
      <c r="HDJ87" s="811"/>
      <c r="HDK87" s="811"/>
      <c r="HDL87" s="811"/>
      <c r="HDM87" s="811"/>
      <c r="HDN87" s="811"/>
      <c r="HDO87" s="811"/>
      <c r="HDP87" s="811"/>
      <c r="HDQ87" s="811"/>
      <c r="HDR87" s="811"/>
      <c r="HDS87" s="811"/>
      <c r="HDT87" s="811"/>
      <c r="HDU87" s="811"/>
      <c r="HDV87" s="811"/>
      <c r="HDW87" s="811"/>
      <c r="HDX87" s="811"/>
      <c r="HDY87" s="811"/>
      <c r="HDZ87" s="811"/>
      <c r="HEA87" s="811"/>
      <c r="HEB87" s="811"/>
      <c r="HEC87" s="811"/>
      <c r="HED87" s="811"/>
      <c r="HEE87" s="811"/>
      <c r="HEF87" s="811"/>
      <c r="HEG87" s="811"/>
      <c r="HEH87" s="811"/>
      <c r="HEI87" s="811"/>
      <c r="HEJ87" s="811"/>
      <c r="HEK87" s="811"/>
      <c r="HEL87" s="811"/>
      <c r="HEM87" s="811"/>
      <c r="HEN87" s="811"/>
      <c r="HEO87" s="811"/>
      <c r="HEP87" s="811"/>
      <c r="HEQ87" s="811"/>
      <c r="HER87" s="811"/>
      <c r="HES87" s="811"/>
      <c r="HET87" s="811"/>
      <c r="HEU87" s="811"/>
      <c r="HEV87" s="811"/>
      <c r="HEW87" s="811"/>
      <c r="HEX87" s="811"/>
      <c r="HEY87" s="811"/>
      <c r="HEZ87" s="811"/>
      <c r="HFA87" s="811"/>
      <c r="HFB87" s="811"/>
      <c r="HFC87" s="811"/>
      <c r="HFD87" s="811"/>
      <c r="HFE87" s="811"/>
      <c r="HFF87" s="811"/>
      <c r="HFG87" s="811"/>
      <c r="HFH87" s="811"/>
      <c r="HFI87" s="811"/>
      <c r="HFJ87" s="811"/>
      <c r="HFK87" s="811"/>
      <c r="HFL87" s="811"/>
      <c r="HFM87" s="811"/>
      <c r="HFN87" s="811"/>
      <c r="HFO87" s="811"/>
      <c r="HFP87" s="811"/>
      <c r="HFQ87" s="811"/>
      <c r="HFR87" s="811"/>
      <c r="HFS87" s="811"/>
      <c r="HFT87" s="811"/>
      <c r="HFU87" s="811"/>
      <c r="HFV87" s="811"/>
      <c r="HFW87" s="811"/>
      <c r="HFX87" s="811"/>
      <c r="HFY87" s="811"/>
      <c r="HFZ87" s="811"/>
      <c r="HGA87" s="811"/>
      <c r="HGB87" s="811"/>
      <c r="HGC87" s="811"/>
      <c r="HGD87" s="811"/>
      <c r="HGE87" s="811"/>
      <c r="HGF87" s="811"/>
      <c r="HGG87" s="811"/>
      <c r="HGH87" s="811"/>
      <c r="HGI87" s="811"/>
      <c r="HGJ87" s="811"/>
      <c r="HGK87" s="811"/>
      <c r="HGL87" s="811"/>
      <c r="HGM87" s="811"/>
      <c r="HGN87" s="811"/>
      <c r="HGO87" s="811"/>
      <c r="HGP87" s="811"/>
      <c r="HGQ87" s="811"/>
      <c r="HGR87" s="811"/>
      <c r="HGS87" s="811"/>
      <c r="HGT87" s="811"/>
      <c r="HGU87" s="811"/>
      <c r="HGV87" s="811"/>
      <c r="HGW87" s="811"/>
      <c r="HGX87" s="811"/>
      <c r="HGY87" s="811"/>
      <c r="HGZ87" s="811"/>
      <c r="HHA87" s="811"/>
      <c r="HHB87" s="811"/>
      <c r="HHC87" s="811"/>
      <c r="HHD87" s="811"/>
      <c r="HHE87" s="811"/>
      <c r="HHF87" s="811"/>
      <c r="HHG87" s="811"/>
      <c r="HHH87" s="811"/>
      <c r="HHI87" s="811"/>
      <c r="HHJ87" s="811"/>
      <c r="HHK87" s="811"/>
      <c r="HHL87" s="811"/>
      <c r="HHM87" s="811"/>
      <c r="HHN87" s="811"/>
      <c r="HHO87" s="811"/>
      <c r="HHP87" s="811"/>
      <c r="HHQ87" s="811"/>
      <c r="HHR87" s="811"/>
      <c r="HHS87" s="811"/>
      <c r="HHT87" s="811"/>
      <c r="HHU87" s="811"/>
      <c r="HHV87" s="811"/>
      <c r="HHW87" s="811"/>
      <c r="HHX87" s="811"/>
      <c r="HHY87" s="811"/>
      <c r="HHZ87" s="811"/>
      <c r="HIA87" s="811"/>
      <c r="HIB87" s="811"/>
      <c r="HIC87" s="811"/>
      <c r="HID87" s="811"/>
      <c r="HIE87" s="811"/>
      <c r="HIF87" s="811"/>
      <c r="HIG87" s="811"/>
      <c r="HIH87" s="811"/>
      <c r="HII87" s="811"/>
      <c r="HIJ87" s="811"/>
      <c r="HIK87" s="811"/>
      <c r="HIL87" s="811"/>
      <c r="HIM87" s="811"/>
      <c r="HIN87" s="811"/>
      <c r="HIO87" s="811"/>
      <c r="HIP87" s="811"/>
      <c r="HIQ87" s="811"/>
      <c r="HIR87" s="811"/>
      <c r="HIS87" s="811"/>
      <c r="HIT87" s="811"/>
      <c r="HIU87" s="811"/>
      <c r="HIV87" s="811"/>
      <c r="HIW87" s="811"/>
      <c r="HIX87" s="811"/>
      <c r="HIY87" s="811"/>
      <c r="HIZ87" s="811"/>
      <c r="HJA87" s="811"/>
      <c r="HJB87" s="811"/>
      <c r="HJC87" s="811"/>
      <c r="HJD87" s="811"/>
      <c r="HJE87" s="811"/>
      <c r="HJF87" s="811"/>
      <c r="HJG87" s="811"/>
      <c r="HJH87" s="811"/>
      <c r="HJI87" s="811"/>
      <c r="HJJ87" s="811"/>
      <c r="HJK87" s="811"/>
      <c r="HJL87" s="811"/>
      <c r="HJM87" s="811"/>
      <c r="HJN87" s="811"/>
      <c r="HJO87" s="811"/>
      <c r="HJP87" s="811"/>
      <c r="HJQ87" s="811"/>
      <c r="HJR87" s="811"/>
      <c r="HJS87" s="811"/>
      <c r="HJT87" s="811"/>
      <c r="HJU87" s="811"/>
      <c r="HJV87" s="811"/>
      <c r="HJW87" s="811"/>
      <c r="HJX87" s="811"/>
      <c r="HJY87" s="811"/>
      <c r="HJZ87" s="811"/>
      <c r="HKA87" s="811"/>
      <c r="HKB87" s="811"/>
      <c r="HKC87" s="811"/>
      <c r="HKD87" s="811"/>
      <c r="HKE87" s="811"/>
      <c r="HKF87" s="811"/>
      <c r="HKG87" s="811"/>
      <c r="HKH87" s="811"/>
      <c r="HKI87" s="811"/>
      <c r="HKJ87" s="811"/>
      <c r="HKK87" s="811"/>
      <c r="HKL87" s="811"/>
      <c r="HKM87" s="811"/>
      <c r="HKN87" s="811"/>
      <c r="HKO87" s="811"/>
      <c r="HKP87" s="811"/>
      <c r="HKQ87" s="811"/>
      <c r="HKR87" s="811"/>
      <c r="HKS87" s="811"/>
      <c r="HKT87" s="811"/>
      <c r="HKU87" s="811"/>
      <c r="HKV87" s="811"/>
      <c r="HKW87" s="811"/>
      <c r="HKX87" s="811"/>
      <c r="HKY87" s="811"/>
      <c r="HKZ87" s="811"/>
      <c r="HLA87" s="811"/>
      <c r="HLB87" s="811"/>
      <c r="HLC87" s="811"/>
      <c r="HLD87" s="811"/>
      <c r="HLE87" s="811"/>
      <c r="HLF87" s="811"/>
      <c r="HLG87" s="811"/>
      <c r="HLH87" s="811"/>
      <c r="HLI87" s="811"/>
      <c r="HLJ87" s="811"/>
      <c r="HLK87" s="811"/>
      <c r="HLL87" s="811"/>
      <c r="HLM87" s="811"/>
      <c r="HLN87" s="811"/>
      <c r="HLO87" s="811"/>
      <c r="HLP87" s="811"/>
      <c r="HLQ87" s="811"/>
      <c r="HLR87" s="811"/>
      <c r="HLS87" s="811"/>
      <c r="HLT87" s="811"/>
      <c r="HLU87" s="811"/>
      <c r="HLV87" s="811"/>
      <c r="HLW87" s="811"/>
      <c r="HLX87" s="811"/>
      <c r="HLY87" s="811"/>
      <c r="HLZ87" s="811"/>
      <c r="HMA87" s="811"/>
      <c r="HMB87" s="811"/>
      <c r="HMC87" s="811"/>
      <c r="HMD87" s="811"/>
      <c r="HME87" s="811"/>
      <c r="HMF87" s="811"/>
      <c r="HMG87" s="811"/>
      <c r="HMH87" s="811"/>
      <c r="HMI87" s="811"/>
      <c r="HMJ87" s="811"/>
      <c r="HMK87" s="811"/>
      <c r="HML87" s="811"/>
      <c r="HMM87" s="811"/>
      <c r="HMN87" s="811"/>
      <c r="HMO87" s="811"/>
      <c r="HMP87" s="811"/>
      <c r="HMQ87" s="811"/>
      <c r="HMR87" s="811"/>
      <c r="HMS87" s="811"/>
      <c r="HMT87" s="811"/>
      <c r="HMU87" s="811"/>
      <c r="HMV87" s="811"/>
      <c r="HMW87" s="811"/>
      <c r="HMX87" s="811"/>
      <c r="HMY87" s="811"/>
      <c r="HMZ87" s="811"/>
      <c r="HNA87" s="811"/>
      <c r="HNB87" s="811"/>
      <c r="HNC87" s="811"/>
      <c r="HND87" s="811"/>
      <c r="HNE87" s="811"/>
      <c r="HNF87" s="811"/>
      <c r="HNG87" s="811"/>
      <c r="HNH87" s="811"/>
      <c r="HNI87" s="811"/>
      <c r="HNJ87" s="811"/>
      <c r="HNK87" s="811"/>
      <c r="HNL87" s="811"/>
      <c r="HNM87" s="811"/>
      <c r="HNN87" s="811"/>
      <c r="HNO87" s="811"/>
      <c r="HNP87" s="811"/>
      <c r="HNQ87" s="811"/>
      <c r="HNR87" s="811"/>
      <c r="HNS87" s="811"/>
      <c r="HNT87" s="811"/>
      <c r="HNU87" s="811"/>
      <c r="HNV87" s="811"/>
      <c r="HNW87" s="811"/>
      <c r="HNX87" s="811"/>
      <c r="HNY87" s="811"/>
      <c r="HNZ87" s="811"/>
      <c r="HOA87" s="811"/>
      <c r="HOB87" s="811"/>
      <c r="HOC87" s="811"/>
      <c r="HOD87" s="811"/>
      <c r="HOE87" s="811"/>
      <c r="HOF87" s="811"/>
      <c r="HOG87" s="811"/>
      <c r="HOH87" s="811"/>
      <c r="HOI87" s="811"/>
      <c r="HOJ87" s="811"/>
      <c r="HOK87" s="811"/>
      <c r="HOL87" s="811"/>
      <c r="HOM87" s="811"/>
      <c r="HON87" s="811"/>
      <c r="HOO87" s="811"/>
      <c r="HOP87" s="811"/>
      <c r="HOQ87" s="811"/>
      <c r="HOR87" s="811"/>
      <c r="HOS87" s="811"/>
      <c r="HOT87" s="811"/>
      <c r="HOU87" s="811"/>
      <c r="HOV87" s="811"/>
      <c r="HOW87" s="811"/>
      <c r="HOX87" s="811"/>
      <c r="HOY87" s="811"/>
      <c r="HOZ87" s="811"/>
      <c r="HPA87" s="811"/>
      <c r="HPB87" s="811"/>
      <c r="HPC87" s="811"/>
      <c r="HPD87" s="811"/>
      <c r="HPE87" s="811"/>
      <c r="HPF87" s="811"/>
      <c r="HPG87" s="811"/>
      <c r="HPH87" s="811"/>
      <c r="HPI87" s="811"/>
      <c r="HPJ87" s="811"/>
      <c r="HPK87" s="811"/>
      <c r="HPL87" s="811"/>
      <c r="HPM87" s="811"/>
      <c r="HPN87" s="811"/>
      <c r="HPO87" s="811"/>
      <c r="HPP87" s="811"/>
      <c r="HPQ87" s="811"/>
      <c r="HPR87" s="811"/>
      <c r="HPS87" s="811"/>
      <c r="HPT87" s="811"/>
      <c r="HPU87" s="811"/>
      <c r="HPV87" s="811"/>
      <c r="HPW87" s="811"/>
      <c r="HPX87" s="811"/>
      <c r="HPY87" s="811"/>
      <c r="HPZ87" s="811"/>
      <c r="HQA87" s="811"/>
      <c r="HQB87" s="811"/>
      <c r="HQC87" s="811"/>
      <c r="HQD87" s="811"/>
      <c r="HQE87" s="811"/>
      <c r="HQF87" s="811"/>
      <c r="HQG87" s="811"/>
      <c r="HQH87" s="811"/>
      <c r="HQI87" s="811"/>
      <c r="HQJ87" s="811"/>
      <c r="HQK87" s="811"/>
      <c r="HQL87" s="811"/>
      <c r="HQM87" s="811"/>
      <c r="HQN87" s="811"/>
      <c r="HQO87" s="811"/>
      <c r="HQP87" s="811"/>
      <c r="HQQ87" s="811"/>
      <c r="HQR87" s="811"/>
      <c r="HQS87" s="811"/>
      <c r="HQT87" s="811"/>
      <c r="HQU87" s="811"/>
      <c r="HQV87" s="811"/>
      <c r="HQW87" s="811"/>
      <c r="HQX87" s="811"/>
      <c r="HQY87" s="811"/>
      <c r="HQZ87" s="811"/>
      <c r="HRA87" s="811"/>
      <c r="HRB87" s="811"/>
      <c r="HRC87" s="811"/>
      <c r="HRD87" s="811"/>
      <c r="HRE87" s="811"/>
      <c r="HRF87" s="811"/>
      <c r="HRG87" s="811"/>
      <c r="HRH87" s="811"/>
      <c r="HRI87" s="811"/>
      <c r="HRJ87" s="811"/>
      <c r="HRK87" s="811"/>
      <c r="HRL87" s="811"/>
      <c r="HRM87" s="811"/>
      <c r="HRN87" s="811"/>
      <c r="HRO87" s="811"/>
      <c r="HRP87" s="811"/>
      <c r="HRQ87" s="811"/>
      <c r="HRR87" s="811"/>
      <c r="HRS87" s="811"/>
      <c r="HRT87" s="811"/>
      <c r="HRU87" s="811"/>
      <c r="HRV87" s="811"/>
      <c r="HRW87" s="811"/>
      <c r="HRX87" s="811"/>
      <c r="HRY87" s="811"/>
      <c r="HRZ87" s="811"/>
      <c r="HSA87" s="811"/>
      <c r="HSB87" s="811"/>
      <c r="HSC87" s="811"/>
      <c r="HSD87" s="811"/>
      <c r="HSE87" s="811"/>
      <c r="HSF87" s="811"/>
      <c r="HSG87" s="811"/>
      <c r="HSH87" s="811"/>
      <c r="HSI87" s="811"/>
      <c r="HSJ87" s="811"/>
      <c r="HSK87" s="811"/>
      <c r="HSL87" s="811"/>
      <c r="HSM87" s="811"/>
      <c r="HSN87" s="811"/>
      <c r="HSO87" s="811"/>
      <c r="HSP87" s="811"/>
      <c r="HSQ87" s="811"/>
      <c r="HSR87" s="811"/>
      <c r="HSS87" s="811"/>
      <c r="HST87" s="811"/>
      <c r="HSU87" s="811"/>
      <c r="HSV87" s="811"/>
      <c r="HSW87" s="811"/>
      <c r="HSX87" s="811"/>
      <c r="HSY87" s="811"/>
      <c r="HSZ87" s="811"/>
      <c r="HTA87" s="811"/>
      <c r="HTB87" s="811"/>
      <c r="HTC87" s="811"/>
      <c r="HTD87" s="811"/>
      <c r="HTE87" s="811"/>
      <c r="HTF87" s="811"/>
      <c r="HTG87" s="811"/>
      <c r="HTH87" s="811"/>
      <c r="HTI87" s="811"/>
      <c r="HTJ87" s="811"/>
      <c r="HTK87" s="811"/>
      <c r="HTL87" s="811"/>
      <c r="HTM87" s="811"/>
      <c r="HTN87" s="811"/>
      <c r="HTO87" s="811"/>
      <c r="HTP87" s="811"/>
      <c r="HTQ87" s="811"/>
      <c r="HTR87" s="811"/>
      <c r="HTS87" s="811"/>
      <c r="HTT87" s="811"/>
      <c r="HTU87" s="811"/>
      <c r="HTV87" s="811"/>
      <c r="HTW87" s="811"/>
      <c r="HTX87" s="811"/>
      <c r="HTY87" s="811"/>
      <c r="HTZ87" s="811"/>
      <c r="HUA87" s="811"/>
      <c r="HUB87" s="811"/>
      <c r="HUC87" s="811"/>
      <c r="HUD87" s="811"/>
      <c r="HUE87" s="811"/>
      <c r="HUF87" s="811"/>
      <c r="HUG87" s="811"/>
      <c r="HUH87" s="811"/>
      <c r="HUI87" s="811"/>
      <c r="HUJ87" s="811"/>
      <c r="HUK87" s="811"/>
      <c r="HUL87" s="811"/>
      <c r="HUM87" s="811"/>
      <c r="HUN87" s="811"/>
      <c r="HUO87" s="811"/>
      <c r="HUP87" s="811"/>
      <c r="HUQ87" s="811"/>
      <c r="HUR87" s="811"/>
      <c r="HUS87" s="811"/>
      <c r="HUT87" s="811"/>
      <c r="HUU87" s="811"/>
      <c r="HUV87" s="811"/>
      <c r="HUW87" s="811"/>
      <c r="HUX87" s="811"/>
      <c r="HUY87" s="811"/>
      <c r="HUZ87" s="811"/>
      <c r="HVA87" s="811"/>
      <c r="HVB87" s="811"/>
      <c r="HVC87" s="811"/>
      <c r="HVD87" s="811"/>
      <c r="HVE87" s="811"/>
      <c r="HVF87" s="811"/>
      <c r="HVG87" s="811"/>
      <c r="HVH87" s="811"/>
      <c r="HVI87" s="811"/>
      <c r="HVJ87" s="811"/>
      <c r="HVK87" s="811"/>
      <c r="HVL87" s="811"/>
      <c r="HVM87" s="811"/>
      <c r="HVN87" s="811"/>
      <c r="HVO87" s="811"/>
      <c r="HVP87" s="811"/>
      <c r="HVQ87" s="811"/>
      <c r="HVR87" s="811"/>
      <c r="HVS87" s="811"/>
      <c r="HVT87" s="811"/>
      <c r="HVU87" s="811"/>
      <c r="HVV87" s="811"/>
      <c r="HVW87" s="811"/>
      <c r="HVX87" s="811"/>
      <c r="HVY87" s="811"/>
      <c r="HVZ87" s="811"/>
      <c r="HWA87" s="811"/>
      <c r="HWB87" s="811"/>
      <c r="HWC87" s="811"/>
      <c r="HWD87" s="811"/>
      <c r="HWE87" s="811"/>
      <c r="HWF87" s="811"/>
      <c r="HWG87" s="811"/>
      <c r="HWH87" s="811"/>
      <c r="HWI87" s="811"/>
      <c r="HWJ87" s="811"/>
      <c r="HWK87" s="811"/>
      <c r="HWL87" s="811"/>
      <c r="HWM87" s="811"/>
      <c r="HWN87" s="811"/>
      <c r="HWO87" s="811"/>
      <c r="HWP87" s="811"/>
      <c r="HWQ87" s="811"/>
      <c r="HWR87" s="811"/>
      <c r="HWS87" s="811"/>
      <c r="HWT87" s="811"/>
      <c r="HWU87" s="811"/>
      <c r="HWV87" s="811"/>
      <c r="HWW87" s="811"/>
      <c r="HWX87" s="811"/>
      <c r="HWY87" s="811"/>
      <c r="HWZ87" s="811"/>
      <c r="HXA87" s="811"/>
      <c r="HXB87" s="811"/>
      <c r="HXC87" s="811"/>
      <c r="HXD87" s="811"/>
      <c r="HXE87" s="811"/>
      <c r="HXF87" s="811"/>
      <c r="HXG87" s="811"/>
      <c r="HXH87" s="811"/>
      <c r="HXI87" s="811"/>
      <c r="HXJ87" s="811"/>
      <c r="HXK87" s="811"/>
      <c r="HXL87" s="811"/>
      <c r="HXM87" s="811"/>
      <c r="HXN87" s="811"/>
      <c r="HXO87" s="811"/>
      <c r="HXP87" s="811"/>
      <c r="HXQ87" s="811"/>
      <c r="HXR87" s="811"/>
      <c r="HXS87" s="811"/>
      <c r="HXT87" s="811"/>
      <c r="HXU87" s="811"/>
      <c r="HXV87" s="811"/>
      <c r="HXW87" s="811"/>
      <c r="HXX87" s="811"/>
      <c r="HXY87" s="811"/>
      <c r="HXZ87" s="811"/>
      <c r="HYA87" s="811"/>
      <c r="HYB87" s="811"/>
      <c r="HYC87" s="811"/>
      <c r="HYD87" s="811"/>
      <c r="HYE87" s="811"/>
      <c r="HYF87" s="811"/>
      <c r="HYG87" s="811"/>
      <c r="HYH87" s="811"/>
      <c r="HYI87" s="811"/>
      <c r="HYJ87" s="811"/>
      <c r="HYK87" s="811"/>
      <c r="HYL87" s="811"/>
      <c r="HYM87" s="811"/>
      <c r="HYN87" s="811"/>
      <c r="HYO87" s="811"/>
      <c r="HYP87" s="811"/>
      <c r="HYQ87" s="811"/>
      <c r="HYR87" s="811"/>
      <c r="HYS87" s="811"/>
      <c r="HYT87" s="811"/>
      <c r="HYU87" s="811"/>
      <c r="HYV87" s="811"/>
      <c r="HYW87" s="811"/>
      <c r="HYX87" s="811"/>
      <c r="HYY87" s="811"/>
      <c r="HYZ87" s="811"/>
      <c r="HZA87" s="811"/>
      <c r="HZB87" s="811"/>
      <c r="HZC87" s="811"/>
      <c r="HZD87" s="811"/>
      <c r="HZE87" s="811"/>
      <c r="HZF87" s="811"/>
      <c r="HZG87" s="811"/>
      <c r="HZH87" s="811"/>
      <c r="HZI87" s="811"/>
      <c r="HZJ87" s="811"/>
      <c r="HZK87" s="811"/>
      <c r="HZL87" s="811"/>
      <c r="HZM87" s="811"/>
      <c r="HZN87" s="811"/>
      <c r="HZO87" s="811"/>
      <c r="HZP87" s="811"/>
      <c r="HZQ87" s="811"/>
      <c r="HZR87" s="811"/>
      <c r="HZS87" s="811"/>
      <c r="HZT87" s="811"/>
      <c r="HZU87" s="811"/>
      <c r="HZV87" s="811"/>
      <c r="HZW87" s="811"/>
      <c r="HZX87" s="811"/>
      <c r="HZY87" s="811"/>
      <c r="HZZ87" s="811"/>
      <c r="IAA87" s="811"/>
      <c r="IAB87" s="811"/>
      <c r="IAC87" s="811"/>
      <c r="IAD87" s="811"/>
      <c r="IAE87" s="811"/>
      <c r="IAF87" s="811"/>
      <c r="IAG87" s="811"/>
      <c r="IAH87" s="811"/>
      <c r="IAI87" s="811"/>
      <c r="IAJ87" s="811"/>
      <c r="IAK87" s="811"/>
      <c r="IAL87" s="811"/>
      <c r="IAM87" s="811"/>
      <c r="IAN87" s="811"/>
      <c r="IAO87" s="811"/>
      <c r="IAP87" s="811"/>
      <c r="IAQ87" s="811"/>
      <c r="IAR87" s="811"/>
      <c r="IAS87" s="811"/>
      <c r="IAT87" s="811"/>
      <c r="IAU87" s="811"/>
      <c r="IAV87" s="811"/>
      <c r="IAW87" s="811"/>
      <c r="IAX87" s="811"/>
      <c r="IAY87" s="811"/>
      <c r="IAZ87" s="811"/>
      <c r="IBA87" s="811"/>
      <c r="IBB87" s="811"/>
      <c r="IBC87" s="811"/>
      <c r="IBD87" s="811"/>
      <c r="IBE87" s="811"/>
      <c r="IBF87" s="811"/>
      <c r="IBG87" s="811"/>
      <c r="IBH87" s="811"/>
      <c r="IBI87" s="811"/>
      <c r="IBJ87" s="811"/>
      <c r="IBK87" s="811"/>
      <c r="IBL87" s="811"/>
      <c r="IBM87" s="811"/>
      <c r="IBN87" s="811"/>
      <c r="IBO87" s="811"/>
      <c r="IBP87" s="811"/>
      <c r="IBQ87" s="811"/>
      <c r="IBR87" s="811"/>
      <c r="IBS87" s="811"/>
      <c r="IBT87" s="811"/>
      <c r="IBU87" s="811"/>
      <c r="IBV87" s="811"/>
      <c r="IBW87" s="811"/>
      <c r="IBX87" s="811"/>
      <c r="IBY87" s="811"/>
      <c r="IBZ87" s="811"/>
      <c r="ICA87" s="811"/>
      <c r="ICB87" s="811"/>
      <c r="ICC87" s="811"/>
      <c r="ICD87" s="811"/>
      <c r="ICE87" s="811"/>
      <c r="ICF87" s="811"/>
      <c r="ICG87" s="811"/>
      <c r="ICH87" s="811"/>
      <c r="ICI87" s="811"/>
      <c r="ICJ87" s="811"/>
      <c r="ICK87" s="811"/>
      <c r="ICL87" s="811"/>
      <c r="ICM87" s="811"/>
      <c r="ICN87" s="811"/>
      <c r="ICO87" s="811"/>
      <c r="ICP87" s="811"/>
      <c r="ICQ87" s="811"/>
      <c r="ICR87" s="811"/>
      <c r="ICS87" s="811"/>
      <c r="ICT87" s="811"/>
      <c r="ICU87" s="811"/>
      <c r="ICV87" s="811"/>
      <c r="ICW87" s="811"/>
      <c r="ICX87" s="811"/>
      <c r="ICY87" s="811"/>
      <c r="ICZ87" s="811"/>
      <c r="IDA87" s="811"/>
      <c r="IDB87" s="811"/>
      <c r="IDC87" s="811"/>
      <c r="IDD87" s="811"/>
      <c r="IDE87" s="811"/>
      <c r="IDF87" s="811"/>
      <c r="IDG87" s="811"/>
      <c r="IDH87" s="811"/>
      <c r="IDI87" s="811"/>
      <c r="IDJ87" s="811"/>
      <c r="IDK87" s="811"/>
      <c r="IDL87" s="811"/>
      <c r="IDM87" s="811"/>
      <c r="IDN87" s="811"/>
      <c r="IDO87" s="811"/>
      <c r="IDP87" s="811"/>
      <c r="IDQ87" s="811"/>
      <c r="IDR87" s="811"/>
      <c r="IDS87" s="811"/>
      <c r="IDT87" s="811"/>
      <c r="IDU87" s="811"/>
      <c r="IDV87" s="811"/>
      <c r="IDW87" s="811"/>
      <c r="IDX87" s="811"/>
      <c r="IDY87" s="811"/>
      <c r="IDZ87" s="811"/>
      <c r="IEA87" s="811"/>
      <c r="IEB87" s="811"/>
      <c r="IEC87" s="811"/>
      <c r="IED87" s="811"/>
      <c r="IEE87" s="811"/>
      <c r="IEF87" s="811"/>
      <c r="IEG87" s="811"/>
      <c r="IEH87" s="811"/>
      <c r="IEI87" s="811"/>
      <c r="IEJ87" s="811"/>
      <c r="IEK87" s="811"/>
      <c r="IEL87" s="811"/>
      <c r="IEM87" s="811"/>
      <c r="IEN87" s="811"/>
      <c r="IEO87" s="811"/>
      <c r="IEP87" s="811"/>
      <c r="IEQ87" s="811"/>
      <c r="IER87" s="811"/>
      <c r="IES87" s="811"/>
      <c r="IET87" s="811"/>
      <c r="IEU87" s="811"/>
      <c r="IEV87" s="811"/>
      <c r="IEW87" s="811"/>
      <c r="IEX87" s="811"/>
      <c r="IEY87" s="811"/>
      <c r="IEZ87" s="811"/>
      <c r="IFA87" s="811"/>
      <c r="IFB87" s="811"/>
      <c r="IFC87" s="811"/>
      <c r="IFD87" s="811"/>
      <c r="IFE87" s="811"/>
      <c r="IFF87" s="811"/>
      <c r="IFG87" s="811"/>
      <c r="IFH87" s="811"/>
      <c r="IFI87" s="811"/>
      <c r="IFJ87" s="811"/>
      <c r="IFK87" s="811"/>
      <c r="IFL87" s="811"/>
      <c r="IFM87" s="811"/>
      <c r="IFN87" s="811"/>
      <c r="IFO87" s="811"/>
      <c r="IFP87" s="811"/>
      <c r="IFQ87" s="811"/>
      <c r="IFR87" s="811"/>
      <c r="IFS87" s="811"/>
      <c r="IFT87" s="811"/>
      <c r="IFU87" s="811"/>
      <c r="IFV87" s="811"/>
      <c r="IFW87" s="811"/>
      <c r="IFX87" s="811"/>
      <c r="IFY87" s="811"/>
      <c r="IFZ87" s="811"/>
      <c r="IGA87" s="811"/>
      <c r="IGB87" s="811"/>
      <c r="IGC87" s="811"/>
      <c r="IGD87" s="811"/>
      <c r="IGE87" s="811"/>
      <c r="IGF87" s="811"/>
      <c r="IGG87" s="811"/>
      <c r="IGH87" s="811"/>
      <c r="IGI87" s="811"/>
      <c r="IGJ87" s="811"/>
      <c r="IGK87" s="811"/>
      <c r="IGL87" s="811"/>
      <c r="IGM87" s="811"/>
      <c r="IGN87" s="811"/>
      <c r="IGO87" s="811"/>
      <c r="IGP87" s="811"/>
      <c r="IGQ87" s="811"/>
      <c r="IGR87" s="811"/>
      <c r="IGS87" s="811"/>
      <c r="IGT87" s="811"/>
      <c r="IGU87" s="811"/>
      <c r="IGV87" s="811"/>
      <c r="IGW87" s="811"/>
      <c r="IGX87" s="811"/>
      <c r="IGY87" s="811"/>
      <c r="IGZ87" s="811"/>
      <c r="IHA87" s="811"/>
      <c r="IHB87" s="811"/>
      <c r="IHC87" s="811"/>
      <c r="IHD87" s="811"/>
      <c r="IHE87" s="811"/>
      <c r="IHF87" s="811"/>
      <c r="IHG87" s="811"/>
      <c r="IHH87" s="811"/>
      <c r="IHI87" s="811"/>
      <c r="IHJ87" s="811"/>
      <c r="IHK87" s="811"/>
      <c r="IHL87" s="811"/>
      <c r="IHM87" s="811"/>
      <c r="IHN87" s="811"/>
      <c r="IHO87" s="811"/>
      <c r="IHP87" s="811"/>
      <c r="IHQ87" s="811"/>
      <c r="IHR87" s="811"/>
      <c r="IHS87" s="811"/>
      <c r="IHT87" s="811"/>
      <c r="IHU87" s="811"/>
      <c r="IHV87" s="811"/>
      <c r="IHW87" s="811"/>
      <c r="IHX87" s="811"/>
      <c r="IHY87" s="811"/>
      <c r="IHZ87" s="811"/>
      <c r="IIA87" s="811"/>
      <c r="IIB87" s="811"/>
      <c r="IIC87" s="811"/>
      <c r="IID87" s="811"/>
      <c r="IIE87" s="811"/>
      <c r="IIF87" s="811"/>
      <c r="IIG87" s="811"/>
      <c r="IIH87" s="811"/>
      <c r="III87" s="811"/>
      <c r="IIJ87" s="811"/>
      <c r="IIK87" s="811"/>
      <c r="IIL87" s="811"/>
      <c r="IIM87" s="811"/>
      <c r="IIN87" s="811"/>
      <c r="IIO87" s="811"/>
      <c r="IIP87" s="811"/>
      <c r="IIQ87" s="811"/>
      <c r="IIR87" s="811"/>
      <c r="IIS87" s="811"/>
      <c r="IIT87" s="811"/>
      <c r="IIU87" s="811"/>
      <c r="IIV87" s="811"/>
      <c r="IIW87" s="811"/>
      <c r="IIX87" s="811"/>
      <c r="IIY87" s="811"/>
      <c r="IIZ87" s="811"/>
      <c r="IJA87" s="811"/>
      <c r="IJB87" s="811"/>
      <c r="IJC87" s="811"/>
      <c r="IJD87" s="811"/>
      <c r="IJE87" s="811"/>
      <c r="IJF87" s="811"/>
      <c r="IJG87" s="811"/>
      <c r="IJH87" s="811"/>
      <c r="IJI87" s="811"/>
      <c r="IJJ87" s="811"/>
      <c r="IJK87" s="811"/>
      <c r="IJL87" s="811"/>
      <c r="IJM87" s="811"/>
      <c r="IJN87" s="811"/>
      <c r="IJO87" s="811"/>
      <c r="IJP87" s="811"/>
      <c r="IJQ87" s="811"/>
      <c r="IJR87" s="811"/>
      <c r="IJS87" s="811"/>
      <c r="IJT87" s="811"/>
      <c r="IJU87" s="811"/>
      <c r="IJV87" s="811"/>
      <c r="IJW87" s="811"/>
      <c r="IJX87" s="811"/>
      <c r="IJY87" s="811"/>
      <c r="IJZ87" s="811"/>
      <c r="IKA87" s="811"/>
      <c r="IKB87" s="811"/>
      <c r="IKC87" s="811"/>
      <c r="IKD87" s="811"/>
      <c r="IKE87" s="811"/>
      <c r="IKF87" s="811"/>
      <c r="IKG87" s="811"/>
      <c r="IKH87" s="811"/>
      <c r="IKI87" s="811"/>
      <c r="IKJ87" s="811"/>
      <c r="IKK87" s="811"/>
      <c r="IKL87" s="811"/>
      <c r="IKM87" s="811"/>
      <c r="IKN87" s="811"/>
      <c r="IKO87" s="811"/>
      <c r="IKP87" s="811"/>
      <c r="IKQ87" s="811"/>
      <c r="IKR87" s="811"/>
      <c r="IKS87" s="811"/>
      <c r="IKT87" s="811"/>
      <c r="IKU87" s="811"/>
      <c r="IKV87" s="811"/>
      <c r="IKW87" s="811"/>
      <c r="IKX87" s="811"/>
      <c r="IKY87" s="811"/>
      <c r="IKZ87" s="811"/>
      <c r="ILA87" s="811"/>
      <c r="ILB87" s="811"/>
      <c r="ILC87" s="811"/>
      <c r="ILD87" s="811"/>
      <c r="ILE87" s="811"/>
      <c r="ILF87" s="811"/>
      <c r="ILG87" s="811"/>
      <c r="ILH87" s="811"/>
      <c r="ILI87" s="811"/>
      <c r="ILJ87" s="811"/>
      <c r="ILK87" s="811"/>
      <c r="ILL87" s="811"/>
      <c r="ILM87" s="811"/>
      <c r="ILN87" s="811"/>
      <c r="ILO87" s="811"/>
      <c r="ILP87" s="811"/>
      <c r="ILQ87" s="811"/>
      <c r="ILR87" s="811"/>
      <c r="ILS87" s="811"/>
      <c r="ILT87" s="811"/>
      <c r="ILU87" s="811"/>
      <c r="ILV87" s="811"/>
      <c r="ILW87" s="811"/>
      <c r="ILX87" s="811"/>
      <c r="ILY87" s="811"/>
      <c r="ILZ87" s="811"/>
      <c r="IMA87" s="811"/>
      <c r="IMB87" s="811"/>
      <c r="IMC87" s="811"/>
      <c r="IMD87" s="811"/>
      <c r="IME87" s="811"/>
      <c r="IMF87" s="811"/>
      <c r="IMG87" s="811"/>
      <c r="IMH87" s="811"/>
      <c r="IMI87" s="811"/>
      <c r="IMJ87" s="811"/>
      <c r="IMK87" s="811"/>
      <c r="IML87" s="811"/>
      <c r="IMM87" s="811"/>
      <c r="IMN87" s="811"/>
      <c r="IMO87" s="811"/>
      <c r="IMP87" s="811"/>
      <c r="IMQ87" s="811"/>
      <c r="IMR87" s="811"/>
      <c r="IMS87" s="811"/>
      <c r="IMT87" s="811"/>
      <c r="IMU87" s="811"/>
      <c r="IMV87" s="811"/>
      <c r="IMW87" s="811"/>
      <c r="IMX87" s="811"/>
      <c r="IMY87" s="811"/>
      <c r="IMZ87" s="811"/>
      <c r="INA87" s="811"/>
      <c r="INB87" s="811"/>
      <c r="INC87" s="811"/>
      <c r="IND87" s="811"/>
      <c r="INE87" s="811"/>
      <c r="INF87" s="811"/>
      <c r="ING87" s="811"/>
      <c r="INH87" s="811"/>
      <c r="INI87" s="811"/>
      <c r="INJ87" s="811"/>
      <c r="INK87" s="811"/>
      <c r="INL87" s="811"/>
      <c r="INM87" s="811"/>
      <c r="INN87" s="811"/>
      <c r="INO87" s="811"/>
      <c r="INP87" s="811"/>
      <c r="INQ87" s="811"/>
      <c r="INR87" s="811"/>
      <c r="INS87" s="811"/>
      <c r="INT87" s="811"/>
      <c r="INU87" s="811"/>
      <c r="INV87" s="811"/>
      <c r="INW87" s="811"/>
      <c r="INX87" s="811"/>
      <c r="INY87" s="811"/>
      <c r="INZ87" s="811"/>
      <c r="IOA87" s="811"/>
      <c r="IOB87" s="811"/>
      <c r="IOC87" s="811"/>
      <c r="IOD87" s="811"/>
      <c r="IOE87" s="811"/>
      <c r="IOF87" s="811"/>
      <c r="IOG87" s="811"/>
      <c r="IOH87" s="811"/>
      <c r="IOI87" s="811"/>
      <c r="IOJ87" s="811"/>
      <c r="IOK87" s="811"/>
      <c r="IOL87" s="811"/>
      <c r="IOM87" s="811"/>
      <c r="ION87" s="811"/>
      <c r="IOO87" s="811"/>
      <c r="IOP87" s="811"/>
      <c r="IOQ87" s="811"/>
      <c r="IOR87" s="811"/>
      <c r="IOS87" s="811"/>
      <c r="IOT87" s="811"/>
      <c r="IOU87" s="811"/>
      <c r="IOV87" s="811"/>
      <c r="IOW87" s="811"/>
      <c r="IOX87" s="811"/>
      <c r="IOY87" s="811"/>
      <c r="IOZ87" s="811"/>
      <c r="IPA87" s="811"/>
      <c r="IPB87" s="811"/>
      <c r="IPC87" s="811"/>
      <c r="IPD87" s="811"/>
      <c r="IPE87" s="811"/>
      <c r="IPF87" s="811"/>
      <c r="IPG87" s="811"/>
      <c r="IPH87" s="811"/>
      <c r="IPI87" s="811"/>
      <c r="IPJ87" s="811"/>
      <c r="IPK87" s="811"/>
      <c r="IPL87" s="811"/>
      <c r="IPM87" s="811"/>
      <c r="IPN87" s="811"/>
      <c r="IPO87" s="811"/>
      <c r="IPP87" s="811"/>
      <c r="IPQ87" s="811"/>
      <c r="IPR87" s="811"/>
      <c r="IPS87" s="811"/>
      <c r="IPT87" s="811"/>
      <c r="IPU87" s="811"/>
      <c r="IPV87" s="811"/>
      <c r="IPW87" s="811"/>
      <c r="IPX87" s="811"/>
      <c r="IPY87" s="811"/>
      <c r="IPZ87" s="811"/>
      <c r="IQA87" s="811"/>
      <c r="IQB87" s="811"/>
      <c r="IQC87" s="811"/>
      <c r="IQD87" s="811"/>
      <c r="IQE87" s="811"/>
      <c r="IQF87" s="811"/>
      <c r="IQG87" s="811"/>
      <c r="IQH87" s="811"/>
      <c r="IQI87" s="811"/>
      <c r="IQJ87" s="811"/>
      <c r="IQK87" s="811"/>
      <c r="IQL87" s="811"/>
      <c r="IQM87" s="811"/>
      <c r="IQN87" s="811"/>
      <c r="IQO87" s="811"/>
      <c r="IQP87" s="811"/>
      <c r="IQQ87" s="811"/>
      <c r="IQR87" s="811"/>
      <c r="IQS87" s="811"/>
      <c r="IQT87" s="811"/>
      <c r="IQU87" s="811"/>
      <c r="IQV87" s="811"/>
      <c r="IQW87" s="811"/>
      <c r="IQX87" s="811"/>
      <c r="IQY87" s="811"/>
      <c r="IQZ87" s="811"/>
      <c r="IRA87" s="811"/>
      <c r="IRB87" s="811"/>
      <c r="IRC87" s="811"/>
      <c r="IRD87" s="811"/>
      <c r="IRE87" s="811"/>
      <c r="IRF87" s="811"/>
      <c r="IRG87" s="811"/>
      <c r="IRH87" s="811"/>
      <c r="IRI87" s="811"/>
      <c r="IRJ87" s="811"/>
      <c r="IRK87" s="811"/>
      <c r="IRL87" s="811"/>
      <c r="IRM87" s="811"/>
      <c r="IRN87" s="811"/>
      <c r="IRO87" s="811"/>
      <c r="IRP87" s="811"/>
      <c r="IRQ87" s="811"/>
      <c r="IRR87" s="811"/>
      <c r="IRS87" s="811"/>
      <c r="IRT87" s="811"/>
      <c r="IRU87" s="811"/>
      <c r="IRV87" s="811"/>
      <c r="IRW87" s="811"/>
      <c r="IRX87" s="811"/>
      <c r="IRY87" s="811"/>
      <c r="IRZ87" s="811"/>
      <c r="ISA87" s="811"/>
      <c r="ISB87" s="811"/>
      <c r="ISC87" s="811"/>
      <c r="ISD87" s="811"/>
      <c r="ISE87" s="811"/>
      <c r="ISF87" s="811"/>
      <c r="ISG87" s="811"/>
      <c r="ISH87" s="811"/>
      <c r="ISI87" s="811"/>
      <c r="ISJ87" s="811"/>
      <c r="ISK87" s="811"/>
      <c r="ISL87" s="811"/>
      <c r="ISM87" s="811"/>
      <c r="ISN87" s="811"/>
      <c r="ISO87" s="811"/>
      <c r="ISP87" s="811"/>
      <c r="ISQ87" s="811"/>
      <c r="ISR87" s="811"/>
      <c r="ISS87" s="811"/>
      <c r="IST87" s="811"/>
      <c r="ISU87" s="811"/>
      <c r="ISV87" s="811"/>
      <c r="ISW87" s="811"/>
      <c r="ISX87" s="811"/>
      <c r="ISY87" s="811"/>
      <c r="ISZ87" s="811"/>
      <c r="ITA87" s="811"/>
      <c r="ITB87" s="811"/>
      <c r="ITC87" s="811"/>
      <c r="ITD87" s="811"/>
      <c r="ITE87" s="811"/>
      <c r="ITF87" s="811"/>
      <c r="ITG87" s="811"/>
      <c r="ITH87" s="811"/>
      <c r="ITI87" s="811"/>
      <c r="ITJ87" s="811"/>
      <c r="ITK87" s="811"/>
      <c r="ITL87" s="811"/>
      <c r="ITM87" s="811"/>
      <c r="ITN87" s="811"/>
      <c r="ITO87" s="811"/>
      <c r="ITP87" s="811"/>
      <c r="ITQ87" s="811"/>
      <c r="ITR87" s="811"/>
      <c r="ITS87" s="811"/>
      <c r="ITT87" s="811"/>
      <c r="ITU87" s="811"/>
      <c r="ITV87" s="811"/>
      <c r="ITW87" s="811"/>
      <c r="ITX87" s="811"/>
      <c r="ITY87" s="811"/>
      <c r="ITZ87" s="811"/>
      <c r="IUA87" s="811"/>
      <c r="IUB87" s="811"/>
      <c r="IUC87" s="811"/>
      <c r="IUD87" s="811"/>
      <c r="IUE87" s="811"/>
      <c r="IUF87" s="811"/>
      <c r="IUG87" s="811"/>
      <c r="IUH87" s="811"/>
      <c r="IUI87" s="811"/>
      <c r="IUJ87" s="811"/>
      <c r="IUK87" s="811"/>
      <c r="IUL87" s="811"/>
      <c r="IUM87" s="811"/>
      <c r="IUN87" s="811"/>
      <c r="IUO87" s="811"/>
      <c r="IUP87" s="811"/>
      <c r="IUQ87" s="811"/>
      <c r="IUR87" s="811"/>
      <c r="IUS87" s="811"/>
      <c r="IUT87" s="811"/>
      <c r="IUU87" s="811"/>
      <c r="IUV87" s="811"/>
      <c r="IUW87" s="811"/>
      <c r="IUX87" s="811"/>
      <c r="IUY87" s="811"/>
      <c r="IUZ87" s="811"/>
      <c r="IVA87" s="811"/>
      <c r="IVB87" s="811"/>
      <c r="IVC87" s="811"/>
      <c r="IVD87" s="811"/>
      <c r="IVE87" s="811"/>
      <c r="IVF87" s="811"/>
      <c r="IVG87" s="811"/>
      <c r="IVH87" s="811"/>
      <c r="IVI87" s="811"/>
      <c r="IVJ87" s="811"/>
      <c r="IVK87" s="811"/>
      <c r="IVL87" s="811"/>
      <c r="IVM87" s="811"/>
      <c r="IVN87" s="811"/>
      <c r="IVO87" s="811"/>
      <c r="IVP87" s="811"/>
      <c r="IVQ87" s="811"/>
      <c r="IVR87" s="811"/>
      <c r="IVS87" s="811"/>
      <c r="IVT87" s="811"/>
      <c r="IVU87" s="811"/>
      <c r="IVV87" s="811"/>
      <c r="IVW87" s="811"/>
      <c r="IVX87" s="811"/>
      <c r="IVY87" s="811"/>
      <c r="IVZ87" s="811"/>
      <c r="IWA87" s="811"/>
      <c r="IWB87" s="811"/>
      <c r="IWC87" s="811"/>
      <c r="IWD87" s="811"/>
      <c r="IWE87" s="811"/>
      <c r="IWF87" s="811"/>
      <c r="IWG87" s="811"/>
      <c r="IWH87" s="811"/>
      <c r="IWI87" s="811"/>
      <c r="IWJ87" s="811"/>
      <c r="IWK87" s="811"/>
      <c r="IWL87" s="811"/>
      <c r="IWM87" s="811"/>
      <c r="IWN87" s="811"/>
      <c r="IWO87" s="811"/>
      <c r="IWP87" s="811"/>
      <c r="IWQ87" s="811"/>
      <c r="IWR87" s="811"/>
      <c r="IWS87" s="811"/>
      <c r="IWT87" s="811"/>
      <c r="IWU87" s="811"/>
      <c r="IWV87" s="811"/>
      <c r="IWW87" s="811"/>
      <c r="IWX87" s="811"/>
      <c r="IWY87" s="811"/>
      <c r="IWZ87" s="811"/>
      <c r="IXA87" s="811"/>
      <c r="IXB87" s="811"/>
      <c r="IXC87" s="811"/>
      <c r="IXD87" s="811"/>
      <c r="IXE87" s="811"/>
      <c r="IXF87" s="811"/>
      <c r="IXG87" s="811"/>
      <c r="IXH87" s="811"/>
      <c r="IXI87" s="811"/>
      <c r="IXJ87" s="811"/>
      <c r="IXK87" s="811"/>
      <c r="IXL87" s="811"/>
      <c r="IXM87" s="811"/>
      <c r="IXN87" s="811"/>
      <c r="IXO87" s="811"/>
      <c r="IXP87" s="811"/>
      <c r="IXQ87" s="811"/>
      <c r="IXR87" s="811"/>
      <c r="IXS87" s="811"/>
      <c r="IXT87" s="811"/>
      <c r="IXU87" s="811"/>
      <c r="IXV87" s="811"/>
      <c r="IXW87" s="811"/>
      <c r="IXX87" s="811"/>
      <c r="IXY87" s="811"/>
      <c r="IXZ87" s="811"/>
      <c r="IYA87" s="811"/>
      <c r="IYB87" s="811"/>
      <c r="IYC87" s="811"/>
      <c r="IYD87" s="811"/>
      <c r="IYE87" s="811"/>
      <c r="IYF87" s="811"/>
      <c r="IYG87" s="811"/>
      <c r="IYH87" s="811"/>
      <c r="IYI87" s="811"/>
      <c r="IYJ87" s="811"/>
      <c r="IYK87" s="811"/>
      <c r="IYL87" s="811"/>
      <c r="IYM87" s="811"/>
      <c r="IYN87" s="811"/>
      <c r="IYO87" s="811"/>
      <c r="IYP87" s="811"/>
      <c r="IYQ87" s="811"/>
      <c r="IYR87" s="811"/>
      <c r="IYS87" s="811"/>
      <c r="IYT87" s="811"/>
      <c r="IYU87" s="811"/>
      <c r="IYV87" s="811"/>
      <c r="IYW87" s="811"/>
      <c r="IYX87" s="811"/>
      <c r="IYY87" s="811"/>
      <c r="IYZ87" s="811"/>
      <c r="IZA87" s="811"/>
      <c r="IZB87" s="811"/>
      <c r="IZC87" s="811"/>
      <c r="IZD87" s="811"/>
      <c r="IZE87" s="811"/>
      <c r="IZF87" s="811"/>
      <c r="IZG87" s="811"/>
      <c r="IZH87" s="811"/>
      <c r="IZI87" s="811"/>
      <c r="IZJ87" s="811"/>
      <c r="IZK87" s="811"/>
      <c r="IZL87" s="811"/>
      <c r="IZM87" s="811"/>
      <c r="IZN87" s="811"/>
      <c r="IZO87" s="811"/>
      <c r="IZP87" s="811"/>
      <c r="IZQ87" s="811"/>
      <c r="IZR87" s="811"/>
      <c r="IZS87" s="811"/>
      <c r="IZT87" s="811"/>
      <c r="IZU87" s="811"/>
      <c r="IZV87" s="811"/>
      <c r="IZW87" s="811"/>
      <c r="IZX87" s="811"/>
      <c r="IZY87" s="811"/>
      <c r="IZZ87" s="811"/>
      <c r="JAA87" s="811"/>
      <c r="JAB87" s="811"/>
      <c r="JAC87" s="811"/>
      <c r="JAD87" s="811"/>
      <c r="JAE87" s="811"/>
      <c r="JAF87" s="811"/>
      <c r="JAG87" s="811"/>
      <c r="JAH87" s="811"/>
      <c r="JAI87" s="811"/>
      <c r="JAJ87" s="811"/>
      <c r="JAK87" s="811"/>
      <c r="JAL87" s="811"/>
      <c r="JAM87" s="811"/>
      <c r="JAN87" s="811"/>
      <c r="JAO87" s="811"/>
      <c r="JAP87" s="811"/>
      <c r="JAQ87" s="811"/>
      <c r="JAR87" s="811"/>
      <c r="JAS87" s="811"/>
      <c r="JAT87" s="811"/>
      <c r="JAU87" s="811"/>
      <c r="JAV87" s="811"/>
      <c r="JAW87" s="811"/>
      <c r="JAX87" s="811"/>
      <c r="JAY87" s="811"/>
      <c r="JAZ87" s="811"/>
      <c r="JBA87" s="811"/>
      <c r="JBB87" s="811"/>
      <c r="JBC87" s="811"/>
      <c r="JBD87" s="811"/>
      <c r="JBE87" s="811"/>
      <c r="JBF87" s="811"/>
      <c r="JBG87" s="811"/>
      <c r="JBH87" s="811"/>
      <c r="JBI87" s="811"/>
      <c r="JBJ87" s="811"/>
      <c r="JBK87" s="811"/>
      <c r="JBL87" s="811"/>
      <c r="JBM87" s="811"/>
      <c r="JBN87" s="811"/>
      <c r="JBO87" s="811"/>
      <c r="JBP87" s="811"/>
      <c r="JBQ87" s="811"/>
      <c r="JBR87" s="811"/>
      <c r="JBS87" s="811"/>
      <c r="JBT87" s="811"/>
      <c r="JBU87" s="811"/>
      <c r="JBV87" s="811"/>
      <c r="JBW87" s="811"/>
      <c r="JBX87" s="811"/>
      <c r="JBY87" s="811"/>
      <c r="JBZ87" s="811"/>
      <c r="JCA87" s="811"/>
      <c r="JCB87" s="811"/>
      <c r="JCC87" s="811"/>
      <c r="JCD87" s="811"/>
      <c r="JCE87" s="811"/>
      <c r="JCF87" s="811"/>
      <c r="JCG87" s="811"/>
      <c r="JCH87" s="811"/>
      <c r="JCI87" s="811"/>
      <c r="JCJ87" s="811"/>
      <c r="JCK87" s="811"/>
      <c r="JCL87" s="811"/>
      <c r="JCM87" s="811"/>
      <c r="JCN87" s="811"/>
      <c r="JCO87" s="811"/>
      <c r="JCP87" s="811"/>
      <c r="JCQ87" s="811"/>
      <c r="JCR87" s="811"/>
      <c r="JCS87" s="811"/>
      <c r="JCT87" s="811"/>
      <c r="JCU87" s="811"/>
      <c r="JCV87" s="811"/>
      <c r="JCW87" s="811"/>
      <c r="JCX87" s="811"/>
      <c r="JCY87" s="811"/>
      <c r="JCZ87" s="811"/>
      <c r="JDA87" s="811"/>
      <c r="JDB87" s="811"/>
      <c r="JDC87" s="811"/>
      <c r="JDD87" s="811"/>
      <c r="JDE87" s="811"/>
      <c r="JDF87" s="811"/>
      <c r="JDG87" s="811"/>
      <c r="JDH87" s="811"/>
      <c r="JDI87" s="811"/>
      <c r="JDJ87" s="811"/>
      <c r="JDK87" s="811"/>
      <c r="JDL87" s="811"/>
      <c r="JDM87" s="811"/>
      <c r="JDN87" s="811"/>
      <c r="JDO87" s="811"/>
      <c r="JDP87" s="811"/>
      <c r="JDQ87" s="811"/>
      <c r="JDR87" s="811"/>
      <c r="JDS87" s="811"/>
      <c r="JDT87" s="811"/>
      <c r="JDU87" s="811"/>
      <c r="JDV87" s="811"/>
      <c r="JDW87" s="811"/>
      <c r="JDX87" s="811"/>
      <c r="JDY87" s="811"/>
      <c r="JDZ87" s="811"/>
      <c r="JEA87" s="811"/>
      <c r="JEB87" s="811"/>
      <c r="JEC87" s="811"/>
      <c r="JED87" s="811"/>
      <c r="JEE87" s="811"/>
      <c r="JEF87" s="811"/>
      <c r="JEG87" s="811"/>
      <c r="JEH87" s="811"/>
      <c r="JEI87" s="811"/>
      <c r="JEJ87" s="811"/>
      <c r="JEK87" s="811"/>
      <c r="JEL87" s="811"/>
      <c r="JEM87" s="811"/>
      <c r="JEN87" s="811"/>
      <c r="JEO87" s="811"/>
      <c r="JEP87" s="811"/>
      <c r="JEQ87" s="811"/>
      <c r="JER87" s="811"/>
      <c r="JES87" s="811"/>
      <c r="JET87" s="811"/>
      <c r="JEU87" s="811"/>
      <c r="JEV87" s="811"/>
      <c r="JEW87" s="811"/>
      <c r="JEX87" s="811"/>
      <c r="JEY87" s="811"/>
      <c r="JEZ87" s="811"/>
      <c r="JFA87" s="811"/>
      <c r="JFB87" s="811"/>
      <c r="JFC87" s="811"/>
      <c r="JFD87" s="811"/>
      <c r="JFE87" s="811"/>
      <c r="JFF87" s="811"/>
      <c r="JFG87" s="811"/>
      <c r="JFH87" s="811"/>
      <c r="JFI87" s="811"/>
      <c r="JFJ87" s="811"/>
      <c r="JFK87" s="811"/>
      <c r="JFL87" s="811"/>
      <c r="JFM87" s="811"/>
      <c r="JFN87" s="811"/>
      <c r="JFO87" s="811"/>
      <c r="JFP87" s="811"/>
      <c r="JFQ87" s="811"/>
      <c r="JFR87" s="811"/>
      <c r="JFS87" s="811"/>
      <c r="JFT87" s="811"/>
      <c r="JFU87" s="811"/>
      <c r="JFV87" s="811"/>
      <c r="JFW87" s="811"/>
      <c r="JFX87" s="811"/>
      <c r="JFY87" s="811"/>
      <c r="JFZ87" s="811"/>
      <c r="JGA87" s="811"/>
      <c r="JGB87" s="811"/>
      <c r="JGC87" s="811"/>
      <c r="JGD87" s="811"/>
      <c r="JGE87" s="811"/>
      <c r="JGF87" s="811"/>
      <c r="JGG87" s="811"/>
      <c r="JGH87" s="811"/>
      <c r="JGI87" s="811"/>
      <c r="JGJ87" s="811"/>
      <c r="JGK87" s="811"/>
      <c r="JGL87" s="811"/>
      <c r="JGM87" s="811"/>
      <c r="JGN87" s="811"/>
      <c r="JGO87" s="811"/>
      <c r="JGP87" s="811"/>
      <c r="JGQ87" s="811"/>
      <c r="JGR87" s="811"/>
      <c r="JGS87" s="811"/>
      <c r="JGT87" s="811"/>
      <c r="JGU87" s="811"/>
      <c r="JGV87" s="811"/>
      <c r="JGW87" s="811"/>
      <c r="JGX87" s="811"/>
      <c r="JGY87" s="811"/>
      <c r="JGZ87" s="811"/>
      <c r="JHA87" s="811"/>
      <c r="JHB87" s="811"/>
      <c r="JHC87" s="811"/>
      <c r="JHD87" s="811"/>
      <c r="JHE87" s="811"/>
      <c r="JHF87" s="811"/>
      <c r="JHG87" s="811"/>
      <c r="JHH87" s="811"/>
      <c r="JHI87" s="811"/>
      <c r="JHJ87" s="811"/>
      <c r="JHK87" s="811"/>
      <c r="JHL87" s="811"/>
      <c r="JHM87" s="811"/>
      <c r="JHN87" s="811"/>
      <c r="JHO87" s="811"/>
      <c r="JHP87" s="811"/>
      <c r="JHQ87" s="811"/>
      <c r="JHR87" s="811"/>
      <c r="JHS87" s="811"/>
      <c r="JHT87" s="811"/>
      <c r="JHU87" s="811"/>
      <c r="JHV87" s="811"/>
      <c r="JHW87" s="811"/>
      <c r="JHX87" s="811"/>
      <c r="JHY87" s="811"/>
      <c r="JHZ87" s="811"/>
      <c r="JIA87" s="811"/>
      <c r="JIB87" s="811"/>
      <c r="JIC87" s="811"/>
      <c r="JID87" s="811"/>
      <c r="JIE87" s="811"/>
      <c r="JIF87" s="811"/>
      <c r="JIG87" s="811"/>
      <c r="JIH87" s="811"/>
      <c r="JII87" s="811"/>
      <c r="JIJ87" s="811"/>
      <c r="JIK87" s="811"/>
      <c r="JIL87" s="811"/>
      <c r="JIM87" s="811"/>
      <c r="JIN87" s="811"/>
      <c r="JIO87" s="811"/>
      <c r="JIP87" s="811"/>
      <c r="JIQ87" s="811"/>
      <c r="JIR87" s="811"/>
      <c r="JIS87" s="811"/>
      <c r="JIT87" s="811"/>
      <c r="JIU87" s="811"/>
      <c r="JIV87" s="811"/>
      <c r="JIW87" s="811"/>
      <c r="JIX87" s="811"/>
      <c r="JIY87" s="811"/>
      <c r="JIZ87" s="811"/>
      <c r="JJA87" s="811"/>
      <c r="JJB87" s="811"/>
      <c r="JJC87" s="811"/>
      <c r="JJD87" s="811"/>
      <c r="JJE87" s="811"/>
      <c r="JJF87" s="811"/>
      <c r="JJG87" s="811"/>
      <c r="JJH87" s="811"/>
      <c r="JJI87" s="811"/>
      <c r="JJJ87" s="811"/>
      <c r="JJK87" s="811"/>
      <c r="JJL87" s="811"/>
      <c r="JJM87" s="811"/>
      <c r="JJN87" s="811"/>
      <c r="JJO87" s="811"/>
      <c r="JJP87" s="811"/>
      <c r="JJQ87" s="811"/>
      <c r="JJR87" s="811"/>
      <c r="JJS87" s="811"/>
      <c r="JJT87" s="811"/>
      <c r="JJU87" s="811"/>
      <c r="JJV87" s="811"/>
      <c r="JJW87" s="811"/>
      <c r="JJX87" s="811"/>
      <c r="JJY87" s="811"/>
      <c r="JJZ87" s="811"/>
      <c r="JKA87" s="811"/>
      <c r="JKB87" s="811"/>
      <c r="JKC87" s="811"/>
      <c r="JKD87" s="811"/>
      <c r="JKE87" s="811"/>
      <c r="JKF87" s="811"/>
      <c r="JKG87" s="811"/>
      <c r="JKH87" s="811"/>
      <c r="JKI87" s="811"/>
      <c r="JKJ87" s="811"/>
      <c r="JKK87" s="811"/>
      <c r="JKL87" s="811"/>
      <c r="JKM87" s="811"/>
      <c r="JKN87" s="811"/>
      <c r="JKO87" s="811"/>
      <c r="JKP87" s="811"/>
      <c r="JKQ87" s="811"/>
      <c r="JKR87" s="811"/>
      <c r="JKS87" s="811"/>
      <c r="JKT87" s="811"/>
      <c r="JKU87" s="811"/>
      <c r="JKV87" s="811"/>
      <c r="JKW87" s="811"/>
      <c r="JKX87" s="811"/>
      <c r="JKY87" s="811"/>
      <c r="JKZ87" s="811"/>
      <c r="JLA87" s="811"/>
      <c r="JLB87" s="811"/>
      <c r="JLC87" s="811"/>
      <c r="JLD87" s="811"/>
      <c r="JLE87" s="811"/>
      <c r="JLF87" s="811"/>
      <c r="JLG87" s="811"/>
      <c r="JLH87" s="811"/>
      <c r="JLI87" s="811"/>
      <c r="JLJ87" s="811"/>
      <c r="JLK87" s="811"/>
      <c r="JLL87" s="811"/>
      <c r="JLM87" s="811"/>
      <c r="JLN87" s="811"/>
      <c r="JLO87" s="811"/>
      <c r="JLP87" s="811"/>
      <c r="JLQ87" s="811"/>
      <c r="JLR87" s="811"/>
      <c r="JLS87" s="811"/>
      <c r="JLT87" s="811"/>
      <c r="JLU87" s="811"/>
      <c r="JLV87" s="811"/>
      <c r="JLW87" s="811"/>
      <c r="JLX87" s="811"/>
      <c r="JLY87" s="811"/>
      <c r="JLZ87" s="811"/>
      <c r="JMA87" s="811"/>
      <c r="JMB87" s="811"/>
      <c r="JMC87" s="811"/>
      <c r="JMD87" s="811"/>
      <c r="JME87" s="811"/>
      <c r="JMF87" s="811"/>
      <c r="JMG87" s="811"/>
      <c r="JMH87" s="811"/>
      <c r="JMI87" s="811"/>
      <c r="JMJ87" s="811"/>
      <c r="JMK87" s="811"/>
      <c r="JML87" s="811"/>
      <c r="JMM87" s="811"/>
      <c r="JMN87" s="811"/>
      <c r="JMO87" s="811"/>
      <c r="JMP87" s="811"/>
      <c r="JMQ87" s="811"/>
      <c r="JMR87" s="811"/>
      <c r="JMS87" s="811"/>
      <c r="JMT87" s="811"/>
      <c r="JMU87" s="811"/>
      <c r="JMV87" s="811"/>
      <c r="JMW87" s="811"/>
      <c r="JMX87" s="811"/>
      <c r="JMY87" s="811"/>
      <c r="JMZ87" s="811"/>
      <c r="JNA87" s="811"/>
      <c r="JNB87" s="811"/>
      <c r="JNC87" s="811"/>
      <c r="JND87" s="811"/>
      <c r="JNE87" s="811"/>
      <c r="JNF87" s="811"/>
      <c r="JNG87" s="811"/>
      <c r="JNH87" s="811"/>
      <c r="JNI87" s="811"/>
      <c r="JNJ87" s="811"/>
      <c r="JNK87" s="811"/>
      <c r="JNL87" s="811"/>
      <c r="JNM87" s="811"/>
      <c r="JNN87" s="811"/>
      <c r="JNO87" s="811"/>
      <c r="JNP87" s="811"/>
      <c r="JNQ87" s="811"/>
      <c r="JNR87" s="811"/>
      <c r="JNS87" s="811"/>
      <c r="JNT87" s="811"/>
      <c r="JNU87" s="811"/>
      <c r="JNV87" s="811"/>
      <c r="JNW87" s="811"/>
      <c r="JNX87" s="811"/>
      <c r="JNY87" s="811"/>
      <c r="JNZ87" s="811"/>
      <c r="JOA87" s="811"/>
      <c r="JOB87" s="811"/>
      <c r="JOC87" s="811"/>
      <c r="JOD87" s="811"/>
      <c r="JOE87" s="811"/>
      <c r="JOF87" s="811"/>
      <c r="JOG87" s="811"/>
      <c r="JOH87" s="811"/>
      <c r="JOI87" s="811"/>
      <c r="JOJ87" s="811"/>
      <c r="JOK87" s="811"/>
      <c r="JOL87" s="811"/>
      <c r="JOM87" s="811"/>
      <c r="JON87" s="811"/>
      <c r="JOO87" s="811"/>
      <c r="JOP87" s="811"/>
      <c r="JOQ87" s="811"/>
      <c r="JOR87" s="811"/>
      <c r="JOS87" s="811"/>
      <c r="JOT87" s="811"/>
      <c r="JOU87" s="811"/>
      <c r="JOV87" s="811"/>
      <c r="JOW87" s="811"/>
      <c r="JOX87" s="811"/>
      <c r="JOY87" s="811"/>
      <c r="JOZ87" s="811"/>
      <c r="JPA87" s="811"/>
      <c r="JPB87" s="811"/>
      <c r="JPC87" s="811"/>
      <c r="JPD87" s="811"/>
      <c r="JPE87" s="811"/>
      <c r="JPF87" s="811"/>
      <c r="JPG87" s="811"/>
      <c r="JPH87" s="811"/>
      <c r="JPI87" s="811"/>
      <c r="JPJ87" s="811"/>
      <c r="JPK87" s="811"/>
      <c r="JPL87" s="811"/>
      <c r="JPM87" s="811"/>
      <c r="JPN87" s="811"/>
      <c r="JPO87" s="811"/>
      <c r="JPP87" s="811"/>
      <c r="JPQ87" s="811"/>
      <c r="JPR87" s="811"/>
      <c r="JPS87" s="811"/>
      <c r="JPT87" s="811"/>
      <c r="JPU87" s="811"/>
      <c r="JPV87" s="811"/>
      <c r="JPW87" s="811"/>
      <c r="JPX87" s="811"/>
      <c r="JPY87" s="811"/>
      <c r="JPZ87" s="811"/>
      <c r="JQA87" s="811"/>
      <c r="JQB87" s="811"/>
      <c r="JQC87" s="811"/>
      <c r="JQD87" s="811"/>
      <c r="JQE87" s="811"/>
      <c r="JQF87" s="811"/>
      <c r="JQG87" s="811"/>
      <c r="JQH87" s="811"/>
      <c r="JQI87" s="811"/>
      <c r="JQJ87" s="811"/>
      <c r="JQK87" s="811"/>
      <c r="JQL87" s="811"/>
      <c r="JQM87" s="811"/>
      <c r="JQN87" s="811"/>
      <c r="JQO87" s="811"/>
      <c r="JQP87" s="811"/>
      <c r="JQQ87" s="811"/>
      <c r="JQR87" s="811"/>
      <c r="JQS87" s="811"/>
      <c r="JQT87" s="811"/>
      <c r="JQU87" s="811"/>
      <c r="JQV87" s="811"/>
      <c r="JQW87" s="811"/>
      <c r="JQX87" s="811"/>
      <c r="JQY87" s="811"/>
      <c r="JQZ87" s="811"/>
      <c r="JRA87" s="811"/>
      <c r="JRB87" s="811"/>
      <c r="JRC87" s="811"/>
      <c r="JRD87" s="811"/>
      <c r="JRE87" s="811"/>
      <c r="JRF87" s="811"/>
      <c r="JRG87" s="811"/>
      <c r="JRH87" s="811"/>
      <c r="JRI87" s="811"/>
      <c r="JRJ87" s="811"/>
      <c r="JRK87" s="811"/>
      <c r="JRL87" s="811"/>
      <c r="JRM87" s="811"/>
      <c r="JRN87" s="811"/>
      <c r="JRO87" s="811"/>
      <c r="JRP87" s="811"/>
      <c r="JRQ87" s="811"/>
      <c r="JRR87" s="811"/>
      <c r="JRS87" s="811"/>
      <c r="JRT87" s="811"/>
      <c r="JRU87" s="811"/>
      <c r="JRV87" s="811"/>
      <c r="JRW87" s="811"/>
      <c r="JRX87" s="811"/>
      <c r="JRY87" s="811"/>
      <c r="JRZ87" s="811"/>
      <c r="JSA87" s="811"/>
      <c r="JSB87" s="811"/>
      <c r="JSC87" s="811"/>
      <c r="JSD87" s="811"/>
      <c r="JSE87" s="811"/>
      <c r="JSF87" s="811"/>
      <c r="JSG87" s="811"/>
      <c r="JSH87" s="811"/>
      <c r="JSI87" s="811"/>
      <c r="JSJ87" s="811"/>
      <c r="JSK87" s="811"/>
      <c r="JSL87" s="811"/>
      <c r="JSM87" s="811"/>
      <c r="JSN87" s="811"/>
      <c r="JSO87" s="811"/>
      <c r="JSP87" s="811"/>
      <c r="JSQ87" s="811"/>
      <c r="JSR87" s="811"/>
      <c r="JSS87" s="811"/>
      <c r="JST87" s="811"/>
      <c r="JSU87" s="811"/>
      <c r="JSV87" s="811"/>
      <c r="JSW87" s="811"/>
      <c r="JSX87" s="811"/>
      <c r="JSY87" s="811"/>
      <c r="JSZ87" s="811"/>
      <c r="JTA87" s="811"/>
      <c r="JTB87" s="811"/>
      <c r="JTC87" s="811"/>
      <c r="JTD87" s="811"/>
      <c r="JTE87" s="811"/>
      <c r="JTF87" s="811"/>
      <c r="JTG87" s="811"/>
      <c r="JTH87" s="811"/>
      <c r="JTI87" s="811"/>
      <c r="JTJ87" s="811"/>
      <c r="JTK87" s="811"/>
      <c r="JTL87" s="811"/>
      <c r="JTM87" s="811"/>
      <c r="JTN87" s="811"/>
      <c r="JTO87" s="811"/>
      <c r="JTP87" s="811"/>
      <c r="JTQ87" s="811"/>
      <c r="JTR87" s="811"/>
      <c r="JTS87" s="811"/>
      <c r="JTT87" s="811"/>
      <c r="JTU87" s="811"/>
      <c r="JTV87" s="811"/>
      <c r="JTW87" s="811"/>
      <c r="JTX87" s="811"/>
      <c r="JTY87" s="811"/>
      <c r="JTZ87" s="811"/>
      <c r="JUA87" s="811"/>
      <c r="JUB87" s="811"/>
      <c r="JUC87" s="811"/>
      <c r="JUD87" s="811"/>
      <c r="JUE87" s="811"/>
      <c r="JUF87" s="811"/>
      <c r="JUG87" s="811"/>
      <c r="JUH87" s="811"/>
      <c r="JUI87" s="811"/>
      <c r="JUJ87" s="811"/>
      <c r="JUK87" s="811"/>
      <c r="JUL87" s="811"/>
      <c r="JUM87" s="811"/>
      <c r="JUN87" s="811"/>
      <c r="JUO87" s="811"/>
      <c r="JUP87" s="811"/>
      <c r="JUQ87" s="811"/>
      <c r="JUR87" s="811"/>
      <c r="JUS87" s="811"/>
      <c r="JUT87" s="811"/>
      <c r="JUU87" s="811"/>
      <c r="JUV87" s="811"/>
      <c r="JUW87" s="811"/>
      <c r="JUX87" s="811"/>
      <c r="JUY87" s="811"/>
      <c r="JUZ87" s="811"/>
      <c r="JVA87" s="811"/>
      <c r="JVB87" s="811"/>
      <c r="JVC87" s="811"/>
      <c r="JVD87" s="811"/>
      <c r="JVE87" s="811"/>
      <c r="JVF87" s="811"/>
      <c r="JVG87" s="811"/>
      <c r="JVH87" s="811"/>
      <c r="JVI87" s="811"/>
      <c r="JVJ87" s="811"/>
      <c r="JVK87" s="811"/>
      <c r="JVL87" s="811"/>
      <c r="JVM87" s="811"/>
      <c r="JVN87" s="811"/>
      <c r="JVO87" s="811"/>
      <c r="JVP87" s="811"/>
      <c r="JVQ87" s="811"/>
      <c r="JVR87" s="811"/>
      <c r="JVS87" s="811"/>
      <c r="JVT87" s="811"/>
      <c r="JVU87" s="811"/>
      <c r="JVV87" s="811"/>
      <c r="JVW87" s="811"/>
      <c r="JVX87" s="811"/>
      <c r="JVY87" s="811"/>
      <c r="JVZ87" s="811"/>
      <c r="JWA87" s="811"/>
      <c r="JWB87" s="811"/>
      <c r="JWC87" s="811"/>
      <c r="JWD87" s="811"/>
      <c r="JWE87" s="811"/>
      <c r="JWF87" s="811"/>
      <c r="JWG87" s="811"/>
      <c r="JWH87" s="811"/>
      <c r="JWI87" s="811"/>
      <c r="JWJ87" s="811"/>
      <c r="JWK87" s="811"/>
      <c r="JWL87" s="811"/>
      <c r="JWM87" s="811"/>
      <c r="JWN87" s="811"/>
      <c r="JWO87" s="811"/>
      <c r="JWP87" s="811"/>
      <c r="JWQ87" s="811"/>
      <c r="JWR87" s="811"/>
      <c r="JWS87" s="811"/>
      <c r="JWT87" s="811"/>
      <c r="JWU87" s="811"/>
      <c r="JWV87" s="811"/>
      <c r="JWW87" s="811"/>
      <c r="JWX87" s="811"/>
      <c r="JWY87" s="811"/>
      <c r="JWZ87" s="811"/>
      <c r="JXA87" s="811"/>
      <c r="JXB87" s="811"/>
      <c r="JXC87" s="811"/>
      <c r="JXD87" s="811"/>
      <c r="JXE87" s="811"/>
      <c r="JXF87" s="811"/>
      <c r="JXG87" s="811"/>
      <c r="JXH87" s="811"/>
      <c r="JXI87" s="811"/>
      <c r="JXJ87" s="811"/>
      <c r="JXK87" s="811"/>
      <c r="JXL87" s="811"/>
      <c r="JXM87" s="811"/>
      <c r="JXN87" s="811"/>
      <c r="JXO87" s="811"/>
      <c r="JXP87" s="811"/>
      <c r="JXQ87" s="811"/>
      <c r="JXR87" s="811"/>
      <c r="JXS87" s="811"/>
      <c r="JXT87" s="811"/>
      <c r="JXU87" s="811"/>
      <c r="JXV87" s="811"/>
      <c r="JXW87" s="811"/>
      <c r="JXX87" s="811"/>
      <c r="JXY87" s="811"/>
      <c r="JXZ87" s="811"/>
      <c r="JYA87" s="811"/>
      <c r="JYB87" s="811"/>
      <c r="JYC87" s="811"/>
      <c r="JYD87" s="811"/>
      <c r="JYE87" s="811"/>
      <c r="JYF87" s="811"/>
      <c r="JYG87" s="811"/>
      <c r="JYH87" s="811"/>
      <c r="JYI87" s="811"/>
      <c r="JYJ87" s="811"/>
      <c r="JYK87" s="811"/>
      <c r="JYL87" s="811"/>
      <c r="JYM87" s="811"/>
      <c r="JYN87" s="811"/>
      <c r="JYO87" s="811"/>
      <c r="JYP87" s="811"/>
      <c r="JYQ87" s="811"/>
      <c r="JYR87" s="811"/>
      <c r="JYS87" s="811"/>
      <c r="JYT87" s="811"/>
      <c r="JYU87" s="811"/>
      <c r="JYV87" s="811"/>
      <c r="JYW87" s="811"/>
      <c r="JYX87" s="811"/>
      <c r="JYY87" s="811"/>
      <c r="JYZ87" s="811"/>
      <c r="JZA87" s="811"/>
      <c r="JZB87" s="811"/>
      <c r="JZC87" s="811"/>
      <c r="JZD87" s="811"/>
      <c r="JZE87" s="811"/>
      <c r="JZF87" s="811"/>
      <c r="JZG87" s="811"/>
      <c r="JZH87" s="811"/>
      <c r="JZI87" s="811"/>
      <c r="JZJ87" s="811"/>
      <c r="JZK87" s="811"/>
      <c r="JZL87" s="811"/>
      <c r="JZM87" s="811"/>
      <c r="JZN87" s="811"/>
      <c r="JZO87" s="811"/>
      <c r="JZP87" s="811"/>
      <c r="JZQ87" s="811"/>
      <c r="JZR87" s="811"/>
      <c r="JZS87" s="811"/>
      <c r="JZT87" s="811"/>
      <c r="JZU87" s="811"/>
      <c r="JZV87" s="811"/>
      <c r="JZW87" s="811"/>
      <c r="JZX87" s="811"/>
      <c r="JZY87" s="811"/>
      <c r="JZZ87" s="811"/>
      <c r="KAA87" s="811"/>
      <c r="KAB87" s="811"/>
      <c r="KAC87" s="811"/>
      <c r="KAD87" s="811"/>
      <c r="KAE87" s="811"/>
      <c r="KAF87" s="811"/>
      <c r="KAG87" s="811"/>
      <c r="KAH87" s="811"/>
      <c r="KAI87" s="811"/>
      <c r="KAJ87" s="811"/>
      <c r="KAK87" s="811"/>
      <c r="KAL87" s="811"/>
      <c r="KAM87" s="811"/>
      <c r="KAN87" s="811"/>
      <c r="KAO87" s="811"/>
      <c r="KAP87" s="811"/>
      <c r="KAQ87" s="811"/>
      <c r="KAR87" s="811"/>
      <c r="KAS87" s="811"/>
      <c r="KAT87" s="811"/>
      <c r="KAU87" s="811"/>
      <c r="KAV87" s="811"/>
      <c r="KAW87" s="811"/>
      <c r="KAX87" s="811"/>
      <c r="KAY87" s="811"/>
      <c r="KAZ87" s="811"/>
      <c r="KBA87" s="811"/>
      <c r="KBB87" s="811"/>
      <c r="KBC87" s="811"/>
      <c r="KBD87" s="811"/>
      <c r="KBE87" s="811"/>
      <c r="KBF87" s="811"/>
      <c r="KBG87" s="811"/>
      <c r="KBH87" s="811"/>
      <c r="KBI87" s="811"/>
      <c r="KBJ87" s="811"/>
      <c r="KBK87" s="811"/>
      <c r="KBL87" s="811"/>
      <c r="KBM87" s="811"/>
      <c r="KBN87" s="811"/>
      <c r="KBO87" s="811"/>
      <c r="KBP87" s="811"/>
      <c r="KBQ87" s="811"/>
      <c r="KBR87" s="811"/>
      <c r="KBS87" s="811"/>
      <c r="KBT87" s="811"/>
      <c r="KBU87" s="811"/>
      <c r="KBV87" s="811"/>
      <c r="KBW87" s="811"/>
      <c r="KBX87" s="811"/>
      <c r="KBY87" s="811"/>
      <c r="KBZ87" s="811"/>
      <c r="KCA87" s="811"/>
      <c r="KCB87" s="811"/>
      <c r="KCC87" s="811"/>
      <c r="KCD87" s="811"/>
      <c r="KCE87" s="811"/>
      <c r="KCF87" s="811"/>
      <c r="KCG87" s="811"/>
      <c r="KCH87" s="811"/>
      <c r="KCI87" s="811"/>
      <c r="KCJ87" s="811"/>
      <c r="KCK87" s="811"/>
      <c r="KCL87" s="811"/>
      <c r="KCM87" s="811"/>
      <c r="KCN87" s="811"/>
      <c r="KCO87" s="811"/>
      <c r="KCP87" s="811"/>
      <c r="KCQ87" s="811"/>
      <c r="KCR87" s="811"/>
      <c r="KCS87" s="811"/>
      <c r="KCT87" s="811"/>
      <c r="KCU87" s="811"/>
      <c r="KCV87" s="811"/>
      <c r="KCW87" s="811"/>
      <c r="KCX87" s="811"/>
      <c r="KCY87" s="811"/>
      <c r="KCZ87" s="811"/>
      <c r="KDA87" s="811"/>
      <c r="KDB87" s="811"/>
      <c r="KDC87" s="811"/>
      <c r="KDD87" s="811"/>
      <c r="KDE87" s="811"/>
      <c r="KDF87" s="811"/>
      <c r="KDG87" s="811"/>
      <c r="KDH87" s="811"/>
      <c r="KDI87" s="811"/>
      <c r="KDJ87" s="811"/>
      <c r="KDK87" s="811"/>
      <c r="KDL87" s="811"/>
      <c r="KDM87" s="811"/>
      <c r="KDN87" s="811"/>
      <c r="KDO87" s="811"/>
      <c r="KDP87" s="811"/>
      <c r="KDQ87" s="811"/>
      <c r="KDR87" s="811"/>
      <c r="KDS87" s="811"/>
      <c r="KDT87" s="811"/>
      <c r="KDU87" s="811"/>
      <c r="KDV87" s="811"/>
      <c r="KDW87" s="811"/>
      <c r="KDX87" s="811"/>
      <c r="KDY87" s="811"/>
      <c r="KDZ87" s="811"/>
      <c r="KEA87" s="811"/>
      <c r="KEB87" s="811"/>
      <c r="KEC87" s="811"/>
      <c r="KED87" s="811"/>
      <c r="KEE87" s="811"/>
      <c r="KEF87" s="811"/>
      <c r="KEG87" s="811"/>
      <c r="KEH87" s="811"/>
      <c r="KEI87" s="811"/>
      <c r="KEJ87" s="811"/>
      <c r="KEK87" s="811"/>
      <c r="KEL87" s="811"/>
      <c r="KEM87" s="811"/>
      <c r="KEN87" s="811"/>
      <c r="KEO87" s="811"/>
      <c r="KEP87" s="811"/>
      <c r="KEQ87" s="811"/>
      <c r="KER87" s="811"/>
      <c r="KES87" s="811"/>
      <c r="KET87" s="811"/>
      <c r="KEU87" s="811"/>
      <c r="KEV87" s="811"/>
      <c r="KEW87" s="811"/>
      <c r="KEX87" s="811"/>
      <c r="KEY87" s="811"/>
      <c r="KEZ87" s="811"/>
      <c r="KFA87" s="811"/>
      <c r="KFB87" s="811"/>
      <c r="KFC87" s="811"/>
      <c r="KFD87" s="811"/>
      <c r="KFE87" s="811"/>
      <c r="KFF87" s="811"/>
      <c r="KFG87" s="811"/>
      <c r="KFH87" s="811"/>
      <c r="KFI87" s="811"/>
      <c r="KFJ87" s="811"/>
      <c r="KFK87" s="811"/>
      <c r="KFL87" s="811"/>
      <c r="KFM87" s="811"/>
      <c r="KFN87" s="811"/>
      <c r="KFO87" s="811"/>
      <c r="KFP87" s="811"/>
      <c r="KFQ87" s="811"/>
      <c r="KFR87" s="811"/>
      <c r="KFS87" s="811"/>
      <c r="KFT87" s="811"/>
      <c r="KFU87" s="811"/>
      <c r="KFV87" s="811"/>
      <c r="KFW87" s="811"/>
      <c r="KFX87" s="811"/>
      <c r="KFY87" s="811"/>
      <c r="KFZ87" s="811"/>
      <c r="KGA87" s="811"/>
      <c r="KGB87" s="811"/>
      <c r="KGC87" s="811"/>
      <c r="KGD87" s="811"/>
      <c r="KGE87" s="811"/>
      <c r="KGF87" s="811"/>
      <c r="KGG87" s="811"/>
      <c r="KGH87" s="811"/>
      <c r="KGI87" s="811"/>
      <c r="KGJ87" s="811"/>
      <c r="KGK87" s="811"/>
      <c r="KGL87" s="811"/>
      <c r="KGM87" s="811"/>
      <c r="KGN87" s="811"/>
      <c r="KGO87" s="811"/>
      <c r="KGP87" s="811"/>
      <c r="KGQ87" s="811"/>
      <c r="KGR87" s="811"/>
      <c r="KGS87" s="811"/>
      <c r="KGT87" s="811"/>
      <c r="KGU87" s="811"/>
      <c r="KGV87" s="811"/>
      <c r="KGW87" s="811"/>
      <c r="KGX87" s="811"/>
      <c r="KGY87" s="811"/>
      <c r="KGZ87" s="811"/>
      <c r="KHA87" s="811"/>
      <c r="KHB87" s="811"/>
      <c r="KHC87" s="811"/>
      <c r="KHD87" s="811"/>
      <c r="KHE87" s="811"/>
      <c r="KHF87" s="811"/>
      <c r="KHG87" s="811"/>
      <c r="KHH87" s="811"/>
      <c r="KHI87" s="811"/>
      <c r="KHJ87" s="811"/>
      <c r="KHK87" s="811"/>
      <c r="KHL87" s="811"/>
      <c r="KHM87" s="811"/>
      <c r="KHN87" s="811"/>
      <c r="KHO87" s="811"/>
      <c r="KHP87" s="811"/>
      <c r="KHQ87" s="811"/>
      <c r="KHR87" s="811"/>
      <c r="KHS87" s="811"/>
      <c r="KHT87" s="811"/>
      <c r="KHU87" s="811"/>
      <c r="KHV87" s="811"/>
      <c r="KHW87" s="811"/>
      <c r="KHX87" s="811"/>
      <c r="KHY87" s="811"/>
      <c r="KHZ87" s="811"/>
      <c r="KIA87" s="811"/>
      <c r="KIB87" s="811"/>
      <c r="KIC87" s="811"/>
      <c r="KID87" s="811"/>
      <c r="KIE87" s="811"/>
      <c r="KIF87" s="811"/>
      <c r="KIG87" s="811"/>
      <c r="KIH87" s="811"/>
      <c r="KII87" s="811"/>
      <c r="KIJ87" s="811"/>
      <c r="KIK87" s="811"/>
      <c r="KIL87" s="811"/>
      <c r="KIM87" s="811"/>
      <c r="KIN87" s="811"/>
      <c r="KIO87" s="811"/>
      <c r="KIP87" s="811"/>
      <c r="KIQ87" s="811"/>
      <c r="KIR87" s="811"/>
      <c r="KIS87" s="811"/>
      <c r="KIT87" s="811"/>
      <c r="KIU87" s="811"/>
      <c r="KIV87" s="811"/>
      <c r="KIW87" s="811"/>
      <c r="KIX87" s="811"/>
      <c r="KIY87" s="811"/>
      <c r="KIZ87" s="811"/>
      <c r="KJA87" s="811"/>
      <c r="KJB87" s="811"/>
      <c r="KJC87" s="811"/>
      <c r="KJD87" s="811"/>
      <c r="KJE87" s="811"/>
      <c r="KJF87" s="811"/>
      <c r="KJG87" s="811"/>
      <c r="KJH87" s="811"/>
      <c r="KJI87" s="811"/>
      <c r="KJJ87" s="811"/>
      <c r="KJK87" s="811"/>
      <c r="KJL87" s="811"/>
      <c r="KJM87" s="811"/>
      <c r="KJN87" s="811"/>
      <c r="KJO87" s="811"/>
      <c r="KJP87" s="811"/>
      <c r="KJQ87" s="811"/>
      <c r="KJR87" s="811"/>
      <c r="KJS87" s="811"/>
      <c r="KJT87" s="811"/>
      <c r="KJU87" s="811"/>
      <c r="KJV87" s="811"/>
      <c r="KJW87" s="811"/>
      <c r="KJX87" s="811"/>
      <c r="KJY87" s="811"/>
      <c r="KJZ87" s="811"/>
      <c r="KKA87" s="811"/>
      <c r="KKB87" s="811"/>
      <c r="KKC87" s="811"/>
      <c r="KKD87" s="811"/>
      <c r="KKE87" s="811"/>
      <c r="KKF87" s="811"/>
      <c r="KKG87" s="811"/>
      <c r="KKH87" s="811"/>
      <c r="KKI87" s="811"/>
      <c r="KKJ87" s="811"/>
      <c r="KKK87" s="811"/>
      <c r="KKL87" s="811"/>
      <c r="KKM87" s="811"/>
      <c r="KKN87" s="811"/>
      <c r="KKO87" s="811"/>
      <c r="KKP87" s="811"/>
      <c r="KKQ87" s="811"/>
      <c r="KKR87" s="811"/>
      <c r="KKS87" s="811"/>
      <c r="KKT87" s="811"/>
      <c r="KKU87" s="811"/>
      <c r="KKV87" s="811"/>
      <c r="KKW87" s="811"/>
      <c r="KKX87" s="811"/>
      <c r="KKY87" s="811"/>
      <c r="KKZ87" s="811"/>
      <c r="KLA87" s="811"/>
      <c r="KLB87" s="811"/>
      <c r="KLC87" s="811"/>
      <c r="KLD87" s="811"/>
      <c r="KLE87" s="811"/>
      <c r="KLF87" s="811"/>
      <c r="KLG87" s="811"/>
      <c r="KLH87" s="811"/>
      <c r="KLI87" s="811"/>
      <c r="KLJ87" s="811"/>
      <c r="KLK87" s="811"/>
      <c r="KLL87" s="811"/>
      <c r="KLM87" s="811"/>
      <c r="KLN87" s="811"/>
      <c r="KLO87" s="811"/>
      <c r="KLP87" s="811"/>
      <c r="KLQ87" s="811"/>
      <c r="KLR87" s="811"/>
      <c r="KLS87" s="811"/>
      <c r="KLT87" s="811"/>
      <c r="KLU87" s="811"/>
      <c r="KLV87" s="811"/>
      <c r="KLW87" s="811"/>
      <c r="KLX87" s="811"/>
      <c r="KLY87" s="811"/>
      <c r="KLZ87" s="811"/>
      <c r="KMA87" s="811"/>
      <c r="KMB87" s="811"/>
      <c r="KMC87" s="811"/>
      <c r="KMD87" s="811"/>
      <c r="KME87" s="811"/>
      <c r="KMF87" s="811"/>
      <c r="KMG87" s="811"/>
      <c r="KMH87" s="811"/>
      <c r="KMI87" s="811"/>
      <c r="KMJ87" s="811"/>
      <c r="KMK87" s="811"/>
      <c r="KML87" s="811"/>
      <c r="KMM87" s="811"/>
      <c r="KMN87" s="811"/>
      <c r="KMO87" s="811"/>
      <c r="KMP87" s="811"/>
      <c r="KMQ87" s="811"/>
      <c r="KMR87" s="811"/>
      <c r="KMS87" s="811"/>
      <c r="KMT87" s="811"/>
      <c r="KMU87" s="811"/>
      <c r="KMV87" s="811"/>
      <c r="KMW87" s="811"/>
      <c r="KMX87" s="811"/>
      <c r="KMY87" s="811"/>
      <c r="KMZ87" s="811"/>
      <c r="KNA87" s="811"/>
      <c r="KNB87" s="811"/>
      <c r="KNC87" s="811"/>
      <c r="KND87" s="811"/>
      <c r="KNE87" s="811"/>
      <c r="KNF87" s="811"/>
      <c r="KNG87" s="811"/>
      <c r="KNH87" s="811"/>
      <c r="KNI87" s="811"/>
      <c r="KNJ87" s="811"/>
      <c r="KNK87" s="811"/>
      <c r="KNL87" s="811"/>
      <c r="KNM87" s="811"/>
      <c r="KNN87" s="811"/>
      <c r="KNO87" s="811"/>
      <c r="KNP87" s="811"/>
      <c r="KNQ87" s="811"/>
      <c r="KNR87" s="811"/>
      <c r="KNS87" s="811"/>
      <c r="KNT87" s="811"/>
      <c r="KNU87" s="811"/>
      <c r="KNV87" s="811"/>
      <c r="KNW87" s="811"/>
      <c r="KNX87" s="811"/>
      <c r="KNY87" s="811"/>
      <c r="KNZ87" s="811"/>
      <c r="KOA87" s="811"/>
      <c r="KOB87" s="811"/>
      <c r="KOC87" s="811"/>
      <c r="KOD87" s="811"/>
      <c r="KOE87" s="811"/>
      <c r="KOF87" s="811"/>
      <c r="KOG87" s="811"/>
      <c r="KOH87" s="811"/>
      <c r="KOI87" s="811"/>
      <c r="KOJ87" s="811"/>
      <c r="KOK87" s="811"/>
      <c r="KOL87" s="811"/>
      <c r="KOM87" s="811"/>
      <c r="KON87" s="811"/>
      <c r="KOO87" s="811"/>
      <c r="KOP87" s="811"/>
      <c r="KOQ87" s="811"/>
      <c r="KOR87" s="811"/>
      <c r="KOS87" s="811"/>
      <c r="KOT87" s="811"/>
      <c r="KOU87" s="811"/>
      <c r="KOV87" s="811"/>
      <c r="KOW87" s="811"/>
      <c r="KOX87" s="811"/>
      <c r="KOY87" s="811"/>
      <c r="KOZ87" s="811"/>
      <c r="KPA87" s="811"/>
      <c r="KPB87" s="811"/>
      <c r="KPC87" s="811"/>
      <c r="KPD87" s="811"/>
      <c r="KPE87" s="811"/>
      <c r="KPF87" s="811"/>
      <c r="KPG87" s="811"/>
      <c r="KPH87" s="811"/>
      <c r="KPI87" s="811"/>
      <c r="KPJ87" s="811"/>
      <c r="KPK87" s="811"/>
      <c r="KPL87" s="811"/>
      <c r="KPM87" s="811"/>
      <c r="KPN87" s="811"/>
      <c r="KPO87" s="811"/>
      <c r="KPP87" s="811"/>
      <c r="KPQ87" s="811"/>
      <c r="KPR87" s="811"/>
      <c r="KPS87" s="811"/>
      <c r="KPT87" s="811"/>
      <c r="KPU87" s="811"/>
      <c r="KPV87" s="811"/>
      <c r="KPW87" s="811"/>
      <c r="KPX87" s="811"/>
      <c r="KPY87" s="811"/>
      <c r="KPZ87" s="811"/>
      <c r="KQA87" s="811"/>
      <c r="KQB87" s="811"/>
      <c r="KQC87" s="811"/>
      <c r="KQD87" s="811"/>
      <c r="KQE87" s="811"/>
      <c r="KQF87" s="811"/>
      <c r="KQG87" s="811"/>
      <c r="KQH87" s="811"/>
      <c r="KQI87" s="811"/>
      <c r="KQJ87" s="811"/>
      <c r="KQK87" s="811"/>
      <c r="KQL87" s="811"/>
      <c r="KQM87" s="811"/>
      <c r="KQN87" s="811"/>
      <c r="KQO87" s="811"/>
      <c r="KQP87" s="811"/>
      <c r="KQQ87" s="811"/>
      <c r="KQR87" s="811"/>
      <c r="KQS87" s="811"/>
      <c r="KQT87" s="811"/>
      <c r="KQU87" s="811"/>
      <c r="KQV87" s="811"/>
      <c r="KQW87" s="811"/>
      <c r="KQX87" s="811"/>
      <c r="KQY87" s="811"/>
      <c r="KQZ87" s="811"/>
      <c r="KRA87" s="811"/>
      <c r="KRB87" s="811"/>
      <c r="KRC87" s="811"/>
      <c r="KRD87" s="811"/>
      <c r="KRE87" s="811"/>
      <c r="KRF87" s="811"/>
      <c r="KRG87" s="811"/>
      <c r="KRH87" s="811"/>
      <c r="KRI87" s="811"/>
      <c r="KRJ87" s="811"/>
      <c r="KRK87" s="811"/>
      <c r="KRL87" s="811"/>
      <c r="KRM87" s="811"/>
      <c r="KRN87" s="811"/>
      <c r="KRO87" s="811"/>
      <c r="KRP87" s="811"/>
      <c r="KRQ87" s="811"/>
      <c r="KRR87" s="811"/>
      <c r="KRS87" s="811"/>
      <c r="KRT87" s="811"/>
      <c r="KRU87" s="811"/>
      <c r="KRV87" s="811"/>
      <c r="KRW87" s="811"/>
      <c r="KRX87" s="811"/>
      <c r="KRY87" s="811"/>
      <c r="KRZ87" s="811"/>
      <c r="KSA87" s="811"/>
      <c r="KSB87" s="811"/>
      <c r="KSC87" s="811"/>
      <c r="KSD87" s="811"/>
      <c r="KSE87" s="811"/>
      <c r="KSF87" s="811"/>
      <c r="KSG87" s="811"/>
      <c r="KSH87" s="811"/>
      <c r="KSI87" s="811"/>
      <c r="KSJ87" s="811"/>
      <c r="KSK87" s="811"/>
      <c r="KSL87" s="811"/>
      <c r="KSM87" s="811"/>
      <c r="KSN87" s="811"/>
      <c r="KSO87" s="811"/>
      <c r="KSP87" s="811"/>
      <c r="KSQ87" s="811"/>
      <c r="KSR87" s="811"/>
      <c r="KSS87" s="811"/>
      <c r="KST87" s="811"/>
      <c r="KSU87" s="811"/>
      <c r="KSV87" s="811"/>
      <c r="KSW87" s="811"/>
      <c r="KSX87" s="811"/>
      <c r="KSY87" s="811"/>
      <c r="KSZ87" s="811"/>
      <c r="KTA87" s="811"/>
      <c r="KTB87" s="811"/>
      <c r="KTC87" s="811"/>
      <c r="KTD87" s="811"/>
      <c r="KTE87" s="811"/>
      <c r="KTF87" s="811"/>
      <c r="KTG87" s="811"/>
      <c r="KTH87" s="811"/>
      <c r="KTI87" s="811"/>
      <c r="KTJ87" s="811"/>
      <c r="KTK87" s="811"/>
      <c r="KTL87" s="811"/>
      <c r="KTM87" s="811"/>
      <c r="KTN87" s="811"/>
      <c r="KTO87" s="811"/>
      <c r="KTP87" s="811"/>
      <c r="KTQ87" s="811"/>
      <c r="KTR87" s="811"/>
      <c r="KTS87" s="811"/>
      <c r="KTT87" s="811"/>
      <c r="KTU87" s="811"/>
      <c r="KTV87" s="811"/>
      <c r="KTW87" s="811"/>
      <c r="KTX87" s="811"/>
      <c r="KTY87" s="811"/>
      <c r="KTZ87" s="811"/>
      <c r="KUA87" s="811"/>
      <c r="KUB87" s="811"/>
      <c r="KUC87" s="811"/>
      <c r="KUD87" s="811"/>
      <c r="KUE87" s="811"/>
      <c r="KUF87" s="811"/>
      <c r="KUG87" s="811"/>
      <c r="KUH87" s="811"/>
      <c r="KUI87" s="811"/>
      <c r="KUJ87" s="811"/>
      <c r="KUK87" s="811"/>
      <c r="KUL87" s="811"/>
      <c r="KUM87" s="811"/>
      <c r="KUN87" s="811"/>
      <c r="KUO87" s="811"/>
      <c r="KUP87" s="811"/>
      <c r="KUQ87" s="811"/>
      <c r="KUR87" s="811"/>
      <c r="KUS87" s="811"/>
      <c r="KUT87" s="811"/>
      <c r="KUU87" s="811"/>
      <c r="KUV87" s="811"/>
      <c r="KUW87" s="811"/>
      <c r="KUX87" s="811"/>
      <c r="KUY87" s="811"/>
      <c r="KUZ87" s="811"/>
      <c r="KVA87" s="811"/>
      <c r="KVB87" s="811"/>
      <c r="KVC87" s="811"/>
      <c r="KVD87" s="811"/>
      <c r="KVE87" s="811"/>
      <c r="KVF87" s="811"/>
      <c r="KVG87" s="811"/>
      <c r="KVH87" s="811"/>
      <c r="KVI87" s="811"/>
      <c r="KVJ87" s="811"/>
      <c r="KVK87" s="811"/>
      <c r="KVL87" s="811"/>
      <c r="KVM87" s="811"/>
      <c r="KVN87" s="811"/>
      <c r="KVO87" s="811"/>
      <c r="KVP87" s="811"/>
      <c r="KVQ87" s="811"/>
      <c r="KVR87" s="811"/>
      <c r="KVS87" s="811"/>
      <c r="KVT87" s="811"/>
      <c r="KVU87" s="811"/>
      <c r="KVV87" s="811"/>
      <c r="KVW87" s="811"/>
      <c r="KVX87" s="811"/>
      <c r="KVY87" s="811"/>
      <c r="KVZ87" s="811"/>
      <c r="KWA87" s="811"/>
      <c r="KWB87" s="811"/>
      <c r="KWC87" s="811"/>
      <c r="KWD87" s="811"/>
      <c r="KWE87" s="811"/>
      <c r="KWF87" s="811"/>
      <c r="KWG87" s="811"/>
      <c r="KWH87" s="811"/>
      <c r="KWI87" s="811"/>
      <c r="KWJ87" s="811"/>
      <c r="KWK87" s="811"/>
      <c r="KWL87" s="811"/>
      <c r="KWM87" s="811"/>
      <c r="KWN87" s="811"/>
      <c r="KWO87" s="811"/>
      <c r="KWP87" s="811"/>
      <c r="KWQ87" s="811"/>
      <c r="KWR87" s="811"/>
      <c r="KWS87" s="811"/>
      <c r="KWT87" s="811"/>
      <c r="KWU87" s="811"/>
      <c r="KWV87" s="811"/>
      <c r="KWW87" s="811"/>
      <c r="KWX87" s="811"/>
      <c r="KWY87" s="811"/>
      <c r="KWZ87" s="811"/>
      <c r="KXA87" s="811"/>
      <c r="KXB87" s="811"/>
      <c r="KXC87" s="811"/>
      <c r="KXD87" s="811"/>
      <c r="KXE87" s="811"/>
      <c r="KXF87" s="811"/>
      <c r="KXG87" s="811"/>
      <c r="KXH87" s="811"/>
      <c r="KXI87" s="811"/>
      <c r="KXJ87" s="811"/>
      <c r="KXK87" s="811"/>
      <c r="KXL87" s="811"/>
      <c r="KXM87" s="811"/>
      <c r="KXN87" s="811"/>
      <c r="KXO87" s="811"/>
      <c r="KXP87" s="811"/>
      <c r="KXQ87" s="811"/>
      <c r="KXR87" s="811"/>
      <c r="KXS87" s="811"/>
      <c r="KXT87" s="811"/>
      <c r="KXU87" s="811"/>
      <c r="KXV87" s="811"/>
      <c r="KXW87" s="811"/>
      <c r="KXX87" s="811"/>
      <c r="KXY87" s="811"/>
      <c r="KXZ87" s="811"/>
      <c r="KYA87" s="811"/>
      <c r="KYB87" s="811"/>
      <c r="KYC87" s="811"/>
      <c r="KYD87" s="811"/>
      <c r="KYE87" s="811"/>
      <c r="KYF87" s="811"/>
      <c r="KYG87" s="811"/>
      <c r="KYH87" s="811"/>
      <c r="KYI87" s="811"/>
      <c r="KYJ87" s="811"/>
      <c r="KYK87" s="811"/>
      <c r="KYL87" s="811"/>
      <c r="KYM87" s="811"/>
      <c r="KYN87" s="811"/>
      <c r="KYO87" s="811"/>
      <c r="KYP87" s="811"/>
      <c r="KYQ87" s="811"/>
      <c r="KYR87" s="811"/>
      <c r="KYS87" s="811"/>
      <c r="KYT87" s="811"/>
      <c r="KYU87" s="811"/>
      <c r="KYV87" s="811"/>
      <c r="KYW87" s="811"/>
      <c r="KYX87" s="811"/>
      <c r="KYY87" s="811"/>
      <c r="KYZ87" s="811"/>
      <c r="KZA87" s="811"/>
      <c r="KZB87" s="811"/>
      <c r="KZC87" s="811"/>
      <c r="KZD87" s="811"/>
      <c r="KZE87" s="811"/>
      <c r="KZF87" s="811"/>
      <c r="KZG87" s="811"/>
      <c r="KZH87" s="811"/>
      <c r="KZI87" s="811"/>
      <c r="KZJ87" s="811"/>
      <c r="KZK87" s="811"/>
      <c r="KZL87" s="811"/>
      <c r="KZM87" s="811"/>
      <c r="KZN87" s="811"/>
      <c r="KZO87" s="811"/>
      <c r="KZP87" s="811"/>
      <c r="KZQ87" s="811"/>
      <c r="KZR87" s="811"/>
      <c r="KZS87" s="811"/>
      <c r="KZT87" s="811"/>
      <c r="KZU87" s="811"/>
      <c r="KZV87" s="811"/>
      <c r="KZW87" s="811"/>
      <c r="KZX87" s="811"/>
      <c r="KZY87" s="811"/>
      <c r="KZZ87" s="811"/>
      <c r="LAA87" s="811"/>
      <c r="LAB87" s="811"/>
      <c r="LAC87" s="811"/>
      <c r="LAD87" s="811"/>
      <c r="LAE87" s="811"/>
      <c r="LAF87" s="811"/>
      <c r="LAG87" s="811"/>
      <c r="LAH87" s="811"/>
      <c r="LAI87" s="811"/>
      <c r="LAJ87" s="811"/>
      <c r="LAK87" s="811"/>
      <c r="LAL87" s="811"/>
      <c r="LAM87" s="811"/>
      <c r="LAN87" s="811"/>
      <c r="LAO87" s="811"/>
      <c r="LAP87" s="811"/>
      <c r="LAQ87" s="811"/>
      <c r="LAR87" s="811"/>
      <c r="LAS87" s="811"/>
      <c r="LAT87" s="811"/>
      <c r="LAU87" s="811"/>
      <c r="LAV87" s="811"/>
      <c r="LAW87" s="811"/>
      <c r="LAX87" s="811"/>
      <c r="LAY87" s="811"/>
      <c r="LAZ87" s="811"/>
      <c r="LBA87" s="811"/>
      <c r="LBB87" s="811"/>
      <c r="LBC87" s="811"/>
      <c r="LBD87" s="811"/>
      <c r="LBE87" s="811"/>
      <c r="LBF87" s="811"/>
      <c r="LBG87" s="811"/>
      <c r="LBH87" s="811"/>
      <c r="LBI87" s="811"/>
      <c r="LBJ87" s="811"/>
      <c r="LBK87" s="811"/>
      <c r="LBL87" s="811"/>
      <c r="LBM87" s="811"/>
      <c r="LBN87" s="811"/>
      <c r="LBO87" s="811"/>
      <c r="LBP87" s="811"/>
      <c r="LBQ87" s="811"/>
      <c r="LBR87" s="811"/>
      <c r="LBS87" s="811"/>
      <c r="LBT87" s="811"/>
      <c r="LBU87" s="811"/>
      <c r="LBV87" s="811"/>
      <c r="LBW87" s="811"/>
      <c r="LBX87" s="811"/>
      <c r="LBY87" s="811"/>
      <c r="LBZ87" s="811"/>
      <c r="LCA87" s="811"/>
      <c r="LCB87" s="811"/>
      <c r="LCC87" s="811"/>
      <c r="LCD87" s="811"/>
      <c r="LCE87" s="811"/>
      <c r="LCF87" s="811"/>
      <c r="LCG87" s="811"/>
      <c r="LCH87" s="811"/>
      <c r="LCI87" s="811"/>
      <c r="LCJ87" s="811"/>
      <c r="LCK87" s="811"/>
      <c r="LCL87" s="811"/>
      <c r="LCM87" s="811"/>
      <c r="LCN87" s="811"/>
      <c r="LCO87" s="811"/>
      <c r="LCP87" s="811"/>
      <c r="LCQ87" s="811"/>
      <c r="LCR87" s="811"/>
      <c r="LCS87" s="811"/>
      <c r="LCT87" s="811"/>
      <c r="LCU87" s="811"/>
      <c r="LCV87" s="811"/>
      <c r="LCW87" s="811"/>
      <c r="LCX87" s="811"/>
      <c r="LCY87" s="811"/>
      <c r="LCZ87" s="811"/>
      <c r="LDA87" s="811"/>
      <c r="LDB87" s="811"/>
      <c r="LDC87" s="811"/>
      <c r="LDD87" s="811"/>
      <c r="LDE87" s="811"/>
      <c r="LDF87" s="811"/>
      <c r="LDG87" s="811"/>
      <c r="LDH87" s="811"/>
      <c r="LDI87" s="811"/>
      <c r="LDJ87" s="811"/>
      <c r="LDK87" s="811"/>
      <c r="LDL87" s="811"/>
      <c r="LDM87" s="811"/>
      <c r="LDN87" s="811"/>
      <c r="LDO87" s="811"/>
      <c r="LDP87" s="811"/>
      <c r="LDQ87" s="811"/>
      <c r="LDR87" s="811"/>
      <c r="LDS87" s="811"/>
      <c r="LDT87" s="811"/>
      <c r="LDU87" s="811"/>
      <c r="LDV87" s="811"/>
      <c r="LDW87" s="811"/>
      <c r="LDX87" s="811"/>
      <c r="LDY87" s="811"/>
      <c r="LDZ87" s="811"/>
      <c r="LEA87" s="811"/>
      <c r="LEB87" s="811"/>
      <c r="LEC87" s="811"/>
      <c r="LED87" s="811"/>
      <c r="LEE87" s="811"/>
      <c r="LEF87" s="811"/>
      <c r="LEG87" s="811"/>
      <c r="LEH87" s="811"/>
      <c r="LEI87" s="811"/>
      <c r="LEJ87" s="811"/>
      <c r="LEK87" s="811"/>
      <c r="LEL87" s="811"/>
      <c r="LEM87" s="811"/>
      <c r="LEN87" s="811"/>
      <c r="LEO87" s="811"/>
      <c r="LEP87" s="811"/>
      <c r="LEQ87" s="811"/>
      <c r="LER87" s="811"/>
      <c r="LES87" s="811"/>
      <c r="LET87" s="811"/>
      <c r="LEU87" s="811"/>
      <c r="LEV87" s="811"/>
      <c r="LEW87" s="811"/>
      <c r="LEX87" s="811"/>
      <c r="LEY87" s="811"/>
      <c r="LEZ87" s="811"/>
      <c r="LFA87" s="811"/>
      <c r="LFB87" s="811"/>
      <c r="LFC87" s="811"/>
      <c r="LFD87" s="811"/>
      <c r="LFE87" s="811"/>
      <c r="LFF87" s="811"/>
      <c r="LFG87" s="811"/>
      <c r="LFH87" s="811"/>
      <c r="LFI87" s="811"/>
      <c r="LFJ87" s="811"/>
      <c r="LFK87" s="811"/>
      <c r="LFL87" s="811"/>
      <c r="LFM87" s="811"/>
      <c r="LFN87" s="811"/>
      <c r="LFO87" s="811"/>
      <c r="LFP87" s="811"/>
      <c r="LFQ87" s="811"/>
      <c r="LFR87" s="811"/>
      <c r="LFS87" s="811"/>
      <c r="LFT87" s="811"/>
      <c r="LFU87" s="811"/>
      <c r="LFV87" s="811"/>
      <c r="LFW87" s="811"/>
      <c r="LFX87" s="811"/>
      <c r="LFY87" s="811"/>
      <c r="LFZ87" s="811"/>
      <c r="LGA87" s="811"/>
      <c r="LGB87" s="811"/>
      <c r="LGC87" s="811"/>
      <c r="LGD87" s="811"/>
      <c r="LGE87" s="811"/>
      <c r="LGF87" s="811"/>
      <c r="LGG87" s="811"/>
      <c r="LGH87" s="811"/>
      <c r="LGI87" s="811"/>
      <c r="LGJ87" s="811"/>
      <c r="LGK87" s="811"/>
      <c r="LGL87" s="811"/>
      <c r="LGM87" s="811"/>
      <c r="LGN87" s="811"/>
      <c r="LGO87" s="811"/>
      <c r="LGP87" s="811"/>
      <c r="LGQ87" s="811"/>
      <c r="LGR87" s="811"/>
      <c r="LGS87" s="811"/>
      <c r="LGT87" s="811"/>
      <c r="LGU87" s="811"/>
      <c r="LGV87" s="811"/>
      <c r="LGW87" s="811"/>
      <c r="LGX87" s="811"/>
      <c r="LGY87" s="811"/>
      <c r="LGZ87" s="811"/>
      <c r="LHA87" s="811"/>
      <c r="LHB87" s="811"/>
      <c r="LHC87" s="811"/>
      <c r="LHD87" s="811"/>
      <c r="LHE87" s="811"/>
      <c r="LHF87" s="811"/>
      <c r="LHG87" s="811"/>
      <c r="LHH87" s="811"/>
      <c r="LHI87" s="811"/>
      <c r="LHJ87" s="811"/>
      <c r="LHK87" s="811"/>
      <c r="LHL87" s="811"/>
      <c r="LHM87" s="811"/>
      <c r="LHN87" s="811"/>
      <c r="LHO87" s="811"/>
      <c r="LHP87" s="811"/>
      <c r="LHQ87" s="811"/>
      <c r="LHR87" s="811"/>
      <c r="LHS87" s="811"/>
      <c r="LHT87" s="811"/>
      <c r="LHU87" s="811"/>
      <c r="LHV87" s="811"/>
      <c r="LHW87" s="811"/>
      <c r="LHX87" s="811"/>
      <c r="LHY87" s="811"/>
      <c r="LHZ87" s="811"/>
      <c r="LIA87" s="811"/>
      <c r="LIB87" s="811"/>
      <c r="LIC87" s="811"/>
      <c r="LID87" s="811"/>
      <c r="LIE87" s="811"/>
      <c r="LIF87" s="811"/>
      <c r="LIG87" s="811"/>
      <c r="LIH87" s="811"/>
      <c r="LII87" s="811"/>
      <c r="LIJ87" s="811"/>
      <c r="LIK87" s="811"/>
      <c r="LIL87" s="811"/>
      <c r="LIM87" s="811"/>
      <c r="LIN87" s="811"/>
      <c r="LIO87" s="811"/>
      <c r="LIP87" s="811"/>
      <c r="LIQ87" s="811"/>
      <c r="LIR87" s="811"/>
      <c r="LIS87" s="811"/>
      <c r="LIT87" s="811"/>
      <c r="LIU87" s="811"/>
      <c r="LIV87" s="811"/>
      <c r="LIW87" s="811"/>
      <c r="LIX87" s="811"/>
      <c r="LIY87" s="811"/>
      <c r="LIZ87" s="811"/>
      <c r="LJA87" s="811"/>
      <c r="LJB87" s="811"/>
      <c r="LJC87" s="811"/>
      <c r="LJD87" s="811"/>
      <c r="LJE87" s="811"/>
      <c r="LJF87" s="811"/>
      <c r="LJG87" s="811"/>
      <c r="LJH87" s="811"/>
      <c r="LJI87" s="811"/>
      <c r="LJJ87" s="811"/>
      <c r="LJK87" s="811"/>
      <c r="LJL87" s="811"/>
      <c r="LJM87" s="811"/>
      <c r="LJN87" s="811"/>
      <c r="LJO87" s="811"/>
      <c r="LJP87" s="811"/>
      <c r="LJQ87" s="811"/>
      <c r="LJR87" s="811"/>
      <c r="LJS87" s="811"/>
      <c r="LJT87" s="811"/>
      <c r="LJU87" s="811"/>
      <c r="LJV87" s="811"/>
      <c r="LJW87" s="811"/>
      <c r="LJX87" s="811"/>
      <c r="LJY87" s="811"/>
      <c r="LJZ87" s="811"/>
      <c r="LKA87" s="811"/>
      <c r="LKB87" s="811"/>
      <c r="LKC87" s="811"/>
      <c r="LKD87" s="811"/>
      <c r="LKE87" s="811"/>
      <c r="LKF87" s="811"/>
      <c r="LKG87" s="811"/>
      <c r="LKH87" s="811"/>
      <c r="LKI87" s="811"/>
      <c r="LKJ87" s="811"/>
      <c r="LKK87" s="811"/>
      <c r="LKL87" s="811"/>
      <c r="LKM87" s="811"/>
      <c r="LKN87" s="811"/>
      <c r="LKO87" s="811"/>
      <c r="LKP87" s="811"/>
      <c r="LKQ87" s="811"/>
      <c r="LKR87" s="811"/>
      <c r="LKS87" s="811"/>
      <c r="LKT87" s="811"/>
      <c r="LKU87" s="811"/>
      <c r="LKV87" s="811"/>
      <c r="LKW87" s="811"/>
      <c r="LKX87" s="811"/>
      <c r="LKY87" s="811"/>
      <c r="LKZ87" s="811"/>
      <c r="LLA87" s="811"/>
      <c r="LLB87" s="811"/>
      <c r="LLC87" s="811"/>
      <c r="LLD87" s="811"/>
      <c r="LLE87" s="811"/>
      <c r="LLF87" s="811"/>
      <c r="LLG87" s="811"/>
      <c r="LLH87" s="811"/>
      <c r="LLI87" s="811"/>
      <c r="LLJ87" s="811"/>
      <c r="LLK87" s="811"/>
      <c r="LLL87" s="811"/>
      <c r="LLM87" s="811"/>
      <c r="LLN87" s="811"/>
      <c r="LLO87" s="811"/>
      <c r="LLP87" s="811"/>
      <c r="LLQ87" s="811"/>
      <c r="LLR87" s="811"/>
      <c r="LLS87" s="811"/>
      <c r="LLT87" s="811"/>
      <c r="LLU87" s="811"/>
      <c r="LLV87" s="811"/>
      <c r="LLW87" s="811"/>
      <c r="LLX87" s="811"/>
      <c r="LLY87" s="811"/>
      <c r="LLZ87" s="811"/>
      <c r="LMA87" s="811"/>
      <c r="LMB87" s="811"/>
      <c r="LMC87" s="811"/>
      <c r="LMD87" s="811"/>
      <c r="LME87" s="811"/>
      <c r="LMF87" s="811"/>
      <c r="LMG87" s="811"/>
      <c r="LMH87" s="811"/>
      <c r="LMI87" s="811"/>
      <c r="LMJ87" s="811"/>
      <c r="LMK87" s="811"/>
      <c r="LML87" s="811"/>
      <c r="LMM87" s="811"/>
      <c r="LMN87" s="811"/>
      <c r="LMO87" s="811"/>
      <c r="LMP87" s="811"/>
      <c r="LMQ87" s="811"/>
      <c r="LMR87" s="811"/>
      <c r="LMS87" s="811"/>
      <c r="LMT87" s="811"/>
      <c r="LMU87" s="811"/>
      <c r="LMV87" s="811"/>
      <c r="LMW87" s="811"/>
      <c r="LMX87" s="811"/>
      <c r="LMY87" s="811"/>
      <c r="LMZ87" s="811"/>
      <c r="LNA87" s="811"/>
      <c r="LNB87" s="811"/>
      <c r="LNC87" s="811"/>
      <c r="LND87" s="811"/>
      <c r="LNE87" s="811"/>
      <c r="LNF87" s="811"/>
      <c r="LNG87" s="811"/>
      <c r="LNH87" s="811"/>
      <c r="LNI87" s="811"/>
      <c r="LNJ87" s="811"/>
      <c r="LNK87" s="811"/>
      <c r="LNL87" s="811"/>
      <c r="LNM87" s="811"/>
      <c r="LNN87" s="811"/>
      <c r="LNO87" s="811"/>
      <c r="LNP87" s="811"/>
      <c r="LNQ87" s="811"/>
      <c r="LNR87" s="811"/>
      <c r="LNS87" s="811"/>
      <c r="LNT87" s="811"/>
      <c r="LNU87" s="811"/>
      <c r="LNV87" s="811"/>
      <c r="LNW87" s="811"/>
      <c r="LNX87" s="811"/>
      <c r="LNY87" s="811"/>
      <c r="LNZ87" s="811"/>
      <c r="LOA87" s="811"/>
      <c r="LOB87" s="811"/>
      <c r="LOC87" s="811"/>
      <c r="LOD87" s="811"/>
      <c r="LOE87" s="811"/>
      <c r="LOF87" s="811"/>
      <c r="LOG87" s="811"/>
      <c r="LOH87" s="811"/>
      <c r="LOI87" s="811"/>
      <c r="LOJ87" s="811"/>
      <c r="LOK87" s="811"/>
      <c r="LOL87" s="811"/>
      <c r="LOM87" s="811"/>
      <c r="LON87" s="811"/>
      <c r="LOO87" s="811"/>
      <c r="LOP87" s="811"/>
      <c r="LOQ87" s="811"/>
      <c r="LOR87" s="811"/>
      <c r="LOS87" s="811"/>
      <c r="LOT87" s="811"/>
      <c r="LOU87" s="811"/>
      <c r="LOV87" s="811"/>
      <c r="LOW87" s="811"/>
      <c r="LOX87" s="811"/>
      <c r="LOY87" s="811"/>
      <c r="LOZ87" s="811"/>
      <c r="LPA87" s="811"/>
      <c r="LPB87" s="811"/>
      <c r="LPC87" s="811"/>
      <c r="LPD87" s="811"/>
      <c r="LPE87" s="811"/>
      <c r="LPF87" s="811"/>
      <c r="LPG87" s="811"/>
      <c r="LPH87" s="811"/>
      <c r="LPI87" s="811"/>
      <c r="LPJ87" s="811"/>
      <c r="LPK87" s="811"/>
      <c r="LPL87" s="811"/>
      <c r="LPM87" s="811"/>
      <c r="LPN87" s="811"/>
      <c r="LPO87" s="811"/>
      <c r="LPP87" s="811"/>
      <c r="LPQ87" s="811"/>
      <c r="LPR87" s="811"/>
      <c r="LPS87" s="811"/>
      <c r="LPT87" s="811"/>
      <c r="LPU87" s="811"/>
      <c r="LPV87" s="811"/>
      <c r="LPW87" s="811"/>
      <c r="LPX87" s="811"/>
      <c r="LPY87" s="811"/>
      <c r="LPZ87" s="811"/>
      <c r="LQA87" s="811"/>
      <c r="LQB87" s="811"/>
      <c r="LQC87" s="811"/>
      <c r="LQD87" s="811"/>
      <c r="LQE87" s="811"/>
      <c r="LQF87" s="811"/>
      <c r="LQG87" s="811"/>
      <c r="LQH87" s="811"/>
      <c r="LQI87" s="811"/>
      <c r="LQJ87" s="811"/>
      <c r="LQK87" s="811"/>
      <c r="LQL87" s="811"/>
      <c r="LQM87" s="811"/>
      <c r="LQN87" s="811"/>
      <c r="LQO87" s="811"/>
      <c r="LQP87" s="811"/>
      <c r="LQQ87" s="811"/>
      <c r="LQR87" s="811"/>
      <c r="LQS87" s="811"/>
      <c r="LQT87" s="811"/>
      <c r="LQU87" s="811"/>
      <c r="LQV87" s="811"/>
      <c r="LQW87" s="811"/>
      <c r="LQX87" s="811"/>
      <c r="LQY87" s="811"/>
      <c r="LQZ87" s="811"/>
      <c r="LRA87" s="811"/>
      <c r="LRB87" s="811"/>
      <c r="LRC87" s="811"/>
      <c r="LRD87" s="811"/>
      <c r="LRE87" s="811"/>
      <c r="LRF87" s="811"/>
      <c r="LRG87" s="811"/>
      <c r="LRH87" s="811"/>
      <c r="LRI87" s="811"/>
      <c r="LRJ87" s="811"/>
      <c r="LRK87" s="811"/>
      <c r="LRL87" s="811"/>
      <c r="LRM87" s="811"/>
      <c r="LRN87" s="811"/>
      <c r="LRO87" s="811"/>
      <c r="LRP87" s="811"/>
      <c r="LRQ87" s="811"/>
      <c r="LRR87" s="811"/>
      <c r="LRS87" s="811"/>
      <c r="LRT87" s="811"/>
      <c r="LRU87" s="811"/>
      <c r="LRV87" s="811"/>
      <c r="LRW87" s="811"/>
      <c r="LRX87" s="811"/>
      <c r="LRY87" s="811"/>
      <c r="LRZ87" s="811"/>
      <c r="LSA87" s="811"/>
      <c r="LSB87" s="811"/>
      <c r="LSC87" s="811"/>
      <c r="LSD87" s="811"/>
      <c r="LSE87" s="811"/>
      <c r="LSF87" s="811"/>
      <c r="LSG87" s="811"/>
      <c r="LSH87" s="811"/>
      <c r="LSI87" s="811"/>
      <c r="LSJ87" s="811"/>
      <c r="LSK87" s="811"/>
      <c r="LSL87" s="811"/>
      <c r="LSM87" s="811"/>
      <c r="LSN87" s="811"/>
      <c r="LSO87" s="811"/>
      <c r="LSP87" s="811"/>
      <c r="LSQ87" s="811"/>
      <c r="LSR87" s="811"/>
      <c r="LSS87" s="811"/>
      <c r="LST87" s="811"/>
      <c r="LSU87" s="811"/>
      <c r="LSV87" s="811"/>
      <c r="LSW87" s="811"/>
      <c r="LSX87" s="811"/>
      <c r="LSY87" s="811"/>
      <c r="LSZ87" s="811"/>
      <c r="LTA87" s="811"/>
      <c r="LTB87" s="811"/>
      <c r="LTC87" s="811"/>
      <c r="LTD87" s="811"/>
      <c r="LTE87" s="811"/>
      <c r="LTF87" s="811"/>
      <c r="LTG87" s="811"/>
      <c r="LTH87" s="811"/>
      <c r="LTI87" s="811"/>
      <c r="LTJ87" s="811"/>
      <c r="LTK87" s="811"/>
      <c r="LTL87" s="811"/>
      <c r="LTM87" s="811"/>
      <c r="LTN87" s="811"/>
      <c r="LTO87" s="811"/>
      <c r="LTP87" s="811"/>
      <c r="LTQ87" s="811"/>
      <c r="LTR87" s="811"/>
      <c r="LTS87" s="811"/>
      <c r="LTT87" s="811"/>
      <c r="LTU87" s="811"/>
      <c r="LTV87" s="811"/>
      <c r="LTW87" s="811"/>
      <c r="LTX87" s="811"/>
      <c r="LTY87" s="811"/>
      <c r="LTZ87" s="811"/>
      <c r="LUA87" s="811"/>
      <c r="LUB87" s="811"/>
      <c r="LUC87" s="811"/>
      <c r="LUD87" s="811"/>
      <c r="LUE87" s="811"/>
      <c r="LUF87" s="811"/>
      <c r="LUG87" s="811"/>
      <c r="LUH87" s="811"/>
      <c r="LUI87" s="811"/>
      <c r="LUJ87" s="811"/>
      <c r="LUK87" s="811"/>
      <c r="LUL87" s="811"/>
      <c r="LUM87" s="811"/>
      <c r="LUN87" s="811"/>
      <c r="LUO87" s="811"/>
      <c r="LUP87" s="811"/>
      <c r="LUQ87" s="811"/>
      <c r="LUR87" s="811"/>
      <c r="LUS87" s="811"/>
      <c r="LUT87" s="811"/>
      <c r="LUU87" s="811"/>
      <c r="LUV87" s="811"/>
      <c r="LUW87" s="811"/>
      <c r="LUX87" s="811"/>
      <c r="LUY87" s="811"/>
      <c r="LUZ87" s="811"/>
      <c r="LVA87" s="811"/>
      <c r="LVB87" s="811"/>
      <c r="LVC87" s="811"/>
      <c r="LVD87" s="811"/>
      <c r="LVE87" s="811"/>
      <c r="LVF87" s="811"/>
      <c r="LVG87" s="811"/>
      <c r="LVH87" s="811"/>
      <c r="LVI87" s="811"/>
      <c r="LVJ87" s="811"/>
      <c r="LVK87" s="811"/>
      <c r="LVL87" s="811"/>
      <c r="LVM87" s="811"/>
      <c r="LVN87" s="811"/>
      <c r="LVO87" s="811"/>
      <c r="LVP87" s="811"/>
      <c r="LVQ87" s="811"/>
      <c r="LVR87" s="811"/>
      <c r="LVS87" s="811"/>
      <c r="LVT87" s="811"/>
      <c r="LVU87" s="811"/>
      <c r="LVV87" s="811"/>
      <c r="LVW87" s="811"/>
      <c r="LVX87" s="811"/>
      <c r="LVY87" s="811"/>
      <c r="LVZ87" s="811"/>
      <c r="LWA87" s="811"/>
      <c r="LWB87" s="811"/>
      <c r="LWC87" s="811"/>
      <c r="LWD87" s="811"/>
      <c r="LWE87" s="811"/>
      <c r="LWF87" s="811"/>
      <c r="LWG87" s="811"/>
      <c r="LWH87" s="811"/>
      <c r="LWI87" s="811"/>
      <c r="LWJ87" s="811"/>
      <c r="LWK87" s="811"/>
      <c r="LWL87" s="811"/>
      <c r="LWM87" s="811"/>
      <c r="LWN87" s="811"/>
      <c r="LWO87" s="811"/>
      <c r="LWP87" s="811"/>
      <c r="LWQ87" s="811"/>
      <c r="LWR87" s="811"/>
      <c r="LWS87" s="811"/>
      <c r="LWT87" s="811"/>
      <c r="LWU87" s="811"/>
      <c r="LWV87" s="811"/>
      <c r="LWW87" s="811"/>
      <c r="LWX87" s="811"/>
      <c r="LWY87" s="811"/>
      <c r="LWZ87" s="811"/>
      <c r="LXA87" s="811"/>
      <c r="LXB87" s="811"/>
      <c r="LXC87" s="811"/>
      <c r="LXD87" s="811"/>
      <c r="LXE87" s="811"/>
      <c r="LXF87" s="811"/>
      <c r="LXG87" s="811"/>
      <c r="LXH87" s="811"/>
      <c r="LXI87" s="811"/>
      <c r="LXJ87" s="811"/>
      <c r="LXK87" s="811"/>
      <c r="LXL87" s="811"/>
      <c r="LXM87" s="811"/>
      <c r="LXN87" s="811"/>
      <c r="LXO87" s="811"/>
      <c r="LXP87" s="811"/>
      <c r="LXQ87" s="811"/>
      <c r="LXR87" s="811"/>
      <c r="LXS87" s="811"/>
      <c r="LXT87" s="811"/>
      <c r="LXU87" s="811"/>
      <c r="LXV87" s="811"/>
      <c r="LXW87" s="811"/>
      <c r="LXX87" s="811"/>
      <c r="LXY87" s="811"/>
      <c r="LXZ87" s="811"/>
      <c r="LYA87" s="811"/>
      <c r="LYB87" s="811"/>
      <c r="LYC87" s="811"/>
      <c r="LYD87" s="811"/>
      <c r="LYE87" s="811"/>
      <c r="LYF87" s="811"/>
      <c r="LYG87" s="811"/>
      <c r="LYH87" s="811"/>
      <c r="LYI87" s="811"/>
      <c r="LYJ87" s="811"/>
      <c r="LYK87" s="811"/>
      <c r="LYL87" s="811"/>
      <c r="LYM87" s="811"/>
      <c r="LYN87" s="811"/>
      <c r="LYO87" s="811"/>
      <c r="LYP87" s="811"/>
      <c r="LYQ87" s="811"/>
      <c r="LYR87" s="811"/>
      <c r="LYS87" s="811"/>
      <c r="LYT87" s="811"/>
      <c r="LYU87" s="811"/>
      <c r="LYV87" s="811"/>
      <c r="LYW87" s="811"/>
      <c r="LYX87" s="811"/>
      <c r="LYY87" s="811"/>
      <c r="LYZ87" s="811"/>
      <c r="LZA87" s="811"/>
      <c r="LZB87" s="811"/>
      <c r="LZC87" s="811"/>
      <c r="LZD87" s="811"/>
      <c r="LZE87" s="811"/>
      <c r="LZF87" s="811"/>
      <c r="LZG87" s="811"/>
      <c r="LZH87" s="811"/>
      <c r="LZI87" s="811"/>
      <c r="LZJ87" s="811"/>
      <c r="LZK87" s="811"/>
      <c r="LZL87" s="811"/>
      <c r="LZM87" s="811"/>
      <c r="LZN87" s="811"/>
      <c r="LZO87" s="811"/>
      <c r="LZP87" s="811"/>
      <c r="LZQ87" s="811"/>
      <c r="LZR87" s="811"/>
      <c r="LZS87" s="811"/>
      <c r="LZT87" s="811"/>
      <c r="LZU87" s="811"/>
      <c r="LZV87" s="811"/>
      <c r="LZW87" s="811"/>
      <c r="LZX87" s="811"/>
      <c r="LZY87" s="811"/>
      <c r="LZZ87" s="811"/>
      <c r="MAA87" s="811"/>
      <c r="MAB87" s="811"/>
      <c r="MAC87" s="811"/>
      <c r="MAD87" s="811"/>
      <c r="MAE87" s="811"/>
      <c r="MAF87" s="811"/>
      <c r="MAG87" s="811"/>
      <c r="MAH87" s="811"/>
      <c r="MAI87" s="811"/>
      <c r="MAJ87" s="811"/>
      <c r="MAK87" s="811"/>
      <c r="MAL87" s="811"/>
      <c r="MAM87" s="811"/>
      <c r="MAN87" s="811"/>
      <c r="MAO87" s="811"/>
      <c r="MAP87" s="811"/>
      <c r="MAQ87" s="811"/>
      <c r="MAR87" s="811"/>
      <c r="MAS87" s="811"/>
      <c r="MAT87" s="811"/>
      <c r="MAU87" s="811"/>
      <c r="MAV87" s="811"/>
      <c r="MAW87" s="811"/>
      <c r="MAX87" s="811"/>
      <c r="MAY87" s="811"/>
      <c r="MAZ87" s="811"/>
      <c r="MBA87" s="811"/>
      <c r="MBB87" s="811"/>
      <c r="MBC87" s="811"/>
      <c r="MBD87" s="811"/>
      <c r="MBE87" s="811"/>
      <c r="MBF87" s="811"/>
      <c r="MBG87" s="811"/>
      <c r="MBH87" s="811"/>
      <c r="MBI87" s="811"/>
      <c r="MBJ87" s="811"/>
      <c r="MBK87" s="811"/>
      <c r="MBL87" s="811"/>
      <c r="MBM87" s="811"/>
      <c r="MBN87" s="811"/>
      <c r="MBO87" s="811"/>
      <c r="MBP87" s="811"/>
      <c r="MBQ87" s="811"/>
      <c r="MBR87" s="811"/>
      <c r="MBS87" s="811"/>
      <c r="MBT87" s="811"/>
      <c r="MBU87" s="811"/>
      <c r="MBV87" s="811"/>
      <c r="MBW87" s="811"/>
      <c r="MBX87" s="811"/>
      <c r="MBY87" s="811"/>
      <c r="MBZ87" s="811"/>
      <c r="MCA87" s="811"/>
      <c r="MCB87" s="811"/>
      <c r="MCC87" s="811"/>
      <c r="MCD87" s="811"/>
      <c r="MCE87" s="811"/>
      <c r="MCF87" s="811"/>
      <c r="MCG87" s="811"/>
      <c r="MCH87" s="811"/>
      <c r="MCI87" s="811"/>
      <c r="MCJ87" s="811"/>
      <c r="MCK87" s="811"/>
      <c r="MCL87" s="811"/>
      <c r="MCM87" s="811"/>
      <c r="MCN87" s="811"/>
      <c r="MCO87" s="811"/>
      <c r="MCP87" s="811"/>
      <c r="MCQ87" s="811"/>
      <c r="MCR87" s="811"/>
      <c r="MCS87" s="811"/>
      <c r="MCT87" s="811"/>
      <c r="MCU87" s="811"/>
      <c r="MCV87" s="811"/>
      <c r="MCW87" s="811"/>
      <c r="MCX87" s="811"/>
      <c r="MCY87" s="811"/>
      <c r="MCZ87" s="811"/>
      <c r="MDA87" s="811"/>
      <c r="MDB87" s="811"/>
      <c r="MDC87" s="811"/>
      <c r="MDD87" s="811"/>
      <c r="MDE87" s="811"/>
      <c r="MDF87" s="811"/>
      <c r="MDG87" s="811"/>
      <c r="MDH87" s="811"/>
      <c r="MDI87" s="811"/>
      <c r="MDJ87" s="811"/>
      <c r="MDK87" s="811"/>
      <c r="MDL87" s="811"/>
      <c r="MDM87" s="811"/>
      <c r="MDN87" s="811"/>
      <c r="MDO87" s="811"/>
      <c r="MDP87" s="811"/>
      <c r="MDQ87" s="811"/>
      <c r="MDR87" s="811"/>
      <c r="MDS87" s="811"/>
      <c r="MDT87" s="811"/>
      <c r="MDU87" s="811"/>
      <c r="MDV87" s="811"/>
      <c r="MDW87" s="811"/>
      <c r="MDX87" s="811"/>
      <c r="MDY87" s="811"/>
      <c r="MDZ87" s="811"/>
      <c r="MEA87" s="811"/>
      <c r="MEB87" s="811"/>
      <c r="MEC87" s="811"/>
      <c r="MED87" s="811"/>
      <c r="MEE87" s="811"/>
      <c r="MEF87" s="811"/>
      <c r="MEG87" s="811"/>
      <c r="MEH87" s="811"/>
      <c r="MEI87" s="811"/>
      <c r="MEJ87" s="811"/>
      <c r="MEK87" s="811"/>
      <c r="MEL87" s="811"/>
      <c r="MEM87" s="811"/>
      <c r="MEN87" s="811"/>
      <c r="MEO87" s="811"/>
      <c r="MEP87" s="811"/>
      <c r="MEQ87" s="811"/>
      <c r="MER87" s="811"/>
      <c r="MES87" s="811"/>
      <c r="MET87" s="811"/>
      <c r="MEU87" s="811"/>
      <c r="MEV87" s="811"/>
      <c r="MEW87" s="811"/>
      <c r="MEX87" s="811"/>
      <c r="MEY87" s="811"/>
      <c r="MEZ87" s="811"/>
      <c r="MFA87" s="811"/>
      <c r="MFB87" s="811"/>
      <c r="MFC87" s="811"/>
      <c r="MFD87" s="811"/>
      <c r="MFE87" s="811"/>
      <c r="MFF87" s="811"/>
      <c r="MFG87" s="811"/>
      <c r="MFH87" s="811"/>
      <c r="MFI87" s="811"/>
      <c r="MFJ87" s="811"/>
      <c r="MFK87" s="811"/>
      <c r="MFL87" s="811"/>
      <c r="MFM87" s="811"/>
      <c r="MFN87" s="811"/>
      <c r="MFO87" s="811"/>
      <c r="MFP87" s="811"/>
      <c r="MFQ87" s="811"/>
      <c r="MFR87" s="811"/>
      <c r="MFS87" s="811"/>
      <c r="MFT87" s="811"/>
      <c r="MFU87" s="811"/>
      <c r="MFV87" s="811"/>
      <c r="MFW87" s="811"/>
      <c r="MFX87" s="811"/>
      <c r="MFY87" s="811"/>
      <c r="MFZ87" s="811"/>
      <c r="MGA87" s="811"/>
      <c r="MGB87" s="811"/>
      <c r="MGC87" s="811"/>
      <c r="MGD87" s="811"/>
      <c r="MGE87" s="811"/>
      <c r="MGF87" s="811"/>
      <c r="MGG87" s="811"/>
      <c r="MGH87" s="811"/>
      <c r="MGI87" s="811"/>
      <c r="MGJ87" s="811"/>
      <c r="MGK87" s="811"/>
      <c r="MGL87" s="811"/>
      <c r="MGM87" s="811"/>
      <c r="MGN87" s="811"/>
      <c r="MGO87" s="811"/>
      <c r="MGP87" s="811"/>
      <c r="MGQ87" s="811"/>
      <c r="MGR87" s="811"/>
      <c r="MGS87" s="811"/>
      <c r="MGT87" s="811"/>
      <c r="MGU87" s="811"/>
      <c r="MGV87" s="811"/>
      <c r="MGW87" s="811"/>
      <c r="MGX87" s="811"/>
      <c r="MGY87" s="811"/>
      <c r="MGZ87" s="811"/>
      <c r="MHA87" s="811"/>
      <c r="MHB87" s="811"/>
      <c r="MHC87" s="811"/>
      <c r="MHD87" s="811"/>
      <c r="MHE87" s="811"/>
      <c r="MHF87" s="811"/>
      <c r="MHG87" s="811"/>
      <c r="MHH87" s="811"/>
      <c r="MHI87" s="811"/>
      <c r="MHJ87" s="811"/>
      <c r="MHK87" s="811"/>
      <c r="MHL87" s="811"/>
      <c r="MHM87" s="811"/>
      <c r="MHN87" s="811"/>
      <c r="MHO87" s="811"/>
      <c r="MHP87" s="811"/>
      <c r="MHQ87" s="811"/>
      <c r="MHR87" s="811"/>
      <c r="MHS87" s="811"/>
      <c r="MHT87" s="811"/>
      <c r="MHU87" s="811"/>
      <c r="MHV87" s="811"/>
      <c r="MHW87" s="811"/>
      <c r="MHX87" s="811"/>
      <c r="MHY87" s="811"/>
      <c r="MHZ87" s="811"/>
      <c r="MIA87" s="811"/>
      <c r="MIB87" s="811"/>
      <c r="MIC87" s="811"/>
      <c r="MID87" s="811"/>
      <c r="MIE87" s="811"/>
      <c r="MIF87" s="811"/>
      <c r="MIG87" s="811"/>
      <c r="MIH87" s="811"/>
      <c r="MII87" s="811"/>
      <c r="MIJ87" s="811"/>
      <c r="MIK87" s="811"/>
      <c r="MIL87" s="811"/>
      <c r="MIM87" s="811"/>
      <c r="MIN87" s="811"/>
      <c r="MIO87" s="811"/>
      <c r="MIP87" s="811"/>
      <c r="MIQ87" s="811"/>
      <c r="MIR87" s="811"/>
      <c r="MIS87" s="811"/>
      <c r="MIT87" s="811"/>
      <c r="MIU87" s="811"/>
      <c r="MIV87" s="811"/>
      <c r="MIW87" s="811"/>
      <c r="MIX87" s="811"/>
      <c r="MIY87" s="811"/>
      <c r="MIZ87" s="811"/>
      <c r="MJA87" s="811"/>
      <c r="MJB87" s="811"/>
      <c r="MJC87" s="811"/>
      <c r="MJD87" s="811"/>
      <c r="MJE87" s="811"/>
      <c r="MJF87" s="811"/>
      <c r="MJG87" s="811"/>
      <c r="MJH87" s="811"/>
      <c r="MJI87" s="811"/>
      <c r="MJJ87" s="811"/>
      <c r="MJK87" s="811"/>
      <c r="MJL87" s="811"/>
      <c r="MJM87" s="811"/>
      <c r="MJN87" s="811"/>
      <c r="MJO87" s="811"/>
      <c r="MJP87" s="811"/>
      <c r="MJQ87" s="811"/>
      <c r="MJR87" s="811"/>
      <c r="MJS87" s="811"/>
      <c r="MJT87" s="811"/>
      <c r="MJU87" s="811"/>
      <c r="MJV87" s="811"/>
      <c r="MJW87" s="811"/>
      <c r="MJX87" s="811"/>
      <c r="MJY87" s="811"/>
      <c r="MJZ87" s="811"/>
      <c r="MKA87" s="811"/>
      <c r="MKB87" s="811"/>
      <c r="MKC87" s="811"/>
      <c r="MKD87" s="811"/>
      <c r="MKE87" s="811"/>
      <c r="MKF87" s="811"/>
      <c r="MKG87" s="811"/>
      <c r="MKH87" s="811"/>
      <c r="MKI87" s="811"/>
      <c r="MKJ87" s="811"/>
      <c r="MKK87" s="811"/>
      <c r="MKL87" s="811"/>
      <c r="MKM87" s="811"/>
      <c r="MKN87" s="811"/>
      <c r="MKO87" s="811"/>
      <c r="MKP87" s="811"/>
      <c r="MKQ87" s="811"/>
      <c r="MKR87" s="811"/>
      <c r="MKS87" s="811"/>
      <c r="MKT87" s="811"/>
      <c r="MKU87" s="811"/>
      <c r="MKV87" s="811"/>
      <c r="MKW87" s="811"/>
      <c r="MKX87" s="811"/>
      <c r="MKY87" s="811"/>
      <c r="MKZ87" s="811"/>
      <c r="MLA87" s="811"/>
      <c r="MLB87" s="811"/>
      <c r="MLC87" s="811"/>
      <c r="MLD87" s="811"/>
      <c r="MLE87" s="811"/>
      <c r="MLF87" s="811"/>
      <c r="MLG87" s="811"/>
      <c r="MLH87" s="811"/>
      <c r="MLI87" s="811"/>
      <c r="MLJ87" s="811"/>
      <c r="MLK87" s="811"/>
      <c r="MLL87" s="811"/>
      <c r="MLM87" s="811"/>
      <c r="MLN87" s="811"/>
      <c r="MLO87" s="811"/>
      <c r="MLP87" s="811"/>
      <c r="MLQ87" s="811"/>
      <c r="MLR87" s="811"/>
      <c r="MLS87" s="811"/>
      <c r="MLT87" s="811"/>
      <c r="MLU87" s="811"/>
      <c r="MLV87" s="811"/>
      <c r="MLW87" s="811"/>
      <c r="MLX87" s="811"/>
      <c r="MLY87" s="811"/>
      <c r="MLZ87" s="811"/>
      <c r="MMA87" s="811"/>
      <c r="MMB87" s="811"/>
      <c r="MMC87" s="811"/>
      <c r="MMD87" s="811"/>
      <c r="MME87" s="811"/>
      <c r="MMF87" s="811"/>
      <c r="MMG87" s="811"/>
      <c r="MMH87" s="811"/>
      <c r="MMI87" s="811"/>
      <c r="MMJ87" s="811"/>
      <c r="MMK87" s="811"/>
      <c r="MML87" s="811"/>
      <c r="MMM87" s="811"/>
      <c r="MMN87" s="811"/>
      <c r="MMO87" s="811"/>
      <c r="MMP87" s="811"/>
      <c r="MMQ87" s="811"/>
      <c r="MMR87" s="811"/>
      <c r="MMS87" s="811"/>
      <c r="MMT87" s="811"/>
      <c r="MMU87" s="811"/>
      <c r="MMV87" s="811"/>
      <c r="MMW87" s="811"/>
      <c r="MMX87" s="811"/>
      <c r="MMY87" s="811"/>
      <c r="MMZ87" s="811"/>
      <c r="MNA87" s="811"/>
      <c r="MNB87" s="811"/>
      <c r="MNC87" s="811"/>
      <c r="MND87" s="811"/>
      <c r="MNE87" s="811"/>
      <c r="MNF87" s="811"/>
      <c r="MNG87" s="811"/>
      <c r="MNH87" s="811"/>
      <c r="MNI87" s="811"/>
      <c r="MNJ87" s="811"/>
      <c r="MNK87" s="811"/>
      <c r="MNL87" s="811"/>
      <c r="MNM87" s="811"/>
      <c r="MNN87" s="811"/>
      <c r="MNO87" s="811"/>
      <c r="MNP87" s="811"/>
      <c r="MNQ87" s="811"/>
      <c r="MNR87" s="811"/>
      <c r="MNS87" s="811"/>
      <c r="MNT87" s="811"/>
      <c r="MNU87" s="811"/>
      <c r="MNV87" s="811"/>
      <c r="MNW87" s="811"/>
      <c r="MNX87" s="811"/>
      <c r="MNY87" s="811"/>
      <c r="MNZ87" s="811"/>
      <c r="MOA87" s="811"/>
      <c r="MOB87" s="811"/>
      <c r="MOC87" s="811"/>
      <c r="MOD87" s="811"/>
      <c r="MOE87" s="811"/>
      <c r="MOF87" s="811"/>
      <c r="MOG87" s="811"/>
      <c r="MOH87" s="811"/>
      <c r="MOI87" s="811"/>
      <c r="MOJ87" s="811"/>
      <c r="MOK87" s="811"/>
      <c r="MOL87" s="811"/>
      <c r="MOM87" s="811"/>
      <c r="MON87" s="811"/>
      <c r="MOO87" s="811"/>
      <c r="MOP87" s="811"/>
      <c r="MOQ87" s="811"/>
      <c r="MOR87" s="811"/>
      <c r="MOS87" s="811"/>
      <c r="MOT87" s="811"/>
      <c r="MOU87" s="811"/>
      <c r="MOV87" s="811"/>
      <c r="MOW87" s="811"/>
      <c r="MOX87" s="811"/>
      <c r="MOY87" s="811"/>
      <c r="MOZ87" s="811"/>
      <c r="MPA87" s="811"/>
      <c r="MPB87" s="811"/>
      <c r="MPC87" s="811"/>
      <c r="MPD87" s="811"/>
      <c r="MPE87" s="811"/>
      <c r="MPF87" s="811"/>
      <c r="MPG87" s="811"/>
      <c r="MPH87" s="811"/>
      <c r="MPI87" s="811"/>
      <c r="MPJ87" s="811"/>
      <c r="MPK87" s="811"/>
      <c r="MPL87" s="811"/>
      <c r="MPM87" s="811"/>
      <c r="MPN87" s="811"/>
      <c r="MPO87" s="811"/>
      <c r="MPP87" s="811"/>
      <c r="MPQ87" s="811"/>
      <c r="MPR87" s="811"/>
      <c r="MPS87" s="811"/>
      <c r="MPT87" s="811"/>
      <c r="MPU87" s="811"/>
      <c r="MPV87" s="811"/>
      <c r="MPW87" s="811"/>
      <c r="MPX87" s="811"/>
      <c r="MPY87" s="811"/>
      <c r="MPZ87" s="811"/>
      <c r="MQA87" s="811"/>
      <c r="MQB87" s="811"/>
      <c r="MQC87" s="811"/>
      <c r="MQD87" s="811"/>
      <c r="MQE87" s="811"/>
      <c r="MQF87" s="811"/>
      <c r="MQG87" s="811"/>
      <c r="MQH87" s="811"/>
      <c r="MQI87" s="811"/>
      <c r="MQJ87" s="811"/>
      <c r="MQK87" s="811"/>
      <c r="MQL87" s="811"/>
      <c r="MQM87" s="811"/>
      <c r="MQN87" s="811"/>
      <c r="MQO87" s="811"/>
      <c r="MQP87" s="811"/>
      <c r="MQQ87" s="811"/>
      <c r="MQR87" s="811"/>
      <c r="MQS87" s="811"/>
      <c r="MQT87" s="811"/>
      <c r="MQU87" s="811"/>
      <c r="MQV87" s="811"/>
      <c r="MQW87" s="811"/>
      <c r="MQX87" s="811"/>
      <c r="MQY87" s="811"/>
      <c r="MQZ87" s="811"/>
      <c r="MRA87" s="811"/>
      <c r="MRB87" s="811"/>
      <c r="MRC87" s="811"/>
      <c r="MRD87" s="811"/>
      <c r="MRE87" s="811"/>
      <c r="MRF87" s="811"/>
      <c r="MRG87" s="811"/>
      <c r="MRH87" s="811"/>
      <c r="MRI87" s="811"/>
      <c r="MRJ87" s="811"/>
      <c r="MRK87" s="811"/>
      <c r="MRL87" s="811"/>
      <c r="MRM87" s="811"/>
      <c r="MRN87" s="811"/>
      <c r="MRO87" s="811"/>
      <c r="MRP87" s="811"/>
      <c r="MRQ87" s="811"/>
      <c r="MRR87" s="811"/>
      <c r="MRS87" s="811"/>
      <c r="MRT87" s="811"/>
      <c r="MRU87" s="811"/>
      <c r="MRV87" s="811"/>
      <c r="MRW87" s="811"/>
      <c r="MRX87" s="811"/>
      <c r="MRY87" s="811"/>
      <c r="MRZ87" s="811"/>
      <c r="MSA87" s="811"/>
      <c r="MSB87" s="811"/>
      <c r="MSC87" s="811"/>
      <c r="MSD87" s="811"/>
      <c r="MSE87" s="811"/>
      <c r="MSF87" s="811"/>
      <c r="MSG87" s="811"/>
      <c r="MSH87" s="811"/>
      <c r="MSI87" s="811"/>
      <c r="MSJ87" s="811"/>
      <c r="MSK87" s="811"/>
      <c r="MSL87" s="811"/>
      <c r="MSM87" s="811"/>
      <c r="MSN87" s="811"/>
      <c r="MSO87" s="811"/>
      <c r="MSP87" s="811"/>
      <c r="MSQ87" s="811"/>
      <c r="MSR87" s="811"/>
      <c r="MSS87" s="811"/>
      <c r="MST87" s="811"/>
      <c r="MSU87" s="811"/>
      <c r="MSV87" s="811"/>
      <c r="MSW87" s="811"/>
      <c r="MSX87" s="811"/>
      <c r="MSY87" s="811"/>
      <c r="MSZ87" s="811"/>
      <c r="MTA87" s="811"/>
      <c r="MTB87" s="811"/>
      <c r="MTC87" s="811"/>
      <c r="MTD87" s="811"/>
      <c r="MTE87" s="811"/>
      <c r="MTF87" s="811"/>
      <c r="MTG87" s="811"/>
      <c r="MTH87" s="811"/>
      <c r="MTI87" s="811"/>
      <c r="MTJ87" s="811"/>
      <c r="MTK87" s="811"/>
      <c r="MTL87" s="811"/>
      <c r="MTM87" s="811"/>
      <c r="MTN87" s="811"/>
      <c r="MTO87" s="811"/>
      <c r="MTP87" s="811"/>
      <c r="MTQ87" s="811"/>
      <c r="MTR87" s="811"/>
      <c r="MTS87" s="811"/>
      <c r="MTT87" s="811"/>
      <c r="MTU87" s="811"/>
      <c r="MTV87" s="811"/>
      <c r="MTW87" s="811"/>
      <c r="MTX87" s="811"/>
      <c r="MTY87" s="811"/>
      <c r="MTZ87" s="811"/>
      <c r="MUA87" s="811"/>
      <c r="MUB87" s="811"/>
      <c r="MUC87" s="811"/>
      <c r="MUD87" s="811"/>
      <c r="MUE87" s="811"/>
      <c r="MUF87" s="811"/>
      <c r="MUG87" s="811"/>
      <c r="MUH87" s="811"/>
      <c r="MUI87" s="811"/>
      <c r="MUJ87" s="811"/>
      <c r="MUK87" s="811"/>
      <c r="MUL87" s="811"/>
      <c r="MUM87" s="811"/>
      <c r="MUN87" s="811"/>
      <c r="MUO87" s="811"/>
      <c r="MUP87" s="811"/>
      <c r="MUQ87" s="811"/>
      <c r="MUR87" s="811"/>
      <c r="MUS87" s="811"/>
      <c r="MUT87" s="811"/>
      <c r="MUU87" s="811"/>
      <c r="MUV87" s="811"/>
      <c r="MUW87" s="811"/>
      <c r="MUX87" s="811"/>
      <c r="MUY87" s="811"/>
      <c r="MUZ87" s="811"/>
      <c r="MVA87" s="811"/>
      <c r="MVB87" s="811"/>
      <c r="MVC87" s="811"/>
      <c r="MVD87" s="811"/>
      <c r="MVE87" s="811"/>
      <c r="MVF87" s="811"/>
      <c r="MVG87" s="811"/>
      <c r="MVH87" s="811"/>
      <c r="MVI87" s="811"/>
      <c r="MVJ87" s="811"/>
      <c r="MVK87" s="811"/>
      <c r="MVL87" s="811"/>
      <c r="MVM87" s="811"/>
      <c r="MVN87" s="811"/>
      <c r="MVO87" s="811"/>
      <c r="MVP87" s="811"/>
      <c r="MVQ87" s="811"/>
      <c r="MVR87" s="811"/>
      <c r="MVS87" s="811"/>
      <c r="MVT87" s="811"/>
      <c r="MVU87" s="811"/>
      <c r="MVV87" s="811"/>
      <c r="MVW87" s="811"/>
      <c r="MVX87" s="811"/>
      <c r="MVY87" s="811"/>
      <c r="MVZ87" s="811"/>
      <c r="MWA87" s="811"/>
      <c r="MWB87" s="811"/>
      <c r="MWC87" s="811"/>
      <c r="MWD87" s="811"/>
      <c r="MWE87" s="811"/>
      <c r="MWF87" s="811"/>
      <c r="MWG87" s="811"/>
      <c r="MWH87" s="811"/>
      <c r="MWI87" s="811"/>
      <c r="MWJ87" s="811"/>
      <c r="MWK87" s="811"/>
      <c r="MWL87" s="811"/>
      <c r="MWM87" s="811"/>
      <c r="MWN87" s="811"/>
      <c r="MWO87" s="811"/>
      <c r="MWP87" s="811"/>
      <c r="MWQ87" s="811"/>
      <c r="MWR87" s="811"/>
      <c r="MWS87" s="811"/>
      <c r="MWT87" s="811"/>
      <c r="MWU87" s="811"/>
      <c r="MWV87" s="811"/>
      <c r="MWW87" s="811"/>
      <c r="MWX87" s="811"/>
      <c r="MWY87" s="811"/>
      <c r="MWZ87" s="811"/>
      <c r="MXA87" s="811"/>
      <c r="MXB87" s="811"/>
      <c r="MXC87" s="811"/>
      <c r="MXD87" s="811"/>
      <c r="MXE87" s="811"/>
      <c r="MXF87" s="811"/>
      <c r="MXG87" s="811"/>
      <c r="MXH87" s="811"/>
      <c r="MXI87" s="811"/>
      <c r="MXJ87" s="811"/>
      <c r="MXK87" s="811"/>
      <c r="MXL87" s="811"/>
      <c r="MXM87" s="811"/>
      <c r="MXN87" s="811"/>
      <c r="MXO87" s="811"/>
      <c r="MXP87" s="811"/>
      <c r="MXQ87" s="811"/>
      <c r="MXR87" s="811"/>
      <c r="MXS87" s="811"/>
      <c r="MXT87" s="811"/>
      <c r="MXU87" s="811"/>
      <c r="MXV87" s="811"/>
      <c r="MXW87" s="811"/>
      <c r="MXX87" s="811"/>
      <c r="MXY87" s="811"/>
      <c r="MXZ87" s="811"/>
      <c r="MYA87" s="811"/>
      <c r="MYB87" s="811"/>
      <c r="MYC87" s="811"/>
      <c r="MYD87" s="811"/>
      <c r="MYE87" s="811"/>
      <c r="MYF87" s="811"/>
      <c r="MYG87" s="811"/>
      <c r="MYH87" s="811"/>
      <c r="MYI87" s="811"/>
      <c r="MYJ87" s="811"/>
      <c r="MYK87" s="811"/>
      <c r="MYL87" s="811"/>
      <c r="MYM87" s="811"/>
      <c r="MYN87" s="811"/>
      <c r="MYO87" s="811"/>
      <c r="MYP87" s="811"/>
      <c r="MYQ87" s="811"/>
      <c r="MYR87" s="811"/>
      <c r="MYS87" s="811"/>
      <c r="MYT87" s="811"/>
      <c r="MYU87" s="811"/>
      <c r="MYV87" s="811"/>
      <c r="MYW87" s="811"/>
      <c r="MYX87" s="811"/>
      <c r="MYY87" s="811"/>
      <c r="MYZ87" s="811"/>
      <c r="MZA87" s="811"/>
      <c r="MZB87" s="811"/>
      <c r="MZC87" s="811"/>
      <c r="MZD87" s="811"/>
      <c r="MZE87" s="811"/>
      <c r="MZF87" s="811"/>
      <c r="MZG87" s="811"/>
      <c r="MZH87" s="811"/>
      <c r="MZI87" s="811"/>
      <c r="MZJ87" s="811"/>
      <c r="MZK87" s="811"/>
      <c r="MZL87" s="811"/>
      <c r="MZM87" s="811"/>
      <c r="MZN87" s="811"/>
      <c r="MZO87" s="811"/>
      <c r="MZP87" s="811"/>
      <c r="MZQ87" s="811"/>
      <c r="MZR87" s="811"/>
      <c r="MZS87" s="811"/>
      <c r="MZT87" s="811"/>
      <c r="MZU87" s="811"/>
      <c r="MZV87" s="811"/>
      <c r="MZW87" s="811"/>
      <c r="MZX87" s="811"/>
      <c r="MZY87" s="811"/>
      <c r="MZZ87" s="811"/>
      <c r="NAA87" s="811"/>
      <c r="NAB87" s="811"/>
      <c r="NAC87" s="811"/>
      <c r="NAD87" s="811"/>
      <c r="NAE87" s="811"/>
      <c r="NAF87" s="811"/>
      <c r="NAG87" s="811"/>
      <c r="NAH87" s="811"/>
      <c r="NAI87" s="811"/>
      <c r="NAJ87" s="811"/>
      <c r="NAK87" s="811"/>
      <c r="NAL87" s="811"/>
      <c r="NAM87" s="811"/>
      <c r="NAN87" s="811"/>
      <c r="NAO87" s="811"/>
      <c r="NAP87" s="811"/>
      <c r="NAQ87" s="811"/>
      <c r="NAR87" s="811"/>
      <c r="NAS87" s="811"/>
      <c r="NAT87" s="811"/>
      <c r="NAU87" s="811"/>
      <c r="NAV87" s="811"/>
      <c r="NAW87" s="811"/>
      <c r="NAX87" s="811"/>
      <c r="NAY87" s="811"/>
      <c r="NAZ87" s="811"/>
      <c r="NBA87" s="811"/>
      <c r="NBB87" s="811"/>
      <c r="NBC87" s="811"/>
      <c r="NBD87" s="811"/>
      <c r="NBE87" s="811"/>
      <c r="NBF87" s="811"/>
      <c r="NBG87" s="811"/>
      <c r="NBH87" s="811"/>
      <c r="NBI87" s="811"/>
      <c r="NBJ87" s="811"/>
      <c r="NBK87" s="811"/>
      <c r="NBL87" s="811"/>
      <c r="NBM87" s="811"/>
      <c r="NBN87" s="811"/>
      <c r="NBO87" s="811"/>
      <c r="NBP87" s="811"/>
      <c r="NBQ87" s="811"/>
      <c r="NBR87" s="811"/>
      <c r="NBS87" s="811"/>
      <c r="NBT87" s="811"/>
      <c r="NBU87" s="811"/>
      <c r="NBV87" s="811"/>
      <c r="NBW87" s="811"/>
      <c r="NBX87" s="811"/>
      <c r="NBY87" s="811"/>
      <c r="NBZ87" s="811"/>
      <c r="NCA87" s="811"/>
      <c r="NCB87" s="811"/>
      <c r="NCC87" s="811"/>
      <c r="NCD87" s="811"/>
      <c r="NCE87" s="811"/>
      <c r="NCF87" s="811"/>
      <c r="NCG87" s="811"/>
      <c r="NCH87" s="811"/>
      <c r="NCI87" s="811"/>
      <c r="NCJ87" s="811"/>
      <c r="NCK87" s="811"/>
      <c r="NCL87" s="811"/>
      <c r="NCM87" s="811"/>
      <c r="NCN87" s="811"/>
      <c r="NCO87" s="811"/>
      <c r="NCP87" s="811"/>
      <c r="NCQ87" s="811"/>
      <c r="NCR87" s="811"/>
      <c r="NCS87" s="811"/>
      <c r="NCT87" s="811"/>
      <c r="NCU87" s="811"/>
      <c r="NCV87" s="811"/>
      <c r="NCW87" s="811"/>
      <c r="NCX87" s="811"/>
      <c r="NCY87" s="811"/>
      <c r="NCZ87" s="811"/>
      <c r="NDA87" s="811"/>
      <c r="NDB87" s="811"/>
      <c r="NDC87" s="811"/>
      <c r="NDD87" s="811"/>
      <c r="NDE87" s="811"/>
      <c r="NDF87" s="811"/>
      <c r="NDG87" s="811"/>
      <c r="NDH87" s="811"/>
      <c r="NDI87" s="811"/>
      <c r="NDJ87" s="811"/>
      <c r="NDK87" s="811"/>
      <c r="NDL87" s="811"/>
      <c r="NDM87" s="811"/>
      <c r="NDN87" s="811"/>
      <c r="NDO87" s="811"/>
      <c r="NDP87" s="811"/>
      <c r="NDQ87" s="811"/>
      <c r="NDR87" s="811"/>
      <c r="NDS87" s="811"/>
      <c r="NDT87" s="811"/>
      <c r="NDU87" s="811"/>
      <c r="NDV87" s="811"/>
      <c r="NDW87" s="811"/>
      <c r="NDX87" s="811"/>
      <c r="NDY87" s="811"/>
      <c r="NDZ87" s="811"/>
      <c r="NEA87" s="811"/>
      <c r="NEB87" s="811"/>
      <c r="NEC87" s="811"/>
      <c r="NED87" s="811"/>
      <c r="NEE87" s="811"/>
      <c r="NEF87" s="811"/>
      <c r="NEG87" s="811"/>
      <c r="NEH87" s="811"/>
      <c r="NEI87" s="811"/>
      <c r="NEJ87" s="811"/>
      <c r="NEK87" s="811"/>
      <c r="NEL87" s="811"/>
      <c r="NEM87" s="811"/>
      <c r="NEN87" s="811"/>
      <c r="NEO87" s="811"/>
      <c r="NEP87" s="811"/>
      <c r="NEQ87" s="811"/>
      <c r="NER87" s="811"/>
      <c r="NES87" s="811"/>
      <c r="NET87" s="811"/>
      <c r="NEU87" s="811"/>
      <c r="NEV87" s="811"/>
      <c r="NEW87" s="811"/>
      <c r="NEX87" s="811"/>
      <c r="NEY87" s="811"/>
      <c r="NEZ87" s="811"/>
      <c r="NFA87" s="811"/>
      <c r="NFB87" s="811"/>
      <c r="NFC87" s="811"/>
      <c r="NFD87" s="811"/>
      <c r="NFE87" s="811"/>
      <c r="NFF87" s="811"/>
      <c r="NFG87" s="811"/>
      <c r="NFH87" s="811"/>
      <c r="NFI87" s="811"/>
      <c r="NFJ87" s="811"/>
      <c r="NFK87" s="811"/>
      <c r="NFL87" s="811"/>
      <c r="NFM87" s="811"/>
      <c r="NFN87" s="811"/>
      <c r="NFO87" s="811"/>
      <c r="NFP87" s="811"/>
      <c r="NFQ87" s="811"/>
      <c r="NFR87" s="811"/>
      <c r="NFS87" s="811"/>
      <c r="NFT87" s="811"/>
      <c r="NFU87" s="811"/>
      <c r="NFV87" s="811"/>
      <c r="NFW87" s="811"/>
      <c r="NFX87" s="811"/>
      <c r="NFY87" s="811"/>
      <c r="NFZ87" s="811"/>
      <c r="NGA87" s="811"/>
      <c r="NGB87" s="811"/>
      <c r="NGC87" s="811"/>
      <c r="NGD87" s="811"/>
      <c r="NGE87" s="811"/>
      <c r="NGF87" s="811"/>
      <c r="NGG87" s="811"/>
      <c r="NGH87" s="811"/>
      <c r="NGI87" s="811"/>
      <c r="NGJ87" s="811"/>
      <c r="NGK87" s="811"/>
      <c r="NGL87" s="811"/>
      <c r="NGM87" s="811"/>
      <c r="NGN87" s="811"/>
      <c r="NGO87" s="811"/>
      <c r="NGP87" s="811"/>
      <c r="NGQ87" s="811"/>
      <c r="NGR87" s="811"/>
      <c r="NGS87" s="811"/>
      <c r="NGT87" s="811"/>
      <c r="NGU87" s="811"/>
      <c r="NGV87" s="811"/>
      <c r="NGW87" s="811"/>
      <c r="NGX87" s="811"/>
      <c r="NGY87" s="811"/>
      <c r="NGZ87" s="811"/>
      <c r="NHA87" s="811"/>
      <c r="NHB87" s="811"/>
      <c r="NHC87" s="811"/>
      <c r="NHD87" s="811"/>
      <c r="NHE87" s="811"/>
      <c r="NHF87" s="811"/>
      <c r="NHG87" s="811"/>
      <c r="NHH87" s="811"/>
      <c r="NHI87" s="811"/>
      <c r="NHJ87" s="811"/>
      <c r="NHK87" s="811"/>
      <c r="NHL87" s="811"/>
      <c r="NHM87" s="811"/>
      <c r="NHN87" s="811"/>
      <c r="NHO87" s="811"/>
      <c r="NHP87" s="811"/>
      <c r="NHQ87" s="811"/>
      <c r="NHR87" s="811"/>
      <c r="NHS87" s="811"/>
      <c r="NHT87" s="811"/>
      <c r="NHU87" s="811"/>
      <c r="NHV87" s="811"/>
      <c r="NHW87" s="811"/>
      <c r="NHX87" s="811"/>
      <c r="NHY87" s="811"/>
      <c r="NHZ87" s="811"/>
      <c r="NIA87" s="811"/>
      <c r="NIB87" s="811"/>
      <c r="NIC87" s="811"/>
      <c r="NID87" s="811"/>
      <c r="NIE87" s="811"/>
      <c r="NIF87" s="811"/>
      <c r="NIG87" s="811"/>
      <c r="NIH87" s="811"/>
      <c r="NII87" s="811"/>
      <c r="NIJ87" s="811"/>
      <c r="NIK87" s="811"/>
      <c r="NIL87" s="811"/>
      <c r="NIM87" s="811"/>
      <c r="NIN87" s="811"/>
      <c r="NIO87" s="811"/>
      <c r="NIP87" s="811"/>
      <c r="NIQ87" s="811"/>
      <c r="NIR87" s="811"/>
      <c r="NIS87" s="811"/>
      <c r="NIT87" s="811"/>
      <c r="NIU87" s="811"/>
      <c r="NIV87" s="811"/>
      <c r="NIW87" s="811"/>
      <c r="NIX87" s="811"/>
      <c r="NIY87" s="811"/>
      <c r="NIZ87" s="811"/>
      <c r="NJA87" s="811"/>
      <c r="NJB87" s="811"/>
      <c r="NJC87" s="811"/>
      <c r="NJD87" s="811"/>
      <c r="NJE87" s="811"/>
      <c r="NJF87" s="811"/>
      <c r="NJG87" s="811"/>
      <c r="NJH87" s="811"/>
      <c r="NJI87" s="811"/>
      <c r="NJJ87" s="811"/>
      <c r="NJK87" s="811"/>
      <c r="NJL87" s="811"/>
      <c r="NJM87" s="811"/>
      <c r="NJN87" s="811"/>
      <c r="NJO87" s="811"/>
      <c r="NJP87" s="811"/>
      <c r="NJQ87" s="811"/>
      <c r="NJR87" s="811"/>
      <c r="NJS87" s="811"/>
      <c r="NJT87" s="811"/>
      <c r="NJU87" s="811"/>
      <c r="NJV87" s="811"/>
      <c r="NJW87" s="811"/>
      <c r="NJX87" s="811"/>
      <c r="NJY87" s="811"/>
      <c r="NJZ87" s="811"/>
      <c r="NKA87" s="811"/>
      <c r="NKB87" s="811"/>
      <c r="NKC87" s="811"/>
      <c r="NKD87" s="811"/>
      <c r="NKE87" s="811"/>
      <c r="NKF87" s="811"/>
      <c r="NKG87" s="811"/>
      <c r="NKH87" s="811"/>
      <c r="NKI87" s="811"/>
      <c r="NKJ87" s="811"/>
      <c r="NKK87" s="811"/>
      <c r="NKL87" s="811"/>
      <c r="NKM87" s="811"/>
      <c r="NKN87" s="811"/>
      <c r="NKO87" s="811"/>
      <c r="NKP87" s="811"/>
      <c r="NKQ87" s="811"/>
      <c r="NKR87" s="811"/>
      <c r="NKS87" s="811"/>
      <c r="NKT87" s="811"/>
      <c r="NKU87" s="811"/>
      <c r="NKV87" s="811"/>
      <c r="NKW87" s="811"/>
      <c r="NKX87" s="811"/>
      <c r="NKY87" s="811"/>
      <c r="NKZ87" s="811"/>
      <c r="NLA87" s="811"/>
      <c r="NLB87" s="811"/>
      <c r="NLC87" s="811"/>
      <c r="NLD87" s="811"/>
      <c r="NLE87" s="811"/>
      <c r="NLF87" s="811"/>
      <c r="NLG87" s="811"/>
      <c r="NLH87" s="811"/>
      <c r="NLI87" s="811"/>
      <c r="NLJ87" s="811"/>
      <c r="NLK87" s="811"/>
      <c r="NLL87" s="811"/>
      <c r="NLM87" s="811"/>
      <c r="NLN87" s="811"/>
      <c r="NLO87" s="811"/>
      <c r="NLP87" s="811"/>
      <c r="NLQ87" s="811"/>
      <c r="NLR87" s="811"/>
      <c r="NLS87" s="811"/>
      <c r="NLT87" s="811"/>
      <c r="NLU87" s="811"/>
      <c r="NLV87" s="811"/>
      <c r="NLW87" s="811"/>
      <c r="NLX87" s="811"/>
      <c r="NLY87" s="811"/>
      <c r="NLZ87" s="811"/>
      <c r="NMA87" s="811"/>
      <c r="NMB87" s="811"/>
      <c r="NMC87" s="811"/>
      <c r="NMD87" s="811"/>
      <c r="NME87" s="811"/>
      <c r="NMF87" s="811"/>
      <c r="NMG87" s="811"/>
      <c r="NMH87" s="811"/>
      <c r="NMI87" s="811"/>
      <c r="NMJ87" s="811"/>
      <c r="NMK87" s="811"/>
      <c r="NML87" s="811"/>
      <c r="NMM87" s="811"/>
      <c r="NMN87" s="811"/>
      <c r="NMO87" s="811"/>
      <c r="NMP87" s="811"/>
      <c r="NMQ87" s="811"/>
      <c r="NMR87" s="811"/>
      <c r="NMS87" s="811"/>
      <c r="NMT87" s="811"/>
      <c r="NMU87" s="811"/>
      <c r="NMV87" s="811"/>
      <c r="NMW87" s="811"/>
      <c r="NMX87" s="811"/>
      <c r="NMY87" s="811"/>
      <c r="NMZ87" s="811"/>
      <c r="NNA87" s="811"/>
      <c r="NNB87" s="811"/>
      <c r="NNC87" s="811"/>
      <c r="NND87" s="811"/>
      <c r="NNE87" s="811"/>
      <c r="NNF87" s="811"/>
      <c r="NNG87" s="811"/>
      <c r="NNH87" s="811"/>
      <c r="NNI87" s="811"/>
      <c r="NNJ87" s="811"/>
      <c r="NNK87" s="811"/>
      <c r="NNL87" s="811"/>
      <c r="NNM87" s="811"/>
      <c r="NNN87" s="811"/>
      <c r="NNO87" s="811"/>
      <c r="NNP87" s="811"/>
      <c r="NNQ87" s="811"/>
      <c r="NNR87" s="811"/>
      <c r="NNS87" s="811"/>
      <c r="NNT87" s="811"/>
      <c r="NNU87" s="811"/>
      <c r="NNV87" s="811"/>
      <c r="NNW87" s="811"/>
      <c r="NNX87" s="811"/>
      <c r="NNY87" s="811"/>
      <c r="NNZ87" s="811"/>
      <c r="NOA87" s="811"/>
      <c r="NOB87" s="811"/>
      <c r="NOC87" s="811"/>
      <c r="NOD87" s="811"/>
      <c r="NOE87" s="811"/>
      <c r="NOF87" s="811"/>
      <c r="NOG87" s="811"/>
      <c r="NOH87" s="811"/>
      <c r="NOI87" s="811"/>
      <c r="NOJ87" s="811"/>
      <c r="NOK87" s="811"/>
      <c r="NOL87" s="811"/>
      <c r="NOM87" s="811"/>
      <c r="NON87" s="811"/>
      <c r="NOO87" s="811"/>
      <c r="NOP87" s="811"/>
      <c r="NOQ87" s="811"/>
      <c r="NOR87" s="811"/>
      <c r="NOS87" s="811"/>
      <c r="NOT87" s="811"/>
      <c r="NOU87" s="811"/>
      <c r="NOV87" s="811"/>
      <c r="NOW87" s="811"/>
      <c r="NOX87" s="811"/>
      <c r="NOY87" s="811"/>
      <c r="NOZ87" s="811"/>
      <c r="NPA87" s="811"/>
      <c r="NPB87" s="811"/>
      <c r="NPC87" s="811"/>
      <c r="NPD87" s="811"/>
      <c r="NPE87" s="811"/>
      <c r="NPF87" s="811"/>
      <c r="NPG87" s="811"/>
      <c r="NPH87" s="811"/>
      <c r="NPI87" s="811"/>
      <c r="NPJ87" s="811"/>
      <c r="NPK87" s="811"/>
      <c r="NPL87" s="811"/>
      <c r="NPM87" s="811"/>
      <c r="NPN87" s="811"/>
      <c r="NPO87" s="811"/>
      <c r="NPP87" s="811"/>
      <c r="NPQ87" s="811"/>
      <c r="NPR87" s="811"/>
      <c r="NPS87" s="811"/>
      <c r="NPT87" s="811"/>
      <c r="NPU87" s="811"/>
      <c r="NPV87" s="811"/>
      <c r="NPW87" s="811"/>
      <c r="NPX87" s="811"/>
      <c r="NPY87" s="811"/>
      <c r="NPZ87" s="811"/>
      <c r="NQA87" s="811"/>
      <c r="NQB87" s="811"/>
      <c r="NQC87" s="811"/>
      <c r="NQD87" s="811"/>
      <c r="NQE87" s="811"/>
      <c r="NQF87" s="811"/>
      <c r="NQG87" s="811"/>
      <c r="NQH87" s="811"/>
      <c r="NQI87" s="811"/>
      <c r="NQJ87" s="811"/>
      <c r="NQK87" s="811"/>
      <c r="NQL87" s="811"/>
      <c r="NQM87" s="811"/>
      <c r="NQN87" s="811"/>
      <c r="NQO87" s="811"/>
      <c r="NQP87" s="811"/>
      <c r="NQQ87" s="811"/>
      <c r="NQR87" s="811"/>
      <c r="NQS87" s="811"/>
      <c r="NQT87" s="811"/>
      <c r="NQU87" s="811"/>
      <c r="NQV87" s="811"/>
      <c r="NQW87" s="811"/>
      <c r="NQX87" s="811"/>
      <c r="NQY87" s="811"/>
      <c r="NQZ87" s="811"/>
      <c r="NRA87" s="811"/>
      <c r="NRB87" s="811"/>
      <c r="NRC87" s="811"/>
      <c r="NRD87" s="811"/>
      <c r="NRE87" s="811"/>
      <c r="NRF87" s="811"/>
      <c r="NRG87" s="811"/>
      <c r="NRH87" s="811"/>
      <c r="NRI87" s="811"/>
      <c r="NRJ87" s="811"/>
      <c r="NRK87" s="811"/>
      <c r="NRL87" s="811"/>
      <c r="NRM87" s="811"/>
      <c r="NRN87" s="811"/>
      <c r="NRO87" s="811"/>
      <c r="NRP87" s="811"/>
      <c r="NRQ87" s="811"/>
      <c r="NRR87" s="811"/>
      <c r="NRS87" s="811"/>
      <c r="NRT87" s="811"/>
      <c r="NRU87" s="811"/>
      <c r="NRV87" s="811"/>
      <c r="NRW87" s="811"/>
      <c r="NRX87" s="811"/>
      <c r="NRY87" s="811"/>
      <c r="NRZ87" s="811"/>
      <c r="NSA87" s="811"/>
      <c r="NSB87" s="811"/>
      <c r="NSC87" s="811"/>
      <c r="NSD87" s="811"/>
      <c r="NSE87" s="811"/>
      <c r="NSF87" s="811"/>
      <c r="NSG87" s="811"/>
      <c r="NSH87" s="811"/>
      <c r="NSI87" s="811"/>
      <c r="NSJ87" s="811"/>
      <c r="NSK87" s="811"/>
      <c r="NSL87" s="811"/>
      <c r="NSM87" s="811"/>
      <c r="NSN87" s="811"/>
      <c r="NSO87" s="811"/>
      <c r="NSP87" s="811"/>
      <c r="NSQ87" s="811"/>
      <c r="NSR87" s="811"/>
      <c r="NSS87" s="811"/>
      <c r="NST87" s="811"/>
      <c r="NSU87" s="811"/>
      <c r="NSV87" s="811"/>
      <c r="NSW87" s="811"/>
      <c r="NSX87" s="811"/>
      <c r="NSY87" s="811"/>
      <c r="NSZ87" s="811"/>
      <c r="NTA87" s="811"/>
      <c r="NTB87" s="811"/>
      <c r="NTC87" s="811"/>
      <c r="NTD87" s="811"/>
      <c r="NTE87" s="811"/>
      <c r="NTF87" s="811"/>
      <c r="NTG87" s="811"/>
      <c r="NTH87" s="811"/>
      <c r="NTI87" s="811"/>
      <c r="NTJ87" s="811"/>
      <c r="NTK87" s="811"/>
      <c r="NTL87" s="811"/>
      <c r="NTM87" s="811"/>
      <c r="NTN87" s="811"/>
      <c r="NTO87" s="811"/>
      <c r="NTP87" s="811"/>
      <c r="NTQ87" s="811"/>
      <c r="NTR87" s="811"/>
      <c r="NTS87" s="811"/>
      <c r="NTT87" s="811"/>
      <c r="NTU87" s="811"/>
      <c r="NTV87" s="811"/>
      <c r="NTW87" s="811"/>
      <c r="NTX87" s="811"/>
      <c r="NTY87" s="811"/>
      <c r="NTZ87" s="811"/>
      <c r="NUA87" s="811"/>
      <c r="NUB87" s="811"/>
      <c r="NUC87" s="811"/>
      <c r="NUD87" s="811"/>
      <c r="NUE87" s="811"/>
      <c r="NUF87" s="811"/>
      <c r="NUG87" s="811"/>
      <c r="NUH87" s="811"/>
      <c r="NUI87" s="811"/>
      <c r="NUJ87" s="811"/>
      <c r="NUK87" s="811"/>
      <c r="NUL87" s="811"/>
      <c r="NUM87" s="811"/>
      <c r="NUN87" s="811"/>
      <c r="NUO87" s="811"/>
      <c r="NUP87" s="811"/>
      <c r="NUQ87" s="811"/>
      <c r="NUR87" s="811"/>
      <c r="NUS87" s="811"/>
      <c r="NUT87" s="811"/>
      <c r="NUU87" s="811"/>
      <c r="NUV87" s="811"/>
      <c r="NUW87" s="811"/>
      <c r="NUX87" s="811"/>
      <c r="NUY87" s="811"/>
      <c r="NUZ87" s="811"/>
      <c r="NVA87" s="811"/>
      <c r="NVB87" s="811"/>
      <c r="NVC87" s="811"/>
      <c r="NVD87" s="811"/>
      <c r="NVE87" s="811"/>
      <c r="NVF87" s="811"/>
      <c r="NVG87" s="811"/>
      <c r="NVH87" s="811"/>
      <c r="NVI87" s="811"/>
      <c r="NVJ87" s="811"/>
      <c r="NVK87" s="811"/>
      <c r="NVL87" s="811"/>
      <c r="NVM87" s="811"/>
      <c r="NVN87" s="811"/>
      <c r="NVO87" s="811"/>
      <c r="NVP87" s="811"/>
      <c r="NVQ87" s="811"/>
      <c r="NVR87" s="811"/>
      <c r="NVS87" s="811"/>
      <c r="NVT87" s="811"/>
      <c r="NVU87" s="811"/>
      <c r="NVV87" s="811"/>
      <c r="NVW87" s="811"/>
      <c r="NVX87" s="811"/>
      <c r="NVY87" s="811"/>
      <c r="NVZ87" s="811"/>
      <c r="NWA87" s="811"/>
      <c r="NWB87" s="811"/>
      <c r="NWC87" s="811"/>
      <c r="NWD87" s="811"/>
      <c r="NWE87" s="811"/>
      <c r="NWF87" s="811"/>
      <c r="NWG87" s="811"/>
      <c r="NWH87" s="811"/>
      <c r="NWI87" s="811"/>
      <c r="NWJ87" s="811"/>
      <c r="NWK87" s="811"/>
      <c r="NWL87" s="811"/>
      <c r="NWM87" s="811"/>
      <c r="NWN87" s="811"/>
      <c r="NWO87" s="811"/>
      <c r="NWP87" s="811"/>
      <c r="NWQ87" s="811"/>
      <c r="NWR87" s="811"/>
      <c r="NWS87" s="811"/>
      <c r="NWT87" s="811"/>
      <c r="NWU87" s="811"/>
      <c r="NWV87" s="811"/>
      <c r="NWW87" s="811"/>
      <c r="NWX87" s="811"/>
      <c r="NWY87" s="811"/>
      <c r="NWZ87" s="811"/>
      <c r="NXA87" s="811"/>
      <c r="NXB87" s="811"/>
      <c r="NXC87" s="811"/>
      <c r="NXD87" s="811"/>
      <c r="NXE87" s="811"/>
      <c r="NXF87" s="811"/>
      <c r="NXG87" s="811"/>
      <c r="NXH87" s="811"/>
      <c r="NXI87" s="811"/>
      <c r="NXJ87" s="811"/>
      <c r="NXK87" s="811"/>
      <c r="NXL87" s="811"/>
      <c r="NXM87" s="811"/>
      <c r="NXN87" s="811"/>
      <c r="NXO87" s="811"/>
      <c r="NXP87" s="811"/>
      <c r="NXQ87" s="811"/>
      <c r="NXR87" s="811"/>
      <c r="NXS87" s="811"/>
      <c r="NXT87" s="811"/>
      <c r="NXU87" s="811"/>
      <c r="NXV87" s="811"/>
      <c r="NXW87" s="811"/>
      <c r="NXX87" s="811"/>
      <c r="NXY87" s="811"/>
      <c r="NXZ87" s="811"/>
      <c r="NYA87" s="811"/>
      <c r="NYB87" s="811"/>
      <c r="NYC87" s="811"/>
      <c r="NYD87" s="811"/>
      <c r="NYE87" s="811"/>
      <c r="NYF87" s="811"/>
      <c r="NYG87" s="811"/>
      <c r="NYH87" s="811"/>
      <c r="NYI87" s="811"/>
      <c r="NYJ87" s="811"/>
      <c r="NYK87" s="811"/>
      <c r="NYL87" s="811"/>
      <c r="NYM87" s="811"/>
      <c r="NYN87" s="811"/>
      <c r="NYO87" s="811"/>
      <c r="NYP87" s="811"/>
      <c r="NYQ87" s="811"/>
      <c r="NYR87" s="811"/>
      <c r="NYS87" s="811"/>
      <c r="NYT87" s="811"/>
      <c r="NYU87" s="811"/>
      <c r="NYV87" s="811"/>
      <c r="NYW87" s="811"/>
      <c r="NYX87" s="811"/>
      <c r="NYY87" s="811"/>
      <c r="NYZ87" s="811"/>
      <c r="NZA87" s="811"/>
      <c r="NZB87" s="811"/>
      <c r="NZC87" s="811"/>
      <c r="NZD87" s="811"/>
      <c r="NZE87" s="811"/>
      <c r="NZF87" s="811"/>
      <c r="NZG87" s="811"/>
      <c r="NZH87" s="811"/>
      <c r="NZI87" s="811"/>
      <c r="NZJ87" s="811"/>
      <c r="NZK87" s="811"/>
      <c r="NZL87" s="811"/>
      <c r="NZM87" s="811"/>
      <c r="NZN87" s="811"/>
      <c r="NZO87" s="811"/>
      <c r="NZP87" s="811"/>
      <c r="NZQ87" s="811"/>
      <c r="NZR87" s="811"/>
      <c r="NZS87" s="811"/>
      <c r="NZT87" s="811"/>
      <c r="NZU87" s="811"/>
      <c r="NZV87" s="811"/>
      <c r="NZW87" s="811"/>
      <c r="NZX87" s="811"/>
      <c r="NZY87" s="811"/>
      <c r="NZZ87" s="811"/>
      <c r="OAA87" s="811"/>
      <c r="OAB87" s="811"/>
      <c r="OAC87" s="811"/>
      <c r="OAD87" s="811"/>
      <c r="OAE87" s="811"/>
      <c r="OAF87" s="811"/>
      <c r="OAG87" s="811"/>
      <c r="OAH87" s="811"/>
      <c r="OAI87" s="811"/>
      <c r="OAJ87" s="811"/>
      <c r="OAK87" s="811"/>
      <c r="OAL87" s="811"/>
      <c r="OAM87" s="811"/>
      <c r="OAN87" s="811"/>
      <c r="OAO87" s="811"/>
      <c r="OAP87" s="811"/>
      <c r="OAQ87" s="811"/>
      <c r="OAR87" s="811"/>
      <c r="OAS87" s="811"/>
      <c r="OAT87" s="811"/>
      <c r="OAU87" s="811"/>
      <c r="OAV87" s="811"/>
      <c r="OAW87" s="811"/>
      <c r="OAX87" s="811"/>
      <c r="OAY87" s="811"/>
      <c r="OAZ87" s="811"/>
      <c r="OBA87" s="811"/>
      <c r="OBB87" s="811"/>
      <c r="OBC87" s="811"/>
      <c r="OBD87" s="811"/>
      <c r="OBE87" s="811"/>
      <c r="OBF87" s="811"/>
      <c r="OBG87" s="811"/>
      <c r="OBH87" s="811"/>
      <c r="OBI87" s="811"/>
      <c r="OBJ87" s="811"/>
      <c r="OBK87" s="811"/>
      <c r="OBL87" s="811"/>
      <c r="OBM87" s="811"/>
      <c r="OBN87" s="811"/>
      <c r="OBO87" s="811"/>
      <c r="OBP87" s="811"/>
      <c r="OBQ87" s="811"/>
      <c r="OBR87" s="811"/>
      <c r="OBS87" s="811"/>
      <c r="OBT87" s="811"/>
      <c r="OBU87" s="811"/>
      <c r="OBV87" s="811"/>
      <c r="OBW87" s="811"/>
      <c r="OBX87" s="811"/>
      <c r="OBY87" s="811"/>
      <c r="OBZ87" s="811"/>
      <c r="OCA87" s="811"/>
      <c r="OCB87" s="811"/>
      <c r="OCC87" s="811"/>
      <c r="OCD87" s="811"/>
      <c r="OCE87" s="811"/>
      <c r="OCF87" s="811"/>
      <c r="OCG87" s="811"/>
      <c r="OCH87" s="811"/>
      <c r="OCI87" s="811"/>
      <c r="OCJ87" s="811"/>
      <c r="OCK87" s="811"/>
      <c r="OCL87" s="811"/>
      <c r="OCM87" s="811"/>
      <c r="OCN87" s="811"/>
      <c r="OCO87" s="811"/>
      <c r="OCP87" s="811"/>
      <c r="OCQ87" s="811"/>
      <c r="OCR87" s="811"/>
      <c r="OCS87" s="811"/>
      <c r="OCT87" s="811"/>
      <c r="OCU87" s="811"/>
      <c r="OCV87" s="811"/>
      <c r="OCW87" s="811"/>
      <c r="OCX87" s="811"/>
      <c r="OCY87" s="811"/>
      <c r="OCZ87" s="811"/>
      <c r="ODA87" s="811"/>
      <c r="ODB87" s="811"/>
      <c r="ODC87" s="811"/>
      <c r="ODD87" s="811"/>
      <c r="ODE87" s="811"/>
      <c r="ODF87" s="811"/>
      <c r="ODG87" s="811"/>
      <c r="ODH87" s="811"/>
      <c r="ODI87" s="811"/>
      <c r="ODJ87" s="811"/>
      <c r="ODK87" s="811"/>
      <c r="ODL87" s="811"/>
      <c r="ODM87" s="811"/>
      <c r="ODN87" s="811"/>
      <c r="ODO87" s="811"/>
      <c r="ODP87" s="811"/>
      <c r="ODQ87" s="811"/>
      <c r="ODR87" s="811"/>
      <c r="ODS87" s="811"/>
      <c r="ODT87" s="811"/>
      <c r="ODU87" s="811"/>
      <c r="ODV87" s="811"/>
      <c r="ODW87" s="811"/>
      <c r="ODX87" s="811"/>
      <c r="ODY87" s="811"/>
      <c r="ODZ87" s="811"/>
      <c r="OEA87" s="811"/>
      <c r="OEB87" s="811"/>
      <c r="OEC87" s="811"/>
      <c r="OED87" s="811"/>
      <c r="OEE87" s="811"/>
      <c r="OEF87" s="811"/>
      <c r="OEG87" s="811"/>
      <c r="OEH87" s="811"/>
      <c r="OEI87" s="811"/>
      <c r="OEJ87" s="811"/>
      <c r="OEK87" s="811"/>
      <c r="OEL87" s="811"/>
      <c r="OEM87" s="811"/>
      <c r="OEN87" s="811"/>
      <c r="OEO87" s="811"/>
      <c r="OEP87" s="811"/>
      <c r="OEQ87" s="811"/>
      <c r="OER87" s="811"/>
      <c r="OES87" s="811"/>
      <c r="OET87" s="811"/>
      <c r="OEU87" s="811"/>
      <c r="OEV87" s="811"/>
      <c r="OEW87" s="811"/>
      <c r="OEX87" s="811"/>
      <c r="OEY87" s="811"/>
      <c r="OEZ87" s="811"/>
      <c r="OFA87" s="811"/>
      <c r="OFB87" s="811"/>
      <c r="OFC87" s="811"/>
      <c r="OFD87" s="811"/>
      <c r="OFE87" s="811"/>
      <c r="OFF87" s="811"/>
      <c r="OFG87" s="811"/>
      <c r="OFH87" s="811"/>
      <c r="OFI87" s="811"/>
      <c r="OFJ87" s="811"/>
      <c r="OFK87" s="811"/>
      <c r="OFL87" s="811"/>
      <c r="OFM87" s="811"/>
      <c r="OFN87" s="811"/>
      <c r="OFO87" s="811"/>
      <c r="OFP87" s="811"/>
      <c r="OFQ87" s="811"/>
      <c r="OFR87" s="811"/>
      <c r="OFS87" s="811"/>
      <c r="OFT87" s="811"/>
      <c r="OFU87" s="811"/>
      <c r="OFV87" s="811"/>
      <c r="OFW87" s="811"/>
      <c r="OFX87" s="811"/>
      <c r="OFY87" s="811"/>
      <c r="OFZ87" s="811"/>
      <c r="OGA87" s="811"/>
      <c r="OGB87" s="811"/>
      <c r="OGC87" s="811"/>
      <c r="OGD87" s="811"/>
      <c r="OGE87" s="811"/>
      <c r="OGF87" s="811"/>
      <c r="OGG87" s="811"/>
      <c r="OGH87" s="811"/>
      <c r="OGI87" s="811"/>
      <c r="OGJ87" s="811"/>
      <c r="OGK87" s="811"/>
      <c r="OGL87" s="811"/>
      <c r="OGM87" s="811"/>
      <c r="OGN87" s="811"/>
      <c r="OGO87" s="811"/>
      <c r="OGP87" s="811"/>
      <c r="OGQ87" s="811"/>
      <c r="OGR87" s="811"/>
      <c r="OGS87" s="811"/>
      <c r="OGT87" s="811"/>
      <c r="OGU87" s="811"/>
      <c r="OGV87" s="811"/>
      <c r="OGW87" s="811"/>
      <c r="OGX87" s="811"/>
      <c r="OGY87" s="811"/>
      <c r="OGZ87" s="811"/>
      <c r="OHA87" s="811"/>
      <c r="OHB87" s="811"/>
      <c r="OHC87" s="811"/>
      <c r="OHD87" s="811"/>
      <c r="OHE87" s="811"/>
      <c r="OHF87" s="811"/>
      <c r="OHG87" s="811"/>
      <c r="OHH87" s="811"/>
      <c r="OHI87" s="811"/>
      <c r="OHJ87" s="811"/>
      <c r="OHK87" s="811"/>
      <c r="OHL87" s="811"/>
      <c r="OHM87" s="811"/>
      <c r="OHN87" s="811"/>
      <c r="OHO87" s="811"/>
      <c r="OHP87" s="811"/>
      <c r="OHQ87" s="811"/>
      <c r="OHR87" s="811"/>
      <c r="OHS87" s="811"/>
      <c r="OHT87" s="811"/>
      <c r="OHU87" s="811"/>
      <c r="OHV87" s="811"/>
      <c r="OHW87" s="811"/>
      <c r="OHX87" s="811"/>
      <c r="OHY87" s="811"/>
      <c r="OHZ87" s="811"/>
      <c r="OIA87" s="811"/>
      <c r="OIB87" s="811"/>
      <c r="OIC87" s="811"/>
      <c r="OID87" s="811"/>
      <c r="OIE87" s="811"/>
      <c r="OIF87" s="811"/>
      <c r="OIG87" s="811"/>
      <c r="OIH87" s="811"/>
      <c r="OII87" s="811"/>
      <c r="OIJ87" s="811"/>
      <c r="OIK87" s="811"/>
      <c r="OIL87" s="811"/>
      <c r="OIM87" s="811"/>
      <c r="OIN87" s="811"/>
      <c r="OIO87" s="811"/>
      <c r="OIP87" s="811"/>
      <c r="OIQ87" s="811"/>
      <c r="OIR87" s="811"/>
      <c r="OIS87" s="811"/>
      <c r="OIT87" s="811"/>
      <c r="OIU87" s="811"/>
      <c r="OIV87" s="811"/>
      <c r="OIW87" s="811"/>
      <c r="OIX87" s="811"/>
      <c r="OIY87" s="811"/>
      <c r="OIZ87" s="811"/>
      <c r="OJA87" s="811"/>
      <c r="OJB87" s="811"/>
      <c r="OJC87" s="811"/>
      <c r="OJD87" s="811"/>
      <c r="OJE87" s="811"/>
      <c r="OJF87" s="811"/>
      <c r="OJG87" s="811"/>
      <c r="OJH87" s="811"/>
      <c r="OJI87" s="811"/>
      <c r="OJJ87" s="811"/>
      <c r="OJK87" s="811"/>
      <c r="OJL87" s="811"/>
      <c r="OJM87" s="811"/>
      <c r="OJN87" s="811"/>
      <c r="OJO87" s="811"/>
      <c r="OJP87" s="811"/>
      <c r="OJQ87" s="811"/>
      <c r="OJR87" s="811"/>
      <c r="OJS87" s="811"/>
      <c r="OJT87" s="811"/>
      <c r="OJU87" s="811"/>
      <c r="OJV87" s="811"/>
      <c r="OJW87" s="811"/>
      <c r="OJX87" s="811"/>
      <c r="OJY87" s="811"/>
      <c r="OJZ87" s="811"/>
      <c r="OKA87" s="811"/>
      <c r="OKB87" s="811"/>
      <c r="OKC87" s="811"/>
      <c r="OKD87" s="811"/>
      <c r="OKE87" s="811"/>
      <c r="OKF87" s="811"/>
      <c r="OKG87" s="811"/>
      <c r="OKH87" s="811"/>
      <c r="OKI87" s="811"/>
      <c r="OKJ87" s="811"/>
      <c r="OKK87" s="811"/>
      <c r="OKL87" s="811"/>
      <c r="OKM87" s="811"/>
      <c r="OKN87" s="811"/>
      <c r="OKO87" s="811"/>
      <c r="OKP87" s="811"/>
      <c r="OKQ87" s="811"/>
      <c r="OKR87" s="811"/>
      <c r="OKS87" s="811"/>
      <c r="OKT87" s="811"/>
      <c r="OKU87" s="811"/>
      <c r="OKV87" s="811"/>
      <c r="OKW87" s="811"/>
      <c r="OKX87" s="811"/>
      <c r="OKY87" s="811"/>
      <c r="OKZ87" s="811"/>
      <c r="OLA87" s="811"/>
      <c r="OLB87" s="811"/>
      <c r="OLC87" s="811"/>
      <c r="OLD87" s="811"/>
      <c r="OLE87" s="811"/>
      <c r="OLF87" s="811"/>
      <c r="OLG87" s="811"/>
      <c r="OLH87" s="811"/>
      <c r="OLI87" s="811"/>
      <c r="OLJ87" s="811"/>
      <c r="OLK87" s="811"/>
      <c r="OLL87" s="811"/>
      <c r="OLM87" s="811"/>
      <c r="OLN87" s="811"/>
      <c r="OLO87" s="811"/>
      <c r="OLP87" s="811"/>
      <c r="OLQ87" s="811"/>
      <c r="OLR87" s="811"/>
      <c r="OLS87" s="811"/>
      <c r="OLT87" s="811"/>
      <c r="OLU87" s="811"/>
      <c r="OLV87" s="811"/>
      <c r="OLW87" s="811"/>
      <c r="OLX87" s="811"/>
      <c r="OLY87" s="811"/>
      <c r="OLZ87" s="811"/>
      <c r="OMA87" s="811"/>
      <c r="OMB87" s="811"/>
      <c r="OMC87" s="811"/>
      <c r="OMD87" s="811"/>
      <c r="OME87" s="811"/>
      <c r="OMF87" s="811"/>
      <c r="OMG87" s="811"/>
      <c r="OMH87" s="811"/>
      <c r="OMI87" s="811"/>
      <c r="OMJ87" s="811"/>
      <c r="OMK87" s="811"/>
      <c r="OML87" s="811"/>
      <c r="OMM87" s="811"/>
      <c r="OMN87" s="811"/>
      <c r="OMO87" s="811"/>
      <c r="OMP87" s="811"/>
      <c r="OMQ87" s="811"/>
      <c r="OMR87" s="811"/>
      <c r="OMS87" s="811"/>
      <c r="OMT87" s="811"/>
      <c r="OMU87" s="811"/>
      <c r="OMV87" s="811"/>
      <c r="OMW87" s="811"/>
      <c r="OMX87" s="811"/>
      <c r="OMY87" s="811"/>
      <c r="OMZ87" s="811"/>
      <c r="ONA87" s="811"/>
      <c r="ONB87" s="811"/>
      <c r="ONC87" s="811"/>
      <c r="OND87" s="811"/>
      <c r="ONE87" s="811"/>
      <c r="ONF87" s="811"/>
      <c r="ONG87" s="811"/>
      <c r="ONH87" s="811"/>
      <c r="ONI87" s="811"/>
      <c r="ONJ87" s="811"/>
      <c r="ONK87" s="811"/>
      <c r="ONL87" s="811"/>
      <c r="ONM87" s="811"/>
      <c r="ONN87" s="811"/>
      <c r="ONO87" s="811"/>
      <c r="ONP87" s="811"/>
      <c r="ONQ87" s="811"/>
      <c r="ONR87" s="811"/>
      <c r="ONS87" s="811"/>
      <c r="ONT87" s="811"/>
      <c r="ONU87" s="811"/>
      <c r="ONV87" s="811"/>
      <c r="ONW87" s="811"/>
      <c r="ONX87" s="811"/>
      <c r="ONY87" s="811"/>
      <c r="ONZ87" s="811"/>
      <c r="OOA87" s="811"/>
      <c r="OOB87" s="811"/>
      <c r="OOC87" s="811"/>
      <c r="OOD87" s="811"/>
      <c r="OOE87" s="811"/>
      <c r="OOF87" s="811"/>
      <c r="OOG87" s="811"/>
      <c r="OOH87" s="811"/>
      <c r="OOI87" s="811"/>
      <c r="OOJ87" s="811"/>
      <c r="OOK87" s="811"/>
      <c r="OOL87" s="811"/>
      <c r="OOM87" s="811"/>
      <c r="OON87" s="811"/>
      <c r="OOO87" s="811"/>
      <c r="OOP87" s="811"/>
      <c r="OOQ87" s="811"/>
      <c r="OOR87" s="811"/>
      <c r="OOS87" s="811"/>
      <c r="OOT87" s="811"/>
      <c r="OOU87" s="811"/>
      <c r="OOV87" s="811"/>
      <c r="OOW87" s="811"/>
      <c r="OOX87" s="811"/>
      <c r="OOY87" s="811"/>
      <c r="OOZ87" s="811"/>
      <c r="OPA87" s="811"/>
      <c r="OPB87" s="811"/>
      <c r="OPC87" s="811"/>
      <c r="OPD87" s="811"/>
      <c r="OPE87" s="811"/>
      <c r="OPF87" s="811"/>
      <c r="OPG87" s="811"/>
      <c r="OPH87" s="811"/>
      <c r="OPI87" s="811"/>
      <c r="OPJ87" s="811"/>
      <c r="OPK87" s="811"/>
      <c r="OPL87" s="811"/>
      <c r="OPM87" s="811"/>
      <c r="OPN87" s="811"/>
      <c r="OPO87" s="811"/>
      <c r="OPP87" s="811"/>
      <c r="OPQ87" s="811"/>
      <c r="OPR87" s="811"/>
      <c r="OPS87" s="811"/>
      <c r="OPT87" s="811"/>
      <c r="OPU87" s="811"/>
      <c r="OPV87" s="811"/>
      <c r="OPW87" s="811"/>
      <c r="OPX87" s="811"/>
      <c r="OPY87" s="811"/>
      <c r="OPZ87" s="811"/>
      <c r="OQA87" s="811"/>
      <c r="OQB87" s="811"/>
      <c r="OQC87" s="811"/>
      <c r="OQD87" s="811"/>
      <c r="OQE87" s="811"/>
      <c r="OQF87" s="811"/>
      <c r="OQG87" s="811"/>
      <c r="OQH87" s="811"/>
      <c r="OQI87" s="811"/>
      <c r="OQJ87" s="811"/>
      <c r="OQK87" s="811"/>
      <c r="OQL87" s="811"/>
      <c r="OQM87" s="811"/>
      <c r="OQN87" s="811"/>
      <c r="OQO87" s="811"/>
      <c r="OQP87" s="811"/>
      <c r="OQQ87" s="811"/>
      <c r="OQR87" s="811"/>
      <c r="OQS87" s="811"/>
      <c r="OQT87" s="811"/>
      <c r="OQU87" s="811"/>
      <c r="OQV87" s="811"/>
      <c r="OQW87" s="811"/>
      <c r="OQX87" s="811"/>
      <c r="OQY87" s="811"/>
      <c r="OQZ87" s="811"/>
      <c r="ORA87" s="811"/>
      <c r="ORB87" s="811"/>
      <c r="ORC87" s="811"/>
      <c r="ORD87" s="811"/>
      <c r="ORE87" s="811"/>
      <c r="ORF87" s="811"/>
      <c r="ORG87" s="811"/>
      <c r="ORH87" s="811"/>
      <c r="ORI87" s="811"/>
      <c r="ORJ87" s="811"/>
      <c r="ORK87" s="811"/>
      <c r="ORL87" s="811"/>
      <c r="ORM87" s="811"/>
      <c r="ORN87" s="811"/>
      <c r="ORO87" s="811"/>
      <c r="ORP87" s="811"/>
      <c r="ORQ87" s="811"/>
      <c r="ORR87" s="811"/>
      <c r="ORS87" s="811"/>
      <c r="ORT87" s="811"/>
      <c r="ORU87" s="811"/>
      <c r="ORV87" s="811"/>
      <c r="ORW87" s="811"/>
      <c r="ORX87" s="811"/>
      <c r="ORY87" s="811"/>
      <c r="ORZ87" s="811"/>
      <c r="OSA87" s="811"/>
      <c r="OSB87" s="811"/>
      <c r="OSC87" s="811"/>
      <c r="OSD87" s="811"/>
      <c r="OSE87" s="811"/>
      <c r="OSF87" s="811"/>
      <c r="OSG87" s="811"/>
      <c r="OSH87" s="811"/>
      <c r="OSI87" s="811"/>
      <c r="OSJ87" s="811"/>
      <c r="OSK87" s="811"/>
      <c r="OSL87" s="811"/>
      <c r="OSM87" s="811"/>
      <c r="OSN87" s="811"/>
      <c r="OSO87" s="811"/>
      <c r="OSP87" s="811"/>
      <c r="OSQ87" s="811"/>
      <c r="OSR87" s="811"/>
      <c r="OSS87" s="811"/>
      <c r="OST87" s="811"/>
      <c r="OSU87" s="811"/>
      <c r="OSV87" s="811"/>
      <c r="OSW87" s="811"/>
      <c r="OSX87" s="811"/>
      <c r="OSY87" s="811"/>
      <c r="OSZ87" s="811"/>
      <c r="OTA87" s="811"/>
      <c r="OTB87" s="811"/>
      <c r="OTC87" s="811"/>
      <c r="OTD87" s="811"/>
      <c r="OTE87" s="811"/>
      <c r="OTF87" s="811"/>
      <c r="OTG87" s="811"/>
      <c r="OTH87" s="811"/>
      <c r="OTI87" s="811"/>
      <c r="OTJ87" s="811"/>
      <c r="OTK87" s="811"/>
      <c r="OTL87" s="811"/>
      <c r="OTM87" s="811"/>
      <c r="OTN87" s="811"/>
      <c r="OTO87" s="811"/>
      <c r="OTP87" s="811"/>
      <c r="OTQ87" s="811"/>
      <c r="OTR87" s="811"/>
      <c r="OTS87" s="811"/>
      <c r="OTT87" s="811"/>
      <c r="OTU87" s="811"/>
      <c r="OTV87" s="811"/>
      <c r="OTW87" s="811"/>
      <c r="OTX87" s="811"/>
      <c r="OTY87" s="811"/>
      <c r="OTZ87" s="811"/>
      <c r="OUA87" s="811"/>
      <c r="OUB87" s="811"/>
      <c r="OUC87" s="811"/>
      <c r="OUD87" s="811"/>
      <c r="OUE87" s="811"/>
      <c r="OUF87" s="811"/>
      <c r="OUG87" s="811"/>
      <c r="OUH87" s="811"/>
      <c r="OUI87" s="811"/>
      <c r="OUJ87" s="811"/>
      <c r="OUK87" s="811"/>
      <c r="OUL87" s="811"/>
      <c r="OUM87" s="811"/>
      <c r="OUN87" s="811"/>
      <c r="OUO87" s="811"/>
      <c r="OUP87" s="811"/>
      <c r="OUQ87" s="811"/>
      <c r="OUR87" s="811"/>
      <c r="OUS87" s="811"/>
      <c r="OUT87" s="811"/>
      <c r="OUU87" s="811"/>
      <c r="OUV87" s="811"/>
      <c r="OUW87" s="811"/>
      <c r="OUX87" s="811"/>
      <c r="OUY87" s="811"/>
      <c r="OUZ87" s="811"/>
      <c r="OVA87" s="811"/>
      <c r="OVB87" s="811"/>
      <c r="OVC87" s="811"/>
      <c r="OVD87" s="811"/>
      <c r="OVE87" s="811"/>
      <c r="OVF87" s="811"/>
      <c r="OVG87" s="811"/>
      <c r="OVH87" s="811"/>
      <c r="OVI87" s="811"/>
      <c r="OVJ87" s="811"/>
      <c r="OVK87" s="811"/>
      <c r="OVL87" s="811"/>
      <c r="OVM87" s="811"/>
      <c r="OVN87" s="811"/>
      <c r="OVO87" s="811"/>
      <c r="OVP87" s="811"/>
      <c r="OVQ87" s="811"/>
      <c r="OVR87" s="811"/>
      <c r="OVS87" s="811"/>
      <c r="OVT87" s="811"/>
      <c r="OVU87" s="811"/>
      <c r="OVV87" s="811"/>
      <c r="OVW87" s="811"/>
      <c r="OVX87" s="811"/>
      <c r="OVY87" s="811"/>
      <c r="OVZ87" s="811"/>
      <c r="OWA87" s="811"/>
      <c r="OWB87" s="811"/>
      <c r="OWC87" s="811"/>
      <c r="OWD87" s="811"/>
      <c r="OWE87" s="811"/>
      <c r="OWF87" s="811"/>
      <c r="OWG87" s="811"/>
      <c r="OWH87" s="811"/>
      <c r="OWI87" s="811"/>
      <c r="OWJ87" s="811"/>
      <c r="OWK87" s="811"/>
      <c r="OWL87" s="811"/>
      <c r="OWM87" s="811"/>
      <c r="OWN87" s="811"/>
      <c r="OWO87" s="811"/>
      <c r="OWP87" s="811"/>
      <c r="OWQ87" s="811"/>
      <c r="OWR87" s="811"/>
      <c r="OWS87" s="811"/>
      <c r="OWT87" s="811"/>
      <c r="OWU87" s="811"/>
      <c r="OWV87" s="811"/>
      <c r="OWW87" s="811"/>
      <c r="OWX87" s="811"/>
      <c r="OWY87" s="811"/>
      <c r="OWZ87" s="811"/>
      <c r="OXA87" s="811"/>
      <c r="OXB87" s="811"/>
      <c r="OXC87" s="811"/>
      <c r="OXD87" s="811"/>
      <c r="OXE87" s="811"/>
      <c r="OXF87" s="811"/>
      <c r="OXG87" s="811"/>
      <c r="OXH87" s="811"/>
      <c r="OXI87" s="811"/>
      <c r="OXJ87" s="811"/>
      <c r="OXK87" s="811"/>
      <c r="OXL87" s="811"/>
      <c r="OXM87" s="811"/>
      <c r="OXN87" s="811"/>
      <c r="OXO87" s="811"/>
      <c r="OXP87" s="811"/>
      <c r="OXQ87" s="811"/>
      <c r="OXR87" s="811"/>
      <c r="OXS87" s="811"/>
      <c r="OXT87" s="811"/>
      <c r="OXU87" s="811"/>
      <c r="OXV87" s="811"/>
      <c r="OXW87" s="811"/>
      <c r="OXX87" s="811"/>
      <c r="OXY87" s="811"/>
      <c r="OXZ87" s="811"/>
      <c r="OYA87" s="811"/>
      <c r="OYB87" s="811"/>
      <c r="OYC87" s="811"/>
      <c r="OYD87" s="811"/>
      <c r="OYE87" s="811"/>
      <c r="OYF87" s="811"/>
      <c r="OYG87" s="811"/>
      <c r="OYH87" s="811"/>
      <c r="OYI87" s="811"/>
      <c r="OYJ87" s="811"/>
      <c r="OYK87" s="811"/>
      <c r="OYL87" s="811"/>
      <c r="OYM87" s="811"/>
      <c r="OYN87" s="811"/>
      <c r="OYO87" s="811"/>
      <c r="OYP87" s="811"/>
      <c r="OYQ87" s="811"/>
      <c r="OYR87" s="811"/>
      <c r="OYS87" s="811"/>
      <c r="OYT87" s="811"/>
      <c r="OYU87" s="811"/>
      <c r="OYV87" s="811"/>
      <c r="OYW87" s="811"/>
      <c r="OYX87" s="811"/>
      <c r="OYY87" s="811"/>
      <c r="OYZ87" s="811"/>
      <c r="OZA87" s="811"/>
      <c r="OZB87" s="811"/>
      <c r="OZC87" s="811"/>
      <c r="OZD87" s="811"/>
      <c r="OZE87" s="811"/>
      <c r="OZF87" s="811"/>
      <c r="OZG87" s="811"/>
      <c r="OZH87" s="811"/>
      <c r="OZI87" s="811"/>
      <c r="OZJ87" s="811"/>
      <c r="OZK87" s="811"/>
      <c r="OZL87" s="811"/>
      <c r="OZM87" s="811"/>
      <c r="OZN87" s="811"/>
      <c r="OZO87" s="811"/>
      <c r="OZP87" s="811"/>
      <c r="OZQ87" s="811"/>
      <c r="OZR87" s="811"/>
      <c r="OZS87" s="811"/>
      <c r="OZT87" s="811"/>
      <c r="OZU87" s="811"/>
      <c r="OZV87" s="811"/>
      <c r="OZW87" s="811"/>
      <c r="OZX87" s="811"/>
      <c r="OZY87" s="811"/>
      <c r="OZZ87" s="811"/>
      <c r="PAA87" s="811"/>
      <c r="PAB87" s="811"/>
      <c r="PAC87" s="811"/>
      <c r="PAD87" s="811"/>
      <c r="PAE87" s="811"/>
      <c r="PAF87" s="811"/>
      <c r="PAG87" s="811"/>
      <c r="PAH87" s="811"/>
      <c r="PAI87" s="811"/>
      <c r="PAJ87" s="811"/>
      <c r="PAK87" s="811"/>
      <c r="PAL87" s="811"/>
      <c r="PAM87" s="811"/>
      <c r="PAN87" s="811"/>
      <c r="PAO87" s="811"/>
      <c r="PAP87" s="811"/>
      <c r="PAQ87" s="811"/>
      <c r="PAR87" s="811"/>
      <c r="PAS87" s="811"/>
      <c r="PAT87" s="811"/>
      <c r="PAU87" s="811"/>
      <c r="PAV87" s="811"/>
      <c r="PAW87" s="811"/>
      <c r="PAX87" s="811"/>
      <c r="PAY87" s="811"/>
      <c r="PAZ87" s="811"/>
      <c r="PBA87" s="811"/>
      <c r="PBB87" s="811"/>
      <c r="PBC87" s="811"/>
      <c r="PBD87" s="811"/>
      <c r="PBE87" s="811"/>
      <c r="PBF87" s="811"/>
      <c r="PBG87" s="811"/>
      <c r="PBH87" s="811"/>
      <c r="PBI87" s="811"/>
      <c r="PBJ87" s="811"/>
      <c r="PBK87" s="811"/>
      <c r="PBL87" s="811"/>
      <c r="PBM87" s="811"/>
      <c r="PBN87" s="811"/>
      <c r="PBO87" s="811"/>
      <c r="PBP87" s="811"/>
      <c r="PBQ87" s="811"/>
      <c r="PBR87" s="811"/>
      <c r="PBS87" s="811"/>
      <c r="PBT87" s="811"/>
      <c r="PBU87" s="811"/>
      <c r="PBV87" s="811"/>
      <c r="PBW87" s="811"/>
      <c r="PBX87" s="811"/>
      <c r="PBY87" s="811"/>
      <c r="PBZ87" s="811"/>
      <c r="PCA87" s="811"/>
      <c r="PCB87" s="811"/>
      <c r="PCC87" s="811"/>
      <c r="PCD87" s="811"/>
      <c r="PCE87" s="811"/>
      <c r="PCF87" s="811"/>
      <c r="PCG87" s="811"/>
      <c r="PCH87" s="811"/>
      <c r="PCI87" s="811"/>
      <c r="PCJ87" s="811"/>
      <c r="PCK87" s="811"/>
      <c r="PCL87" s="811"/>
      <c r="PCM87" s="811"/>
      <c r="PCN87" s="811"/>
      <c r="PCO87" s="811"/>
      <c r="PCP87" s="811"/>
      <c r="PCQ87" s="811"/>
      <c r="PCR87" s="811"/>
      <c r="PCS87" s="811"/>
      <c r="PCT87" s="811"/>
      <c r="PCU87" s="811"/>
      <c r="PCV87" s="811"/>
      <c r="PCW87" s="811"/>
      <c r="PCX87" s="811"/>
      <c r="PCY87" s="811"/>
      <c r="PCZ87" s="811"/>
      <c r="PDA87" s="811"/>
      <c r="PDB87" s="811"/>
      <c r="PDC87" s="811"/>
      <c r="PDD87" s="811"/>
      <c r="PDE87" s="811"/>
      <c r="PDF87" s="811"/>
      <c r="PDG87" s="811"/>
      <c r="PDH87" s="811"/>
      <c r="PDI87" s="811"/>
      <c r="PDJ87" s="811"/>
      <c r="PDK87" s="811"/>
      <c r="PDL87" s="811"/>
      <c r="PDM87" s="811"/>
      <c r="PDN87" s="811"/>
      <c r="PDO87" s="811"/>
      <c r="PDP87" s="811"/>
      <c r="PDQ87" s="811"/>
      <c r="PDR87" s="811"/>
      <c r="PDS87" s="811"/>
      <c r="PDT87" s="811"/>
      <c r="PDU87" s="811"/>
      <c r="PDV87" s="811"/>
      <c r="PDW87" s="811"/>
      <c r="PDX87" s="811"/>
      <c r="PDY87" s="811"/>
      <c r="PDZ87" s="811"/>
      <c r="PEA87" s="811"/>
      <c r="PEB87" s="811"/>
      <c r="PEC87" s="811"/>
      <c r="PED87" s="811"/>
      <c r="PEE87" s="811"/>
      <c r="PEF87" s="811"/>
      <c r="PEG87" s="811"/>
      <c r="PEH87" s="811"/>
      <c r="PEI87" s="811"/>
      <c r="PEJ87" s="811"/>
      <c r="PEK87" s="811"/>
      <c r="PEL87" s="811"/>
      <c r="PEM87" s="811"/>
      <c r="PEN87" s="811"/>
      <c r="PEO87" s="811"/>
      <c r="PEP87" s="811"/>
      <c r="PEQ87" s="811"/>
      <c r="PER87" s="811"/>
      <c r="PES87" s="811"/>
      <c r="PET87" s="811"/>
      <c r="PEU87" s="811"/>
      <c r="PEV87" s="811"/>
      <c r="PEW87" s="811"/>
      <c r="PEX87" s="811"/>
      <c r="PEY87" s="811"/>
      <c r="PEZ87" s="811"/>
      <c r="PFA87" s="811"/>
      <c r="PFB87" s="811"/>
      <c r="PFC87" s="811"/>
      <c r="PFD87" s="811"/>
      <c r="PFE87" s="811"/>
      <c r="PFF87" s="811"/>
      <c r="PFG87" s="811"/>
      <c r="PFH87" s="811"/>
      <c r="PFI87" s="811"/>
      <c r="PFJ87" s="811"/>
      <c r="PFK87" s="811"/>
      <c r="PFL87" s="811"/>
      <c r="PFM87" s="811"/>
      <c r="PFN87" s="811"/>
      <c r="PFO87" s="811"/>
      <c r="PFP87" s="811"/>
      <c r="PFQ87" s="811"/>
      <c r="PFR87" s="811"/>
      <c r="PFS87" s="811"/>
      <c r="PFT87" s="811"/>
      <c r="PFU87" s="811"/>
      <c r="PFV87" s="811"/>
      <c r="PFW87" s="811"/>
      <c r="PFX87" s="811"/>
      <c r="PFY87" s="811"/>
      <c r="PFZ87" s="811"/>
      <c r="PGA87" s="811"/>
      <c r="PGB87" s="811"/>
      <c r="PGC87" s="811"/>
      <c r="PGD87" s="811"/>
      <c r="PGE87" s="811"/>
      <c r="PGF87" s="811"/>
      <c r="PGG87" s="811"/>
      <c r="PGH87" s="811"/>
      <c r="PGI87" s="811"/>
      <c r="PGJ87" s="811"/>
      <c r="PGK87" s="811"/>
      <c r="PGL87" s="811"/>
      <c r="PGM87" s="811"/>
      <c r="PGN87" s="811"/>
      <c r="PGO87" s="811"/>
      <c r="PGP87" s="811"/>
      <c r="PGQ87" s="811"/>
      <c r="PGR87" s="811"/>
      <c r="PGS87" s="811"/>
      <c r="PGT87" s="811"/>
      <c r="PGU87" s="811"/>
      <c r="PGV87" s="811"/>
      <c r="PGW87" s="811"/>
      <c r="PGX87" s="811"/>
      <c r="PGY87" s="811"/>
      <c r="PGZ87" s="811"/>
      <c r="PHA87" s="811"/>
      <c r="PHB87" s="811"/>
      <c r="PHC87" s="811"/>
      <c r="PHD87" s="811"/>
      <c r="PHE87" s="811"/>
      <c r="PHF87" s="811"/>
      <c r="PHG87" s="811"/>
      <c r="PHH87" s="811"/>
      <c r="PHI87" s="811"/>
      <c r="PHJ87" s="811"/>
      <c r="PHK87" s="811"/>
      <c r="PHL87" s="811"/>
      <c r="PHM87" s="811"/>
      <c r="PHN87" s="811"/>
      <c r="PHO87" s="811"/>
      <c r="PHP87" s="811"/>
      <c r="PHQ87" s="811"/>
      <c r="PHR87" s="811"/>
      <c r="PHS87" s="811"/>
      <c r="PHT87" s="811"/>
      <c r="PHU87" s="811"/>
      <c r="PHV87" s="811"/>
      <c r="PHW87" s="811"/>
      <c r="PHX87" s="811"/>
      <c r="PHY87" s="811"/>
      <c r="PHZ87" s="811"/>
      <c r="PIA87" s="811"/>
      <c r="PIB87" s="811"/>
      <c r="PIC87" s="811"/>
      <c r="PID87" s="811"/>
      <c r="PIE87" s="811"/>
      <c r="PIF87" s="811"/>
      <c r="PIG87" s="811"/>
      <c r="PIH87" s="811"/>
      <c r="PII87" s="811"/>
      <c r="PIJ87" s="811"/>
      <c r="PIK87" s="811"/>
      <c r="PIL87" s="811"/>
      <c r="PIM87" s="811"/>
      <c r="PIN87" s="811"/>
      <c r="PIO87" s="811"/>
      <c r="PIP87" s="811"/>
      <c r="PIQ87" s="811"/>
      <c r="PIR87" s="811"/>
      <c r="PIS87" s="811"/>
      <c r="PIT87" s="811"/>
      <c r="PIU87" s="811"/>
      <c r="PIV87" s="811"/>
      <c r="PIW87" s="811"/>
      <c r="PIX87" s="811"/>
      <c r="PIY87" s="811"/>
      <c r="PIZ87" s="811"/>
      <c r="PJA87" s="811"/>
      <c r="PJB87" s="811"/>
      <c r="PJC87" s="811"/>
      <c r="PJD87" s="811"/>
      <c r="PJE87" s="811"/>
      <c r="PJF87" s="811"/>
      <c r="PJG87" s="811"/>
      <c r="PJH87" s="811"/>
      <c r="PJI87" s="811"/>
      <c r="PJJ87" s="811"/>
      <c r="PJK87" s="811"/>
      <c r="PJL87" s="811"/>
      <c r="PJM87" s="811"/>
      <c r="PJN87" s="811"/>
      <c r="PJO87" s="811"/>
      <c r="PJP87" s="811"/>
      <c r="PJQ87" s="811"/>
      <c r="PJR87" s="811"/>
      <c r="PJS87" s="811"/>
      <c r="PJT87" s="811"/>
      <c r="PJU87" s="811"/>
      <c r="PJV87" s="811"/>
      <c r="PJW87" s="811"/>
      <c r="PJX87" s="811"/>
      <c r="PJY87" s="811"/>
      <c r="PJZ87" s="811"/>
      <c r="PKA87" s="811"/>
      <c r="PKB87" s="811"/>
      <c r="PKC87" s="811"/>
      <c r="PKD87" s="811"/>
      <c r="PKE87" s="811"/>
      <c r="PKF87" s="811"/>
      <c r="PKG87" s="811"/>
      <c r="PKH87" s="811"/>
      <c r="PKI87" s="811"/>
      <c r="PKJ87" s="811"/>
      <c r="PKK87" s="811"/>
      <c r="PKL87" s="811"/>
      <c r="PKM87" s="811"/>
      <c r="PKN87" s="811"/>
      <c r="PKO87" s="811"/>
      <c r="PKP87" s="811"/>
      <c r="PKQ87" s="811"/>
      <c r="PKR87" s="811"/>
      <c r="PKS87" s="811"/>
      <c r="PKT87" s="811"/>
      <c r="PKU87" s="811"/>
      <c r="PKV87" s="811"/>
      <c r="PKW87" s="811"/>
      <c r="PKX87" s="811"/>
      <c r="PKY87" s="811"/>
      <c r="PKZ87" s="811"/>
      <c r="PLA87" s="811"/>
      <c r="PLB87" s="811"/>
      <c r="PLC87" s="811"/>
      <c r="PLD87" s="811"/>
      <c r="PLE87" s="811"/>
      <c r="PLF87" s="811"/>
      <c r="PLG87" s="811"/>
      <c r="PLH87" s="811"/>
      <c r="PLI87" s="811"/>
      <c r="PLJ87" s="811"/>
      <c r="PLK87" s="811"/>
      <c r="PLL87" s="811"/>
      <c r="PLM87" s="811"/>
      <c r="PLN87" s="811"/>
      <c r="PLO87" s="811"/>
      <c r="PLP87" s="811"/>
      <c r="PLQ87" s="811"/>
      <c r="PLR87" s="811"/>
      <c r="PLS87" s="811"/>
      <c r="PLT87" s="811"/>
      <c r="PLU87" s="811"/>
      <c r="PLV87" s="811"/>
      <c r="PLW87" s="811"/>
      <c r="PLX87" s="811"/>
      <c r="PLY87" s="811"/>
      <c r="PLZ87" s="811"/>
      <c r="PMA87" s="811"/>
      <c r="PMB87" s="811"/>
      <c r="PMC87" s="811"/>
      <c r="PMD87" s="811"/>
      <c r="PME87" s="811"/>
      <c r="PMF87" s="811"/>
      <c r="PMG87" s="811"/>
      <c r="PMH87" s="811"/>
      <c r="PMI87" s="811"/>
      <c r="PMJ87" s="811"/>
      <c r="PMK87" s="811"/>
      <c r="PML87" s="811"/>
      <c r="PMM87" s="811"/>
      <c r="PMN87" s="811"/>
      <c r="PMO87" s="811"/>
      <c r="PMP87" s="811"/>
      <c r="PMQ87" s="811"/>
      <c r="PMR87" s="811"/>
      <c r="PMS87" s="811"/>
      <c r="PMT87" s="811"/>
      <c r="PMU87" s="811"/>
      <c r="PMV87" s="811"/>
      <c r="PMW87" s="811"/>
      <c r="PMX87" s="811"/>
      <c r="PMY87" s="811"/>
      <c r="PMZ87" s="811"/>
      <c r="PNA87" s="811"/>
      <c r="PNB87" s="811"/>
      <c r="PNC87" s="811"/>
      <c r="PND87" s="811"/>
      <c r="PNE87" s="811"/>
      <c r="PNF87" s="811"/>
      <c r="PNG87" s="811"/>
      <c r="PNH87" s="811"/>
      <c r="PNI87" s="811"/>
      <c r="PNJ87" s="811"/>
      <c r="PNK87" s="811"/>
      <c r="PNL87" s="811"/>
      <c r="PNM87" s="811"/>
      <c r="PNN87" s="811"/>
      <c r="PNO87" s="811"/>
      <c r="PNP87" s="811"/>
      <c r="PNQ87" s="811"/>
      <c r="PNR87" s="811"/>
      <c r="PNS87" s="811"/>
      <c r="PNT87" s="811"/>
      <c r="PNU87" s="811"/>
      <c r="PNV87" s="811"/>
      <c r="PNW87" s="811"/>
      <c r="PNX87" s="811"/>
      <c r="PNY87" s="811"/>
      <c r="PNZ87" s="811"/>
      <c r="POA87" s="811"/>
      <c r="POB87" s="811"/>
      <c r="POC87" s="811"/>
      <c r="POD87" s="811"/>
      <c r="POE87" s="811"/>
      <c r="POF87" s="811"/>
      <c r="POG87" s="811"/>
      <c r="POH87" s="811"/>
      <c r="POI87" s="811"/>
      <c r="POJ87" s="811"/>
      <c r="POK87" s="811"/>
      <c r="POL87" s="811"/>
      <c r="POM87" s="811"/>
      <c r="PON87" s="811"/>
      <c r="POO87" s="811"/>
      <c r="POP87" s="811"/>
      <c r="POQ87" s="811"/>
      <c r="POR87" s="811"/>
      <c r="POS87" s="811"/>
      <c r="POT87" s="811"/>
      <c r="POU87" s="811"/>
      <c r="POV87" s="811"/>
      <c r="POW87" s="811"/>
      <c r="POX87" s="811"/>
      <c r="POY87" s="811"/>
      <c r="POZ87" s="811"/>
      <c r="PPA87" s="811"/>
      <c r="PPB87" s="811"/>
      <c r="PPC87" s="811"/>
      <c r="PPD87" s="811"/>
      <c r="PPE87" s="811"/>
      <c r="PPF87" s="811"/>
      <c r="PPG87" s="811"/>
      <c r="PPH87" s="811"/>
      <c r="PPI87" s="811"/>
      <c r="PPJ87" s="811"/>
      <c r="PPK87" s="811"/>
      <c r="PPL87" s="811"/>
      <c r="PPM87" s="811"/>
      <c r="PPN87" s="811"/>
      <c r="PPO87" s="811"/>
      <c r="PPP87" s="811"/>
      <c r="PPQ87" s="811"/>
      <c r="PPR87" s="811"/>
      <c r="PPS87" s="811"/>
      <c r="PPT87" s="811"/>
      <c r="PPU87" s="811"/>
      <c r="PPV87" s="811"/>
      <c r="PPW87" s="811"/>
      <c r="PPX87" s="811"/>
      <c r="PPY87" s="811"/>
      <c r="PPZ87" s="811"/>
      <c r="PQA87" s="811"/>
      <c r="PQB87" s="811"/>
      <c r="PQC87" s="811"/>
      <c r="PQD87" s="811"/>
      <c r="PQE87" s="811"/>
      <c r="PQF87" s="811"/>
      <c r="PQG87" s="811"/>
      <c r="PQH87" s="811"/>
      <c r="PQI87" s="811"/>
      <c r="PQJ87" s="811"/>
      <c r="PQK87" s="811"/>
      <c r="PQL87" s="811"/>
      <c r="PQM87" s="811"/>
      <c r="PQN87" s="811"/>
      <c r="PQO87" s="811"/>
      <c r="PQP87" s="811"/>
      <c r="PQQ87" s="811"/>
      <c r="PQR87" s="811"/>
      <c r="PQS87" s="811"/>
      <c r="PQT87" s="811"/>
      <c r="PQU87" s="811"/>
      <c r="PQV87" s="811"/>
      <c r="PQW87" s="811"/>
      <c r="PQX87" s="811"/>
      <c r="PQY87" s="811"/>
      <c r="PQZ87" s="811"/>
      <c r="PRA87" s="811"/>
      <c r="PRB87" s="811"/>
      <c r="PRC87" s="811"/>
      <c r="PRD87" s="811"/>
      <c r="PRE87" s="811"/>
      <c r="PRF87" s="811"/>
      <c r="PRG87" s="811"/>
      <c r="PRH87" s="811"/>
      <c r="PRI87" s="811"/>
      <c r="PRJ87" s="811"/>
      <c r="PRK87" s="811"/>
      <c r="PRL87" s="811"/>
      <c r="PRM87" s="811"/>
      <c r="PRN87" s="811"/>
      <c r="PRO87" s="811"/>
      <c r="PRP87" s="811"/>
      <c r="PRQ87" s="811"/>
      <c r="PRR87" s="811"/>
      <c r="PRS87" s="811"/>
      <c r="PRT87" s="811"/>
      <c r="PRU87" s="811"/>
      <c r="PRV87" s="811"/>
      <c r="PRW87" s="811"/>
      <c r="PRX87" s="811"/>
      <c r="PRY87" s="811"/>
      <c r="PRZ87" s="811"/>
      <c r="PSA87" s="811"/>
      <c r="PSB87" s="811"/>
      <c r="PSC87" s="811"/>
      <c r="PSD87" s="811"/>
      <c r="PSE87" s="811"/>
      <c r="PSF87" s="811"/>
      <c r="PSG87" s="811"/>
      <c r="PSH87" s="811"/>
      <c r="PSI87" s="811"/>
      <c r="PSJ87" s="811"/>
      <c r="PSK87" s="811"/>
      <c r="PSL87" s="811"/>
      <c r="PSM87" s="811"/>
      <c r="PSN87" s="811"/>
      <c r="PSO87" s="811"/>
      <c r="PSP87" s="811"/>
      <c r="PSQ87" s="811"/>
      <c r="PSR87" s="811"/>
      <c r="PSS87" s="811"/>
      <c r="PST87" s="811"/>
      <c r="PSU87" s="811"/>
      <c r="PSV87" s="811"/>
      <c r="PSW87" s="811"/>
      <c r="PSX87" s="811"/>
      <c r="PSY87" s="811"/>
      <c r="PSZ87" s="811"/>
      <c r="PTA87" s="811"/>
      <c r="PTB87" s="811"/>
      <c r="PTC87" s="811"/>
      <c r="PTD87" s="811"/>
      <c r="PTE87" s="811"/>
      <c r="PTF87" s="811"/>
      <c r="PTG87" s="811"/>
      <c r="PTH87" s="811"/>
      <c r="PTI87" s="811"/>
      <c r="PTJ87" s="811"/>
      <c r="PTK87" s="811"/>
      <c r="PTL87" s="811"/>
      <c r="PTM87" s="811"/>
      <c r="PTN87" s="811"/>
      <c r="PTO87" s="811"/>
      <c r="PTP87" s="811"/>
      <c r="PTQ87" s="811"/>
      <c r="PTR87" s="811"/>
      <c r="PTS87" s="811"/>
      <c r="PTT87" s="811"/>
      <c r="PTU87" s="811"/>
      <c r="PTV87" s="811"/>
      <c r="PTW87" s="811"/>
      <c r="PTX87" s="811"/>
      <c r="PTY87" s="811"/>
      <c r="PTZ87" s="811"/>
      <c r="PUA87" s="811"/>
      <c r="PUB87" s="811"/>
      <c r="PUC87" s="811"/>
      <c r="PUD87" s="811"/>
      <c r="PUE87" s="811"/>
      <c r="PUF87" s="811"/>
      <c r="PUG87" s="811"/>
      <c r="PUH87" s="811"/>
      <c r="PUI87" s="811"/>
      <c r="PUJ87" s="811"/>
      <c r="PUK87" s="811"/>
      <c r="PUL87" s="811"/>
      <c r="PUM87" s="811"/>
      <c r="PUN87" s="811"/>
      <c r="PUO87" s="811"/>
      <c r="PUP87" s="811"/>
      <c r="PUQ87" s="811"/>
      <c r="PUR87" s="811"/>
      <c r="PUS87" s="811"/>
      <c r="PUT87" s="811"/>
      <c r="PUU87" s="811"/>
      <c r="PUV87" s="811"/>
      <c r="PUW87" s="811"/>
      <c r="PUX87" s="811"/>
      <c r="PUY87" s="811"/>
      <c r="PUZ87" s="811"/>
      <c r="PVA87" s="811"/>
      <c r="PVB87" s="811"/>
      <c r="PVC87" s="811"/>
      <c r="PVD87" s="811"/>
      <c r="PVE87" s="811"/>
      <c r="PVF87" s="811"/>
      <c r="PVG87" s="811"/>
      <c r="PVH87" s="811"/>
      <c r="PVI87" s="811"/>
      <c r="PVJ87" s="811"/>
      <c r="PVK87" s="811"/>
      <c r="PVL87" s="811"/>
      <c r="PVM87" s="811"/>
      <c r="PVN87" s="811"/>
      <c r="PVO87" s="811"/>
      <c r="PVP87" s="811"/>
      <c r="PVQ87" s="811"/>
      <c r="PVR87" s="811"/>
      <c r="PVS87" s="811"/>
      <c r="PVT87" s="811"/>
      <c r="PVU87" s="811"/>
      <c r="PVV87" s="811"/>
      <c r="PVW87" s="811"/>
      <c r="PVX87" s="811"/>
      <c r="PVY87" s="811"/>
      <c r="PVZ87" s="811"/>
      <c r="PWA87" s="811"/>
      <c r="PWB87" s="811"/>
      <c r="PWC87" s="811"/>
      <c r="PWD87" s="811"/>
      <c r="PWE87" s="811"/>
      <c r="PWF87" s="811"/>
      <c r="PWG87" s="811"/>
      <c r="PWH87" s="811"/>
      <c r="PWI87" s="811"/>
      <c r="PWJ87" s="811"/>
      <c r="PWK87" s="811"/>
      <c r="PWL87" s="811"/>
      <c r="PWM87" s="811"/>
      <c r="PWN87" s="811"/>
      <c r="PWO87" s="811"/>
      <c r="PWP87" s="811"/>
      <c r="PWQ87" s="811"/>
      <c r="PWR87" s="811"/>
      <c r="PWS87" s="811"/>
      <c r="PWT87" s="811"/>
      <c r="PWU87" s="811"/>
      <c r="PWV87" s="811"/>
      <c r="PWW87" s="811"/>
      <c r="PWX87" s="811"/>
      <c r="PWY87" s="811"/>
      <c r="PWZ87" s="811"/>
      <c r="PXA87" s="811"/>
      <c r="PXB87" s="811"/>
      <c r="PXC87" s="811"/>
      <c r="PXD87" s="811"/>
      <c r="PXE87" s="811"/>
      <c r="PXF87" s="811"/>
      <c r="PXG87" s="811"/>
      <c r="PXH87" s="811"/>
      <c r="PXI87" s="811"/>
      <c r="PXJ87" s="811"/>
      <c r="PXK87" s="811"/>
      <c r="PXL87" s="811"/>
      <c r="PXM87" s="811"/>
      <c r="PXN87" s="811"/>
      <c r="PXO87" s="811"/>
      <c r="PXP87" s="811"/>
      <c r="PXQ87" s="811"/>
      <c r="PXR87" s="811"/>
      <c r="PXS87" s="811"/>
      <c r="PXT87" s="811"/>
      <c r="PXU87" s="811"/>
      <c r="PXV87" s="811"/>
      <c r="PXW87" s="811"/>
      <c r="PXX87" s="811"/>
      <c r="PXY87" s="811"/>
      <c r="PXZ87" s="811"/>
      <c r="PYA87" s="811"/>
      <c r="PYB87" s="811"/>
      <c r="PYC87" s="811"/>
      <c r="PYD87" s="811"/>
      <c r="PYE87" s="811"/>
      <c r="PYF87" s="811"/>
      <c r="PYG87" s="811"/>
      <c r="PYH87" s="811"/>
      <c r="PYI87" s="811"/>
      <c r="PYJ87" s="811"/>
      <c r="PYK87" s="811"/>
      <c r="PYL87" s="811"/>
      <c r="PYM87" s="811"/>
      <c r="PYN87" s="811"/>
      <c r="PYO87" s="811"/>
      <c r="PYP87" s="811"/>
      <c r="PYQ87" s="811"/>
      <c r="PYR87" s="811"/>
      <c r="PYS87" s="811"/>
      <c r="PYT87" s="811"/>
      <c r="PYU87" s="811"/>
      <c r="PYV87" s="811"/>
      <c r="PYW87" s="811"/>
      <c r="PYX87" s="811"/>
      <c r="PYY87" s="811"/>
      <c r="PYZ87" s="811"/>
      <c r="PZA87" s="811"/>
      <c r="PZB87" s="811"/>
      <c r="PZC87" s="811"/>
      <c r="PZD87" s="811"/>
      <c r="PZE87" s="811"/>
      <c r="PZF87" s="811"/>
      <c r="PZG87" s="811"/>
      <c r="PZH87" s="811"/>
      <c r="PZI87" s="811"/>
      <c r="PZJ87" s="811"/>
      <c r="PZK87" s="811"/>
      <c r="PZL87" s="811"/>
      <c r="PZM87" s="811"/>
      <c r="PZN87" s="811"/>
      <c r="PZO87" s="811"/>
      <c r="PZP87" s="811"/>
      <c r="PZQ87" s="811"/>
      <c r="PZR87" s="811"/>
      <c r="PZS87" s="811"/>
      <c r="PZT87" s="811"/>
      <c r="PZU87" s="811"/>
      <c r="PZV87" s="811"/>
      <c r="PZW87" s="811"/>
      <c r="PZX87" s="811"/>
      <c r="PZY87" s="811"/>
      <c r="PZZ87" s="811"/>
      <c r="QAA87" s="811"/>
      <c r="QAB87" s="811"/>
      <c r="QAC87" s="811"/>
      <c r="QAD87" s="811"/>
      <c r="QAE87" s="811"/>
      <c r="QAF87" s="811"/>
      <c r="QAG87" s="811"/>
      <c r="QAH87" s="811"/>
      <c r="QAI87" s="811"/>
      <c r="QAJ87" s="811"/>
      <c r="QAK87" s="811"/>
      <c r="QAL87" s="811"/>
      <c r="QAM87" s="811"/>
      <c r="QAN87" s="811"/>
      <c r="QAO87" s="811"/>
      <c r="QAP87" s="811"/>
      <c r="QAQ87" s="811"/>
      <c r="QAR87" s="811"/>
      <c r="QAS87" s="811"/>
      <c r="QAT87" s="811"/>
      <c r="QAU87" s="811"/>
      <c r="QAV87" s="811"/>
      <c r="QAW87" s="811"/>
      <c r="QAX87" s="811"/>
      <c r="QAY87" s="811"/>
      <c r="QAZ87" s="811"/>
      <c r="QBA87" s="811"/>
      <c r="QBB87" s="811"/>
      <c r="QBC87" s="811"/>
      <c r="QBD87" s="811"/>
      <c r="QBE87" s="811"/>
      <c r="QBF87" s="811"/>
      <c r="QBG87" s="811"/>
      <c r="QBH87" s="811"/>
      <c r="QBI87" s="811"/>
      <c r="QBJ87" s="811"/>
      <c r="QBK87" s="811"/>
      <c r="QBL87" s="811"/>
      <c r="QBM87" s="811"/>
      <c r="QBN87" s="811"/>
      <c r="QBO87" s="811"/>
      <c r="QBP87" s="811"/>
      <c r="QBQ87" s="811"/>
      <c r="QBR87" s="811"/>
      <c r="QBS87" s="811"/>
      <c r="QBT87" s="811"/>
      <c r="QBU87" s="811"/>
      <c r="QBV87" s="811"/>
      <c r="QBW87" s="811"/>
      <c r="QBX87" s="811"/>
      <c r="QBY87" s="811"/>
      <c r="QBZ87" s="811"/>
      <c r="QCA87" s="811"/>
      <c r="QCB87" s="811"/>
      <c r="QCC87" s="811"/>
      <c r="QCD87" s="811"/>
      <c r="QCE87" s="811"/>
      <c r="QCF87" s="811"/>
      <c r="QCG87" s="811"/>
      <c r="QCH87" s="811"/>
      <c r="QCI87" s="811"/>
      <c r="QCJ87" s="811"/>
      <c r="QCK87" s="811"/>
      <c r="QCL87" s="811"/>
      <c r="QCM87" s="811"/>
      <c r="QCN87" s="811"/>
      <c r="QCO87" s="811"/>
      <c r="QCP87" s="811"/>
      <c r="QCQ87" s="811"/>
      <c r="QCR87" s="811"/>
      <c r="QCS87" s="811"/>
      <c r="QCT87" s="811"/>
      <c r="QCU87" s="811"/>
      <c r="QCV87" s="811"/>
      <c r="QCW87" s="811"/>
      <c r="QCX87" s="811"/>
      <c r="QCY87" s="811"/>
      <c r="QCZ87" s="811"/>
      <c r="QDA87" s="811"/>
      <c r="QDB87" s="811"/>
      <c r="QDC87" s="811"/>
      <c r="QDD87" s="811"/>
      <c r="QDE87" s="811"/>
      <c r="QDF87" s="811"/>
      <c r="QDG87" s="811"/>
      <c r="QDH87" s="811"/>
      <c r="QDI87" s="811"/>
      <c r="QDJ87" s="811"/>
      <c r="QDK87" s="811"/>
      <c r="QDL87" s="811"/>
      <c r="QDM87" s="811"/>
      <c r="QDN87" s="811"/>
      <c r="QDO87" s="811"/>
      <c r="QDP87" s="811"/>
      <c r="QDQ87" s="811"/>
      <c r="QDR87" s="811"/>
      <c r="QDS87" s="811"/>
      <c r="QDT87" s="811"/>
      <c r="QDU87" s="811"/>
      <c r="QDV87" s="811"/>
      <c r="QDW87" s="811"/>
      <c r="QDX87" s="811"/>
      <c r="QDY87" s="811"/>
      <c r="QDZ87" s="811"/>
      <c r="QEA87" s="811"/>
      <c r="QEB87" s="811"/>
      <c r="QEC87" s="811"/>
      <c r="QED87" s="811"/>
      <c r="QEE87" s="811"/>
      <c r="QEF87" s="811"/>
      <c r="QEG87" s="811"/>
      <c r="QEH87" s="811"/>
      <c r="QEI87" s="811"/>
      <c r="QEJ87" s="811"/>
      <c r="QEK87" s="811"/>
      <c r="QEL87" s="811"/>
      <c r="QEM87" s="811"/>
      <c r="QEN87" s="811"/>
      <c r="QEO87" s="811"/>
      <c r="QEP87" s="811"/>
      <c r="QEQ87" s="811"/>
      <c r="QER87" s="811"/>
      <c r="QES87" s="811"/>
      <c r="QET87" s="811"/>
      <c r="QEU87" s="811"/>
      <c r="QEV87" s="811"/>
      <c r="QEW87" s="811"/>
      <c r="QEX87" s="811"/>
      <c r="QEY87" s="811"/>
      <c r="QEZ87" s="811"/>
      <c r="QFA87" s="811"/>
      <c r="QFB87" s="811"/>
      <c r="QFC87" s="811"/>
      <c r="QFD87" s="811"/>
      <c r="QFE87" s="811"/>
      <c r="QFF87" s="811"/>
      <c r="QFG87" s="811"/>
      <c r="QFH87" s="811"/>
      <c r="QFI87" s="811"/>
      <c r="QFJ87" s="811"/>
      <c r="QFK87" s="811"/>
      <c r="QFL87" s="811"/>
      <c r="QFM87" s="811"/>
      <c r="QFN87" s="811"/>
      <c r="QFO87" s="811"/>
      <c r="QFP87" s="811"/>
      <c r="QFQ87" s="811"/>
      <c r="QFR87" s="811"/>
      <c r="QFS87" s="811"/>
      <c r="QFT87" s="811"/>
      <c r="QFU87" s="811"/>
      <c r="QFV87" s="811"/>
      <c r="QFW87" s="811"/>
      <c r="QFX87" s="811"/>
      <c r="QFY87" s="811"/>
      <c r="QFZ87" s="811"/>
      <c r="QGA87" s="811"/>
      <c r="QGB87" s="811"/>
      <c r="QGC87" s="811"/>
      <c r="QGD87" s="811"/>
      <c r="QGE87" s="811"/>
      <c r="QGF87" s="811"/>
      <c r="QGG87" s="811"/>
      <c r="QGH87" s="811"/>
      <c r="QGI87" s="811"/>
      <c r="QGJ87" s="811"/>
      <c r="QGK87" s="811"/>
      <c r="QGL87" s="811"/>
      <c r="QGM87" s="811"/>
      <c r="QGN87" s="811"/>
      <c r="QGO87" s="811"/>
      <c r="QGP87" s="811"/>
      <c r="QGQ87" s="811"/>
      <c r="QGR87" s="811"/>
      <c r="QGS87" s="811"/>
      <c r="QGT87" s="811"/>
      <c r="QGU87" s="811"/>
      <c r="QGV87" s="811"/>
      <c r="QGW87" s="811"/>
      <c r="QGX87" s="811"/>
      <c r="QGY87" s="811"/>
      <c r="QGZ87" s="811"/>
      <c r="QHA87" s="811"/>
      <c r="QHB87" s="811"/>
      <c r="QHC87" s="811"/>
      <c r="QHD87" s="811"/>
      <c r="QHE87" s="811"/>
      <c r="QHF87" s="811"/>
      <c r="QHG87" s="811"/>
      <c r="QHH87" s="811"/>
      <c r="QHI87" s="811"/>
      <c r="QHJ87" s="811"/>
      <c r="QHK87" s="811"/>
      <c r="QHL87" s="811"/>
      <c r="QHM87" s="811"/>
      <c r="QHN87" s="811"/>
      <c r="QHO87" s="811"/>
      <c r="QHP87" s="811"/>
      <c r="QHQ87" s="811"/>
      <c r="QHR87" s="811"/>
      <c r="QHS87" s="811"/>
      <c r="QHT87" s="811"/>
      <c r="QHU87" s="811"/>
      <c r="QHV87" s="811"/>
      <c r="QHW87" s="811"/>
      <c r="QHX87" s="811"/>
      <c r="QHY87" s="811"/>
      <c r="QHZ87" s="811"/>
      <c r="QIA87" s="811"/>
      <c r="QIB87" s="811"/>
      <c r="QIC87" s="811"/>
      <c r="QID87" s="811"/>
      <c r="QIE87" s="811"/>
      <c r="QIF87" s="811"/>
      <c r="QIG87" s="811"/>
      <c r="QIH87" s="811"/>
      <c r="QII87" s="811"/>
      <c r="QIJ87" s="811"/>
      <c r="QIK87" s="811"/>
      <c r="QIL87" s="811"/>
      <c r="QIM87" s="811"/>
      <c r="QIN87" s="811"/>
      <c r="QIO87" s="811"/>
      <c r="QIP87" s="811"/>
      <c r="QIQ87" s="811"/>
      <c r="QIR87" s="811"/>
      <c r="QIS87" s="811"/>
      <c r="QIT87" s="811"/>
      <c r="QIU87" s="811"/>
      <c r="QIV87" s="811"/>
      <c r="QIW87" s="811"/>
      <c r="QIX87" s="811"/>
      <c r="QIY87" s="811"/>
      <c r="QIZ87" s="811"/>
      <c r="QJA87" s="811"/>
      <c r="QJB87" s="811"/>
      <c r="QJC87" s="811"/>
      <c r="QJD87" s="811"/>
      <c r="QJE87" s="811"/>
      <c r="QJF87" s="811"/>
      <c r="QJG87" s="811"/>
      <c r="QJH87" s="811"/>
      <c r="QJI87" s="811"/>
      <c r="QJJ87" s="811"/>
      <c r="QJK87" s="811"/>
      <c r="QJL87" s="811"/>
      <c r="QJM87" s="811"/>
      <c r="QJN87" s="811"/>
      <c r="QJO87" s="811"/>
      <c r="QJP87" s="811"/>
      <c r="QJQ87" s="811"/>
      <c r="QJR87" s="811"/>
      <c r="QJS87" s="811"/>
      <c r="QJT87" s="811"/>
      <c r="QJU87" s="811"/>
      <c r="QJV87" s="811"/>
      <c r="QJW87" s="811"/>
      <c r="QJX87" s="811"/>
      <c r="QJY87" s="811"/>
      <c r="QJZ87" s="811"/>
      <c r="QKA87" s="811"/>
      <c r="QKB87" s="811"/>
      <c r="QKC87" s="811"/>
      <c r="QKD87" s="811"/>
      <c r="QKE87" s="811"/>
      <c r="QKF87" s="811"/>
      <c r="QKG87" s="811"/>
      <c r="QKH87" s="811"/>
      <c r="QKI87" s="811"/>
      <c r="QKJ87" s="811"/>
      <c r="QKK87" s="811"/>
      <c r="QKL87" s="811"/>
      <c r="QKM87" s="811"/>
      <c r="QKN87" s="811"/>
      <c r="QKO87" s="811"/>
      <c r="QKP87" s="811"/>
      <c r="QKQ87" s="811"/>
      <c r="QKR87" s="811"/>
      <c r="QKS87" s="811"/>
      <c r="QKT87" s="811"/>
      <c r="QKU87" s="811"/>
      <c r="QKV87" s="811"/>
      <c r="QKW87" s="811"/>
      <c r="QKX87" s="811"/>
      <c r="QKY87" s="811"/>
      <c r="QKZ87" s="811"/>
      <c r="QLA87" s="811"/>
      <c r="QLB87" s="811"/>
      <c r="QLC87" s="811"/>
      <c r="QLD87" s="811"/>
      <c r="QLE87" s="811"/>
      <c r="QLF87" s="811"/>
      <c r="QLG87" s="811"/>
      <c r="QLH87" s="811"/>
      <c r="QLI87" s="811"/>
      <c r="QLJ87" s="811"/>
      <c r="QLK87" s="811"/>
      <c r="QLL87" s="811"/>
      <c r="QLM87" s="811"/>
      <c r="QLN87" s="811"/>
      <c r="QLO87" s="811"/>
      <c r="QLP87" s="811"/>
      <c r="QLQ87" s="811"/>
      <c r="QLR87" s="811"/>
      <c r="QLS87" s="811"/>
      <c r="QLT87" s="811"/>
      <c r="QLU87" s="811"/>
      <c r="QLV87" s="811"/>
      <c r="QLW87" s="811"/>
      <c r="QLX87" s="811"/>
      <c r="QLY87" s="811"/>
      <c r="QLZ87" s="811"/>
      <c r="QMA87" s="811"/>
      <c r="QMB87" s="811"/>
      <c r="QMC87" s="811"/>
      <c r="QMD87" s="811"/>
      <c r="QME87" s="811"/>
      <c r="QMF87" s="811"/>
      <c r="QMG87" s="811"/>
      <c r="QMH87" s="811"/>
      <c r="QMI87" s="811"/>
      <c r="QMJ87" s="811"/>
      <c r="QMK87" s="811"/>
      <c r="QML87" s="811"/>
      <c r="QMM87" s="811"/>
      <c r="QMN87" s="811"/>
      <c r="QMO87" s="811"/>
      <c r="QMP87" s="811"/>
      <c r="QMQ87" s="811"/>
      <c r="QMR87" s="811"/>
      <c r="QMS87" s="811"/>
      <c r="QMT87" s="811"/>
      <c r="QMU87" s="811"/>
      <c r="QMV87" s="811"/>
      <c r="QMW87" s="811"/>
      <c r="QMX87" s="811"/>
      <c r="QMY87" s="811"/>
      <c r="QMZ87" s="811"/>
      <c r="QNA87" s="811"/>
      <c r="QNB87" s="811"/>
      <c r="QNC87" s="811"/>
      <c r="QND87" s="811"/>
      <c r="QNE87" s="811"/>
      <c r="QNF87" s="811"/>
      <c r="QNG87" s="811"/>
      <c r="QNH87" s="811"/>
      <c r="QNI87" s="811"/>
      <c r="QNJ87" s="811"/>
      <c r="QNK87" s="811"/>
      <c r="QNL87" s="811"/>
      <c r="QNM87" s="811"/>
      <c r="QNN87" s="811"/>
      <c r="QNO87" s="811"/>
      <c r="QNP87" s="811"/>
      <c r="QNQ87" s="811"/>
      <c r="QNR87" s="811"/>
      <c r="QNS87" s="811"/>
      <c r="QNT87" s="811"/>
      <c r="QNU87" s="811"/>
      <c r="QNV87" s="811"/>
      <c r="QNW87" s="811"/>
      <c r="QNX87" s="811"/>
      <c r="QNY87" s="811"/>
      <c r="QNZ87" s="811"/>
      <c r="QOA87" s="811"/>
      <c r="QOB87" s="811"/>
      <c r="QOC87" s="811"/>
      <c r="QOD87" s="811"/>
      <c r="QOE87" s="811"/>
      <c r="QOF87" s="811"/>
      <c r="QOG87" s="811"/>
      <c r="QOH87" s="811"/>
      <c r="QOI87" s="811"/>
      <c r="QOJ87" s="811"/>
      <c r="QOK87" s="811"/>
      <c r="QOL87" s="811"/>
      <c r="QOM87" s="811"/>
      <c r="QON87" s="811"/>
      <c r="QOO87" s="811"/>
      <c r="QOP87" s="811"/>
      <c r="QOQ87" s="811"/>
      <c r="QOR87" s="811"/>
      <c r="QOS87" s="811"/>
      <c r="QOT87" s="811"/>
      <c r="QOU87" s="811"/>
      <c r="QOV87" s="811"/>
      <c r="QOW87" s="811"/>
      <c r="QOX87" s="811"/>
      <c r="QOY87" s="811"/>
      <c r="QOZ87" s="811"/>
      <c r="QPA87" s="811"/>
      <c r="QPB87" s="811"/>
      <c r="QPC87" s="811"/>
      <c r="QPD87" s="811"/>
      <c r="QPE87" s="811"/>
      <c r="QPF87" s="811"/>
      <c r="QPG87" s="811"/>
      <c r="QPH87" s="811"/>
      <c r="QPI87" s="811"/>
      <c r="QPJ87" s="811"/>
      <c r="QPK87" s="811"/>
      <c r="QPL87" s="811"/>
      <c r="QPM87" s="811"/>
      <c r="QPN87" s="811"/>
      <c r="QPO87" s="811"/>
      <c r="QPP87" s="811"/>
      <c r="QPQ87" s="811"/>
      <c r="QPR87" s="811"/>
      <c r="QPS87" s="811"/>
      <c r="QPT87" s="811"/>
      <c r="QPU87" s="811"/>
      <c r="QPV87" s="811"/>
      <c r="QPW87" s="811"/>
      <c r="QPX87" s="811"/>
      <c r="QPY87" s="811"/>
      <c r="QPZ87" s="811"/>
      <c r="QQA87" s="811"/>
      <c r="QQB87" s="811"/>
      <c r="QQC87" s="811"/>
      <c r="QQD87" s="811"/>
      <c r="QQE87" s="811"/>
      <c r="QQF87" s="811"/>
      <c r="QQG87" s="811"/>
      <c r="QQH87" s="811"/>
      <c r="QQI87" s="811"/>
      <c r="QQJ87" s="811"/>
      <c r="QQK87" s="811"/>
      <c r="QQL87" s="811"/>
      <c r="QQM87" s="811"/>
      <c r="QQN87" s="811"/>
      <c r="QQO87" s="811"/>
      <c r="QQP87" s="811"/>
      <c r="QQQ87" s="811"/>
      <c r="QQR87" s="811"/>
      <c r="QQS87" s="811"/>
      <c r="QQT87" s="811"/>
      <c r="QQU87" s="811"/>
      <c r="QQV87" s="811"/>
      <c r="QQW87" s="811"/>
      <c r="QQX87" s="811"/>
      <c r="QQY87" s="811"/>
      <c r="QQZ87" s="811"/>
      <c r="QRA87" s="811"/>
      <c r="QRB87" s="811"/>
      <c r="QRC87" s="811"/>
      <c r="QRD87" s="811"/>
      <c r="QRE87" s="811"/>
      <c r="QRF87" s="811"/>
      <c r="QRG87" s="811"/>
      <c r="QRH87" s="811"/>
      <c r="QRI87" s="811"/>
      <c r="QRJ87" s="811"/>
      <c r="QRK87" s="811"/>
      <c r="QRL87" s="811"/>
      <c r="QRM87" s="811"/>
      <c r="QRN87" s="811"/>
      <c r="QRO87" s="811"/>
      <c r="QRP87" s="811"/>
      <c r="QRQ87" s="811"/>
      <c r="QRR87" s="811"/>
      <c r="QRS87" s="811"/>
      <c r="QRT87" s="811"/>
      <c r="QRU87" s="811"/>
      <c r="QRV87" s="811"/>
      <c r="QRW87" s="811"/>
      <c r="QRX87" s="811"/>
      <c r="QRY87" s="811"/>
      <c r="QRZ87" s="811"/>
      <c r="QSA87" s="811"/>
      <c r="QSB87" s="811"/>
      <c r="QSC87" s="811"/>
      <c r="QSD87" s="811"/>
      <c r="QSE87" s="811"/>
      <c r="QSF87" s="811"/>
      <c r="QSG87" s="811"/>
      <c r="QSH87" s="811"/>
      <c r="QSI87" s="811"/>
      <c r="QSJ87" s="811"/>
      <c r="QSK87" s="811"/>
      <c r="QSL87" s="811"/>
      <c r="QSM87" s="811"/>
      <c r="QSN87" s="811"/>
      <c r="QSO87" s="811"/>
      <c r="QSP87" s="811"/>
      <c r="QSQ87" s="811"/>
      <c r="QSR87" s="811"/>
      <c r="QSS87" s="811"/>
      <c r="QST87" s="811"/>
      <c r="QSU87" s="811"/>
      <c r="QSV87" s="811"/>
      <c r="QSW87" s="811"/>
      <c r="QSX87" s="811"/>
      <c r="QSY87" s="811"/>
      <c r="QSZ87" s="811"/>
      <c r="QTA87" s="811"/>
      <c r="QTB87" s="811"/>
      <c r="QTC87" s="811"/>
      <c r="QTD87" s="811"/>
      <c r="QTE87" s="811"/>
      <c r="QTF87" s="811"/>
      <c r="QTG87" s="811"/>
      <c r="QTH87" s="811"/>
      <c r="QTI87" s="811"/>
      <c r="QTJ87" s="811"/>
      <c r="QTK87" s="811"/>
      <c r="QTL87" s="811"/>
      <c r="QTM87" s="811"/>
      <c r="QTN87" s="811"/>
      <c r="QTO87" s="811"/>
      <c r="QTP87" s="811"/>
      <c r="QTQ87" s="811"/>
      <c r="QTR87" s="811"/>
      <c r="QTS87" s="811"/>
      <c r="QTT87" s="811"/>
      <c r="QTU87" s="811"/>
      <c r="QTV87" s="811"/>
      <c r="QTW87" s="811"/>
      <c r="QTX87" s="811"/>
      <c r="QTY87" s="811"/>
      <c r="QTZ87" s="811"/>
      <c r="QUA87" s="811"/>
      <c r="QUB87" s="811"/>
      <c r="QUC87" s="811"/>
      <c r="QUD87" s="811"/>
      <c r="QUE87" s="811"/>
      <c r="QUF87" s="811"/>
      <c r="QUG87" s="811"/>
      <c r="QUH87" s="811"/>
      <c r="QUI87" s="811"/>
      <c r="QUJ87" s="811"/>
      <c r="QUK87" s="811"/>
      <c r="QUL87" s="811"/>
      <c r="QUM87" s="811"/>
      <c r="QUN87" s="811"/>
      <c r="QUO87" s="811"/>
      <c r="QUP87" s="811"/>
      <c r="QUQ87" s="811"/>
      <c r="QUR87" s="811"/>
      <c r="QUS87" s="811"/>
      <c r="QUT87" s="811"/>
      <c r="QUU87" s="811"/>
      <c r="QUV87" s="811"/>
      <c r="QUW87" s="811"/>
      <c r="QUX87" s="811"/>
      <c r="QUY87" s="811"/>
      <c r="QUZ87" s="811"/>
      <c r="QVA87" s="811"/>
      <c r="QVB87" s="811"/>
      <c r="QVC87" s="811"/>
      <c r="QVD87" s="811"/>
      <c r="QVE87" s="811"/>
      <c r="QVF87" s="811"/>
      <c r="QVG87" s="811"/>
      <c r="QVH87" s="811"/>
      <c r="QVI87" s="811"/>
      <c r="QVJ87" s="811"/>
      <c r="QVK87" s="811"/>
      <c r="QVL87" s="811"/>
      <c r="QVM87" s="811"/>
      <c r="QVN87" s="811"/>
      <c r="QVO87" s="811"/>
      <c r="QVP87" s="811"/>
      <c r="QVQ87" s="811"/>
      <c r="QVR87" s="811"/>
      <c r="QVS87" s="811"/>
      <c r="QVT87" s="811"/>
      <c r="QVU87" s="811"/>
      <c r="QVV87" s="811"/>
      <c r="QVW87" s="811"/>
      <c r="QVX87" s="811"/>
      <c r="QVY87" s="811"/>
      <c r="QVZ87" s="811"/>
      <c r="QWA87" s="811"/>
      <c r="QWB87" s="811"/>
      <c r="QWC87" s="811"/>
      <c r="QWD87" s="811"/>
      <c r="QWE87" s="811"/>
      <c r="QWF87" s="811"/>
      <c r="QWG87" s="811"/>
      <c r="QWH87" s="811"/>
      <c r="QWI87" s="811"/>
      <c r="QWJ87" s="811"/>
      <c r="QWK87" s="811"/>
      <c r="QWL87" s="811"/>
      <c r="QWM87" s="811"/>
      <c r="QWN87" s="811"/>
      <c r="QWO87" s="811"/>
      <c r="QWP87" s="811"/>
      <c r="QWQ87" s="811"/>
      <c r="QWR87" s="811"/>
      <c r="QWS87" s="811"/>
      <c r="QWT87" s="811"/>
      <c r="QWU87" s="811"/>
      <c r="QWV87" s="811"/>
      <c r="QWW87" s="811"/>
      <c r="QWX87" s="811"/>
      <c r="QWY87" s="811"/>
      <c r="QWZ87" s="811"/>
      <c r="QXA87" s="811"/>
      <c r="QXB87" s="811"/>
      <c r="QXC87" s="811"/>
      <c r="QXD87" s="811"/>
      <c r="QXE87" s="811"/>
      <c r="QXF87" s="811"/>
      <c r="QXG87" s="811"/>
      <c r="QXH87" s="811"/>
      <c r="QXI87" s="811"/>
      <c r="QXJ87" s="811"/>
      <c r="QXK87" s="811"/>
      <c r="QXL87" s="811"/>
      <c r="QXM87" s="811"/>
      <c r="QXN87" s="811"/>
      <c r="QXO87" s="811"/>
      <c r="QXP87" s="811"/>
      <c r="QXQ87" s="811"/>
      <c r="QXR87" s="811"/>
      <c r="QXS87" s="811"/>
      <c r="QXT87" s="811"/>
      <c r="QXU87" s="811"/>
      <c r="QXV87" s="811"/>
      <c r="QXW87" s="811"/>
      <c r="QXX87" s="811"/>
      <c r="QXY87" s="811"/>
      <c r="QXZ87" s="811"/>
      <c r="QYA87" s="811"/>
      <c r="QYB87" s="811"/>
      <c r="QYC87" s="811"/>
      <c r="QYD87" s="811"/>
      <c r="QYE87" s="811"/>
      <c r="QYF87" s="811"/>
      <c r="QYG87" s="811"/>
      <c r="QYH87" s="811"/>
      <c r="QYI87" s="811"/>
      <c r="QYJ87" s="811"/>
      <c r="QYK87" s="811"/>
      <c r="QYL87" s="811"/>
      <c r="QYM87" s="811"/>
      <c r="QYN87" s="811"/>
      <c r="QYO87" s="811"/>
      <c r="QYP87" s="811"/>
      <c r="QYQ87" s="811"/>
      <c r="QYR87" s="811"/>
      <c r="QYS87" s="811"/>
      <c r="QYT87" s="811"/>
      <c r="QYU87" s="811"/>
      <c r="QYV87" s="811"/>
      <c r="QYW87" s="811"/>
      <c r="QYX87" s="811"/>
      <c r="QYY87" s="811"/>
      <c r="QYZ87" s="811"/>
      <c r="QZA87" s="811"/>
      <c r="QZB87" s="811"/>
      <c r="QZC87" s="811"/>
      <c r="QZD87" s="811"/>
      <c r="QZE87" s="811"/>
      <c r="QZF87" s="811"/>
      <c r="QZG87" s="811"/>
      <c r="QZH87" s="811"/>
      <c r="QZI87" s="811"/>
      <c r="QZJ87" s="811"/>
      <c r="QZK87" s="811"/>
      <c r="QZL87" s="811"/>
      <c r="QZM87" s="811"/>
      <c r="QZN87" s="811"/>
      <c r="QZO87" s="811"/>
      <c r="QZP87" s="811"/>
      <c r="QZQ87" s="811"/>
      <c r="QZR87" s="811"/>
      <c r="QZS87" s="811"/>
      <c r="QZT87" s="811"/>
      <c r="QZU87" s="811"/>
      <c r="QZV87" s="811"/>
      <c r="QZW87" s="811"/>
      <c r="QZX87" s="811"/>
      <c r="QZY87" s="811"/>
      <c r="QZZ87" s="811"/>
      <c r="RAA87" s="811"/>
      <c r="RAB87" s="811"/>
      <c r="RAC87" s="811"/>
      <c r="RAD87" s="811"/>
      <c r="RAE87" s="811"/>
      <c r="RAF87" s="811"/>
      <c r="RAG87" s="811"/>
      <c r="RAH87" s="811"/>
      <c r="RAI87" s="811"/>
      <c r="RAJ87" s="811"/>
      <c r="RAK87" s="811"/>
      <c r="RAL87" s="811"/>
      <c r="RAM87" s="811"/>
      <c r="RAN87" s="811"/>
      <c r="RAO87" s="811"/>
      <c r="RAP87" s="811"/>
      <c r="RAQ87" s="811"/>
      <c r="RAR87" s="811"/>
      <c r="RAS87" s="811"/>
      <c r="RAT87" s="811"/>
      <c r="RAU87" s="811"/>
      <c r="RAV87" s="811"/>
      <c r="RAW87" s="811"/>
      <c r="RAX87" s="811"/>
      <c r="RAY87" s="811"/>
      <c r="RAZ87" s="811"/>
      <c r="RBA87" s="811"/>
      <c r="RBB87" s="811"/>
      <c r="RBC87" s="811"/>
      <c r="RBD87" s="811"/>
      <c r="RBE87" s="811"/>
      <c r="RBF87" s="811"/>
      <c r="RBG87" s="811"/>
      <c r="RBH87" s="811"/>
      <c r="RBI87" s="811"/>
      <c r="RBJ87" s="811"/>
      <c r="RBK87" s="811"/>
      <c r="RBL87" s="811"/>
      <c r="RBM87" s="811"/>
      <c r="RBN87" s="811"/>
      <c r="RBO87" s="811"/>
      <c r="RBP87" s="811"/>
      <c r="RBQ87" s="811"/>
      <c r="RBR87" s="811"/>
      <c r="RBS87" s="811"/>
      <c r="RBT87" s="811"/>
      <c r="RBU87" s="811"/>
      <c r="RBV87" s="811"/>
      <c r="RBW87" s="811"/>
      <c r="RBX87" s="811"/>
      <c r="RBY87" s="811"/>
      <c r="RBZ87" s="811"/>
      <c r="RCA87" s="811"/>
      <c r="RCB87" s="811"/>
      <c r="RCC87" s="811"/>
      <c r="RCD87" s="811"/>
      <c r="RCE87" s="811"/>
      <c r="RCF87" s="811"/>
      <c r="RCG87" s="811"/>
      <c r="RCH87" s="811"/>
      <c r="RCI87" s="811"/>
      <c r="RCJ87" s="811"/>
      <c r="RCK87" s="811"/>
      <c r="RCL87" s="811"/>
      <c r="RCM87" s="811"/>
      <c r="RCN87" s="811"/>
      <c r="RCO87" s="811"/>
      <c r="RCP87" s="811"/>
      <c r="RCQ87" s="811"/>
      <c r="RCR87" s="811"/>
      <c r="RCS87" s="811"/>
      <c r="RCT87" s="811"/>
      <c r="RCU87" s="811"/>
      <c r="RCV87" s="811"/>
      <c r="RCW87" s="811"/>
      <c r="RCX87" s="811"/>
      <c r="RCY87" s="811"/>
      <c r="RCZ87" s="811"/>
      <c r="RDA87" s="811"/>
      <c r="RDB87" s="811"/>
      <c r="RDC87" s="811"/>
      <c r="RDD87" s="811"/>
      <c r="RDE87" s="811"/>
      <c r="RDF87" s="811"/>
      <c r="RDG87" s="811"/>
      <c r="RDH87" s="811"/>
      <c r="RDI87" s="811"/>
      <c r="RDJ87" s="811"/>
      <c r="RDK87" s="811"/>
      <c r="RDL87" s="811"/>
      <c r="RDM87" s="811"/>
      <c r="RDN87" s="811"/>
      <c r="RDO87" s="811"/>
      <c r="RDP87" s="811"/>
      <c r="RDQ87" s="811"/>
      <c r="RDR87" s="811"/>
      <c r="RDS87" s="811"/>
      <c r="RDT87" s="811"/>
      <c r="RDU87" s="811"/>
      <c r="RDV87" s="811"/>
      <c r="RDW87" s="811"/>
      <c r="RDX87" s="811"/>
      <c r="RDY87" s="811"/>
      <c r="RDZ87" s="811"/>
      <c r="REA87" s="811"/>
      <c r="REB87" s="811"/>
      <c r="REC87" s="811"/>
      <c r="RED87" s="811"/>
      <c r="REE87" s="811"/>
      <c r="REF87" s="811"/>
      <c r="REG87" s="811"/>
      <c r="REH87" s="811"/>
      <c r="REI87" s="811"/>
      <c r="REJ87" s="811"/>
      <c r="REK87" s="811"/>
      <c r="REL87" s="811"/>
      <c r="REM87" s="811"/>
      <c r="REN87" s="811"/>
      <c r="REO87" s="811"/>
      <c r="REP87" s="811"/>
      <c r="REQ87" s="811"/>
      <c r="RER87" s="811"/>
      <c r="RES87" s="811"/>
      <c r="RET87" s="811"/>
      <c r="REU87" s="811"/>
      <c r="REV87" s="811"/>
      <c r="REW87" s="811"/>
      <c r="REX87" s="811"/>
      <c r="REY87" s="811"/>
      <c r="REZ87" s="811"/>
      <c r="RFA87" s="811"/>
      <c r="RFB87" s="811"/>
      <c r="RFC87" s="811"/>
      <c r="RFD87" s="811"/>
      <c r="RFE87" s="811"/>
      <c r="RFF87" s="811"/>
      <c r="RFG87" s="811"/>
      <c r="RFH87" s="811"/>
      <c r="RFI87" s="811"/>
      <c r="RFJ87" s="811"/>
      <c r="RFK87" s="811"/>
      <c r="RFL87" s="811"/>
      <c r="RFM87" s="811"/>
      <c r="RFN87" s="811"/>
      <c r="RFO87" s="811"/>
      <c r="RFP87" s="811"/>
      <c r="RFQ87" s="811"/>
      <c r="RFR87" s="811"/>
      <c r="RFS87" s="811"/>
      <c r="RFT87" s="811"/>
      <c r="RFU87" s="811"/>
      <c r="RFV87" s="811"/>
      <c r="RFW87" s="811"/>
      <c r="RFX87" s="811"/>
      <c r="RFY87" s="811"/>
      <c r="RFZ87" s="811"/>
      <c r="RGA87" s="811"/>
      <c r="RGB87" s="811"/>
      <c r="RGC87" s="811"/>
      <c r="RGD87" s="811"/>
      <c r="RGE87" s="811"/>
      <c r="RGF87" s="811"/>
      <c r="RGG87" s="811"/>
      <c r="RGH87" s="811"/>
      <c r="RGI87" s="811"/>
      <c r="RGJ87" s="811"/>
      <c r="RGK87" s="811"/>
      <c r="RGL87" s="811"/>
      <c r="RGM87" s="811"/>
      <c r="RGN87" s="811"/>
      <c r="RGO87" s="811"/>
      <c r="RGP87" s="811"/>
      <c r="RGQ87" s="811"/>
      <c r="RGR87" s="811"/>
      <c r="RGS87" s="811"/>
      <c r="RGT87" s="811"/>
      <c r="RGU87" s="811"/>
      <c r="RGV87" s="811"/>
      <c r="RGW87" s="811"/>
      <c r="RGX87" s="811"/>
      <c r="RGY87" s="811"/>
      <c r="RGZ87" s="811"/>
      <c r="RHA87" s="811"/>
      <c r="RHB87" s="811"/>
      <c r="RHC87" s="811"/>
      <c r="RHD87" s="811"/>
      <c r="RHE87" s="811"/>
      <c r="RHF87" s="811"/>
      <c r="RHG87" s="811"/>
      <c r="RHH87" s="811"/>
      <c r="RHI87" s="811"/>
      <c r="RHJ87" s="811"/>
      <c r="RHK87" s="811"/>
      <c r="RHL87" s="811"/>
      <c r="RHM87" s="811"/>
      <c r="RHN87" s="811"/>
      <c r="RHO87" s="811"/>
      <c r="RHP87" s="811"/>
      <c r="RHQ87" s="811"/>
      <c r="RHR87" s="811"/>
      <c r="RHS87" s="811"/>
      <c r="RHT87" s="811"/>
      <c r="RHU87" s="811"/>
      <c r="RHV87" s="811"/>
      <c r="RHW87" s="811"/>
      <c r="RHX87" s="811"/>
      <c r="RHY87" s="811"/>
      <c r="RHZ87" s="811"/>
      <c r="RIA87" s="811"/>
      <c r="RIB87" s="811"/>
      <c r="RIC87" s="811"/>
      <c r="RID87" s="811"/>
      <c r="RIE87" s="811"/>
      <c r="RIF87" s="811"/>
      <c r="RIG87" s="811"/>
      <c r="RIH87" s="811"/>
      <c r="RII87" s="811"/>
      <c r="RIJ87" s="811"/>
      <c r="RIK87" s="811"/>
      <c r="RIL87" s="811"/>
      <c r="RIM87" s="811"/>
      <c r="RIN87" s="811"/>
      <c r="RIO87" s="811"/>
      <c r="RIP87" s="811"/>
      <c r="RIQ87" s="811"/>
      <c r="RIR87" s="811"/>
      <c r="RIS87" s="811"/>
      <c r="RIT87" s="811"/>
      <c r="RIU87" s="811"/>
      <c r="RIV87" s="811"/>
      <c r="RIW87" s="811"/>
      <c r="RIX87" s="811"/>
      <c r="RIY87" s="811"/>
      <c r="RIZ87" s="811"/>
      <c r="RJA87" s="811"/>
      <c r="RJB87" s="811"/>
      <c r="RJC87" s="811"/>
      <c r="RJD87" s="811"/>
      <c r="RJE87" s="811"/>
      <c r="RJF87" s="811"/>
      <c r="RJG87" s="811"/>
      <c r="RJH87" s="811"/>
      <c r="RJI87" s="811"/>
      <c r="RJJ87" s="811"/>
      <c r="RJK87" s="811"/>
      <c r="RJL87" s="811"/>
      <c r="RJM87" s="811"/>
      <c r="RJN87" s="811"/>
      <c r="RJO87" s="811"/>
      <c r="RJP87" s="811"/>
      <c r="RJQ87" s="811"/>
      <c r="RJR87" s="811"/>
      <c r="RJS87" s="811"/>
      <c r="RJT87" s="811"/>
      <c r="RJU87" s="811"/>
      <c r="RJV87" s="811"/>
      <c r="RJW87" s="811"/>
      <c r="RJX87" s="811"/>
      <c r="RJY87" s="811"/>
      <c r="RJZ87" s="811"/>
      <c r="RKA87" s="811"/>
      <c r="RKB87" s="811"/>
      <c r="RKC87" s="811"/>
      <c r="RKD87" s="811"/>
      <c r="RKE87" s="811"/>
      <c r="RKF87" s="811"/>
      <c r="RKG87" s="811"/>
      <c r="RKH87" s="811"/>
      <c r="RKI87" s="811"/>
      <c r="RKJ87" s="811"/>
      <c r="RKK87" s="811"/>
      <c r="RKL87" s="811"/>
      <c r="RKM87" s="811"/>
      <c r="RKN87" s="811"/>
      <c r="RKO87" s="811"/>
      <c r="RKP87" s="811"/>
      <c r="RKQ87" s="811"/>
      <c r="RKR87" s="811"/>
      <c r="RKS87" s="811"/>
      <c r="RKT87" s="811"/>
      <c r="RKU87" s="811"/>
      <c r="RKV87" s="811"/>
      <c r="RKW87" s="811"/>
      <c r="RKX87" s="811"/>
      <c r="RKY87" s="811"/>
      <c r="RKZ87" s="811"/>
      <c r="RLA87" s="811"/>
      <c r="RLB87" s="811"/>
      <c r="RLC87" s="811"/>
      <c r="RLD87" s="811"/>
      <c r="RLE87" s="811"/>
      <c r="RLF87" s="811"/>
      <c r="RLG87" s="811"/>
      <c r="RLH87" s="811"/>
      <c r="RLI87" s="811"/>
      <c r="RLJ87" s="811"/>
      <c r="RLK87" s="811"/>
      <c r="RLL87" s="811"/>
      <c r="RLM87" s="811"/>
      <c r="RLN87" s="811"/>
      <c r="RLO87" s="811"/>
      <c r="RLP87" s="811"/>
      <c r="RLQ87" s="811"/>
      <c r="RLR87" s="811"/>
      <c r="RLS87" s="811"/>
      <c r="RLT87" s="811"/>
      <c r="RLU87" s="811"/>
      <c r="RLV87" s="811"/>
      <c r="RLW87" s="811"/>
      <c r="RLX87" s="811"/>
      <c r="RLY87" s="811"/>
      <c r="RLZ87" s="811"/>
      <c r="RMA87" s="811"/>
      <c r="RMB87" s="811"/>
      <c r="RMC87" s="811"/>
      <c r="RMD87" s="811"/>
      <c r="RME87" s="811"/>
      <c r="RMF87" s="811"/>
      <c r="RMG87" s="811"/>
      <c r="RMH87" s="811"/>
      <c r="RMI87" s="811"/>
      <c r="RMJ87" s="811"/>
      <c r="RMK87" s="811"/>
      <c r="RML87" s="811"/>
      <c r="RMM87" s="811"/>
      <c r="RMN87" s="811"/>
      <c r="RMO87" s="811"/>
      <c r="RMP87" s="811"/>
      <c r="RMQ87" s="811"/>
      <c r="RMR87" s="811"/>
      <c r="RMS87" s="811"/>
      <c r="RMT87" s="811"/>
      <c r="RMU87" s="811"/>
      <c r="RMV87" s="811"/>
      <c r="RMW87" s="811"/>
      <c r="RMX87" s="811"/>
      <c r="RMY87" s="811"/>
      <c r="RMZ87" s="811"/>
      <c r="RNA87" s="811"/>
      <c r="RNB87" s="811"/>
      <c r="RNC87" s="811"/>
      <c r="RND87" s="811"/>
      <c r="RNE87" s="811"/>
      <c r="RNF87" s="811"/>
      <c r="RNG87" s="811"/>
      <c r="RNH87" s="811"/>
      <c r="RNI87" s="811"/>
      <c r="RNJ87" s="811"/>
      <c r="RNK87" s="811"/>
      <c r="RNL87" s="811"/>
      <c r="RNM87" s="811"/>
      <c r="RNN87" s="811"/>
      <c r="RNO87" s="811"/>
      <c r="RNP87" s="811"/>
      <c r="RNQ87" s="811"/>
      <c r="RNR87" s="811"/>
      <c r="RNS87" s="811"/>
      <c r="RNT87" s="811"/>
      <c r="RNU87" s="811"/>
      <c r="RNV87" s="811"/>
      <c r="RNW87" s="811"/>
      <c r="RNX87" s="811"/>
      <c r="RNY87" s="811"/>
      <c r="RNZ87" s="811"/>
      <c r="ROA87" s="811"/>
      <c r="ROB87" s="811"/>
      <c r="ROC87" s="811"/>
      <c r="ROD87" s="811"/>
      <c r="ROE87" s="811"/>
      <c r="ROF87" s="811"/>
      <c r="ROG87" s="811"/>
      <c r="ROH87" s="811"/>
      <c r="ROI87" s="811"/>
      <c r="ROJ87" s="811"/>
      <c r="ROK87" s="811"/>
      <c r="ROL87" s="811"/>
      <c r="ROM87" s="811"/>
      <c r="RON87" s="811"/>
      <c r="ROO87" s="811"/>
      <c r="ROP87" s="811"/>
      <c r="ROQ87" s="811"/>
      <c r="ROR87" s="811"/>
      <c r="ROS87" s="811"/>
      <c r="ROT87" s="811"/>
      <c r="ROU87" s="811"/>
      <c r="ROV87" s="811"/>
      <c r="ROW87" s="811"/>
      <c r="ROX87" s="811"/>
      <c r="ROY87" s="811"/>
      <c r="ROZ87" s="811"/>
      <c r="RPA87" s="811"/>
      <c r="RPB87" s="811"/>
      <c r="RPC87" s="811"/>
      <c r="RPD87" s="811"/>
      <c r="RPE87" s="811"/>
      <c r="RPF87" s="811"/>
      <c r="RPG87" s="811"/>
      <c r="RPH87" s="811"/>
      <c r="RPI87" s="811"/>
      <c r="RPJ87" s="811"/>
      <c r="RPK87" s="811"/>
      <c r="RPL87" s="811"/>
      <c r="RPM87" s="811"/>
      <c r="RPN87" s="811"/>
      <c r="RPO87" s="811"/>
      <c r="RPP87" s="811"/>
      <c r="RPQ87" s="811"/>
      <c r="RPR87" s="811"/>
      <c r="RPS87" s="811"/>
      <c r="RPT87" s="811"/>
      <c r="RPU87" s="811"/>
      <c r="RPV87" s="811"/>
      <c r="RPW87" s="811"/>
      <c r="RPX87" s="811"/>
      <c r="RPY87" s="811"/>
      <c r="RPZ87" s="811"/>
      <c r="RQA87" s="811"/>
      <c r="RQB87" s="811"/>
      <c r="RQC87" s="811"/>
      <c r="RQD87" s="811"/>
      <c r="RQE87" s="811"/>
      <c r="RQF87" s="811"/>
      <c r="RQG87" s="811"/>
      <c r="RQH87" s="811"/>
      <c r="RQI87" s="811"/>
      <c r="RQJ87" s="811"/>
      <c r="RQK87" s="811"/>
      <c r="RQL87" s="811"/>
      <c r="RQM87" s="811"/>
      <c r="RQN87" s="811"/>
      <c r="RQO87" s="811"/>
      <c r="RQP87" s="811"/>
      <c r="RQQ87" s="811"/>
      <c r="RQR87" s="811"/>
      <c r="RQS87" s="811"/>
      <c r="RQT87" s="811"/>
      <c r="RQU87" s="811"/>
      <c r="RQV87" s="811"/>
      <c r="RQW87" s="811"/>
      <c r="RQX87" s="811"/>
      <c r="RQY87" s="811"/>
      <c r="RQZ87" s="811"/>
      <c r="RRA87" s="811"/>
      <c r="RRB87" s="811"/>
      <c r="RRC87" s="811"/>
      <c r="RRD87" s="811"/>
      <c r="RRE87" s="811"/>
      <c r="RRF87" s="811"/>
      <c r="RRG87" s="811"/>
      <c r="RRH87" s="811"/>
      <c r="RRI87" s="811"/>
      <c r="RRJ87" s="811"/>
      <c r="RRK87" s="811"/>
      <c r="RRL87" s="811"/>
      <c r="RRM87" s="811"/>
      <c r="RRN87" s="811"/>
      <c r="RRO87" s="811"/>
      <c r="RRP87" s="811"/>
      <c r="RRQ87" s="811"/>
      <c r="RRR87" s="811"/>
      <c r="RRS87" s="811"/>
      <c r="RRT87" s="811"/>
      <c r="RRU87" s="811"/>
      <c r="RRV87" s="811"/>
      <c r="RRW87" s="811"/>
      <c r="RRX87" s="811"/>
      <c r="RRY87" s="811"/>
      <c r="RRZ87" s="811"/>
      <c r="RSA87" s="811"/>
      <c r="RSB87" s="811"/>
      <c r="RSC87" s="811"/>
      <c r="RSD87" s="811"/>
      <c r="RSE87" s="811"/>
      <c r="RSF87" s="811"/>
      <c r="RSG87" s="811"/>
      <c r="RSH87" s="811"/>
      <c r="RSI87" s="811"/>
      <c r="RSJ87" s="811"/>
      <c r="RSK87" s="811"/>
      <c r="RSL87" s="811"/>
      <c r="RSM87" s="811"/>
      <c r="RSN87" s="811"/>
      <c r="RSO87" s="811"/>
      <c r="RSP87" s="811"/>
      <c r="RSQ87" s="811"/>
      <c r="RSR87" s="811"/>
      <c r="RSS87" s="811"/>
      <c r="RST87" s="811"/>
      <c r="RSU87" s="811"/>
      <c r="RSV87" s="811"/>
      <c r="RSW87" s="811"/>
      <c r="RSX87" s="811"/>
      <c r="RSY87" s="811"/>
      <c r="RSZ87" s="811"/>
      <c r="RTA87" s="811"/>
      <c r="RTB87" s="811"/>
      <c r="RTC87" s="811"/>
      <c r="RTD87" s="811"/>
      <c r="RTE87" s="811"/>
      <c r="RTF87" s="811"/>
      <c r="RTG87" s="811"/>
      <c r="RTH87" s="811"/>
      <c r="RTI87" s="811"/>
      <c r="RTJ87" s="811"/>
      <c r="RTK87" s="811"/>
      <c r="RTL87" s="811"/>
      <c r="RTM87" s="811"/>
      <c r="RTN87" s="811"/>
      <c r="RTO87" s="811"/>
      <c r="RTP87" s="811"/>
      <c r="RTQ87" s="811"/>
      <c r="RTR87" s="811"/>
      <c r="RTS87" s="811"/>
      <c r="RTT87" s="811"/>
      <c r="RTU87" s="811"/>
      <c r="RTV87" s="811"/>
      <c r="RTW87" s="811"/>
      <c r="RTX87" s="811"/>
      <c r="RTY87" s="811"/>
      <c r="RTZ87" s="811"/>
      <c r="RUA87" s="811"/>
      <c r="RUB87" s="811"/>
      <c r="RUC87" s="811"/>
      <c r="RUD87" s="811"/>
      <c r="RUE87" s="811"/>
      <c r="RUF87" s="811"/>
      <c r="RUG87" s="811"/>
      <c r="RUH87" s="811"/>
      <c r="RUI87" s="811"/>
      <c r="RUJ87" s="811"/>
      <c r="RUK87" s="811"/>
      <c r="RUL87" s="811"/>
      <c r="RUM87" s="811"/>
      <c r="RUN87" s="811"/>
      <c r="RUO87" s="811"/>
      <c r="RUP87" s="811"/>
      <c r="RUQ87" s="811"/>
      <c r="RUR87" s="811"/>
      <c r="RUS87" s="811"/>
      <c r="RUT87" s="811"/>
      <c r="RUU87" s="811"/>
      <c r="RUV87" s="811"/>
      <c r="RUW87" s="811"/>
      <c r="RUX87" s="811"/>
      <c r="RUY87" s="811"/>
      <c r="RUZ87" s="811"/>
      <c r="RVA87" s="811"/>
      <c r="RVB87" s="811"/>
      <c r="RVC87" s="811"/>
      <c r="RVD87" s="811"/>
      <c r="RVE87" s="811"/>
      <c r="RVF87" s="811"/>
      <c r="RVG87" s="811"/>
      <c r="RVH87" s="811"/>
      <c r="RVI87" s="811"/>
      <c r="RVJ87" s="811"/>
      <c r="RVK87" s="811"/>
      <c r="RVL87" s="811"/>
      <c r="RVM87" s="811"/>
      <c r="RVN87" s="811"/>
      <c r="RVO87" s="811"/>
      <c r="RVP87" s="811"/>
      <c r="RVQ87" s="811"/>
      <c r="RVR87" s="811"/>
      <c r="RVS87" s="811"/>
      <c r="RVT87" s="811"/>
      <c r="RVU87" s="811"/>
      <c r="RVV87" s="811"/>
      <c r="RVW87" s="811"/>
      <c r="RVX87" s="811"/>
      <c r="RVY87" s="811"/>
      <c r="RVZ87" s="811"/>
      <c r="RWA87" s="811"/>
      <c r="RWB87" s="811"/>
      <c r="RWC87" s="811"/>
      <c r="RWD87" s="811"/>
      <c r="RWE87" s="811"/>
      <c r="RWF87" s="811"/>
      <c r="RWG87" s="811"/>
      <c r="RWH87" s="811"/>
      <c r="RWI87" s="811"/>
      <c r="RWJ87" s="811"/>
      <c r="RWK87" s="811"/>
      <c r="RWL87" s="811"/>
      <c r="RWM87" s="811"/>
      <c r="RWN87" s="811"/>
      <c r="RWO87" s="811"/>
      <c r="RWP87" s="811"/>
      <c r="RWQ87" s="811"/>
      <c r="RWR87" s="811"/>
      <c r="RWS87" s="811"/>
      <c r="RWT87" s="811"/>
      <c r="RWU87" s="811"/>
      <c r="RWV87" s="811"/>
      <c r="RWW87" s="811"/>
      <c r="RWX87" s="811"/>
      <c r="RWY87" s="811"/>
      <c r="RWZ87" s="811"/>
      <c r="RXA87" s="811"/>
      <c r="RXB87" s="811"/>
      <c r="RXC87" s="811"/>
      <c r="RXD87" s="811"/>
      <c r="RXE87" s="811"/>
      <c r="RXF87" s="811"/>
      <c r="RXG87" s="811"/>
      <c r="RXH87" s="811"/>
      <c r="RXI87" s="811"/>
      <c r="RXJ87" s="811"/>
      <c r="RXK87" s="811"/>
      <c r="RXL87" s="811"/>
      <c r="RXM87" s="811"/>
      <c r="RXN87" s="811"/>
      <c r="RXO87" s="811"/>
      <c r="RXP87" s="811"/>
      <c r="RXQ87" s="811"/>
      <c r="RXR87" s="811"/>
      <c r="RXS87" s="811"/>
      <c r="RXT87" s="811"/>
      <c r="RXU87" s="811"/>
      <c r="RXV87" s="811"/>
      <c r="RXW87" s="811"/>
      <c r="RXX87" s="811"/>
      <c r="RXY87" s="811"/>
      <c r="RXZ87" s="811"/>
      <c r="RYA87" s="811"/>
      <c r="RYB87" s="811"/>
      <c r="RYC87" s="811"/>
      <c r="RYD87" s="811"/>
      <c r="RYE87" s="811"/>
      <c r="RYF87" s="811"/>
      <c r="RYG87" s="811"/>
      <c r="RYH87" s="811"/>
      <c r="RYI87" s="811"/>
      <c r="RYJ87" s="811"/>
      <c r="RYK87" s="811"/>
      <c r="RYL87" s="811"/>
      <c r="RYM87" s="811"/>
      <c r="RYN87" s="811"/>
      <c r="RYO87" s="811"/>
      <c r="RYP87" s="811"/>
      <c r="RYQ87" s="811"/>
      <c r="RYR87" s="811"/>
      <c r="RYS87" s="811"/>
      <c r="RYT87" s="811"/>
      <c r="RYU87" s="811"/>
      <c r="RYV87" s="811"/>
      <c r="RYW87" s="811"/>
      <c r="RYX87" s="811"/>
      <c r="RYY87" s="811"/>
      <c r="RYZ87" s="811"/>
      <c r="RZA87" s="811"/>
      <c r="RZB87" s="811"/>
      <c r="RZC87" s="811"/>
      <c r="RZD87" s="811"/>
      <c r="RZE87" s="811"/>
      <c r="RZF87" s="811"/>
      <c r="RZG87" s="811"/>
      <c r="RZH87" s="811"/>
      <c r="RZI87" s="811"/>
      <c r="RZJ87" s="811"/>
      <c r="RZK87" s="811"/>
      <c r="RZL87" s="811"/>
      <c r="RZM87" s="811"/>
      <c r="RZN87" s="811"/>
      <c r="RZO87" s="811"/>
      <c r="RZP87" s="811"/>
      <c r="RZQ87" s="811"/>
      <c r="RZR87" s="811"/>
      <c r="RZS87" s="811"/>
      <c r="RZT87" s="811"/>
      <c r="RZU87" s="811"/>
      <c r="RZV87" s="811"/>
      <c r="RZW87" s="811"/>
      <c r="RZX87" s="811"/>
      <c r="RZY87" s="811"/>
      <c r="RZZ87" s="811"/>
      <c r="SAA87" s="811"/>
      <c r="SAB87" s="811"/>
      <c r="SAC87" s="811"/>
      <c r="SAD87" s="811"/>
      <c r="SAE87" s="811"/>
      <c r="SAF87" s="811"/>
      <c r="SAG87" s="811"/>
      <c r="SAH87" s="811"/>
      <c r="SAI87" s="811"/>
      <c r="SAJ87" s="811"/>
      <c r="SAK87" s="811"/>
      <c r="SAL87" s="811"/>
      <c r="SAM87" s="811"/>
      <c r="SAN87" s="811"/>
      <c r="SAO87" s="811"/>
      <c r="SAP87" s="811"/>
      <c r="SAQ87" s="811"/>
      <c r="SAR87" s="811"/>
      <c r="SAS87" s="811"/>
      <c r="SAT87" s="811"/>
      <c r="SAU87" s="811"/>
      <c r="SAV87" s="811"/>
      <c r="SAW87" s="811"/>
      <c r="SAX87" s="811"/>
      <c r="SAY87" s="811"/>
      <c r="SAZ87" s="811"/>
      <c r="SBA87" s="811"/>
      <c r="SBB87" s="811"/>
      <c r="SBC87" s="811"/>
      <c r="SBD87" s="811"/>
      <c r="SBE87" s="811"/>
      <c r="SBF87" s="811"/>
      <c r="SBG87" s="811"/>
      <c r="SBH87" s="811"/>
      <c r="SBI87" s="811"/>
      <c r="SBJ87" s="811"/>
      <c r="SBK87" s="811"/>
      <c r="SBL87" s="811"/>
      <c r="SBM87" s="811"/>
      <c r="SBN87" s="811"/>
      <c r="SBO87" s="811"/>
      <c r="SBP87" s="811"/>
      <c r="SBQ87" s="811"/>
      <c r="SBR87" s="811"/>
      <c r="SBS87" s="811"/>
      <c r="SBT87" s="811"/>
      <c r="SBU87" s="811"/>
      <c r="SBV87" s="811"/>
      <c r="SBW87" s="811"/>
      <c r="SBX87" s="811"/>
      <c r="SBY87" s="811"/>
      <c r="SBZ87" s="811"/>
      <c r="SCA87" s="811"/>
      <c r="SCB87" s="811"/>
      <c r="SCC87" s="811"/>
      <c r="SCD87" s="811"/>
      <c r="SCE87" s="811"/>
      <c r="SCF87" s="811"/>
      <c r="SCG87" s="811"/>
      <c r="SCH87" s="811"/>
      <c r="SCI87" s="811"/>
      <c r="SCJ87" s="811"/>
      <c r="SCK87" s="811"/>
      <c r="SCL87" s="811"/>
      <c r="SCM87" s="811"/>
      <c r="SCN87" s="811"/>
      <c r="SCO87" s="811"/>
      <c r="SCP87" s="811"/>
      <c r="SCQ87" s="811"/>
      <c r="SCR87" s="811"/>
      <c r="SCS87" s="811"/>
      <c r="SCT87" s="811"/>
      <c r="SCU87" s="811"/>
      <c r="SCV87" s="811"/>
      <c r="SCW87" s="811"/>
      <c r="SCX87" s="811"/>
      <c r="SCY87" s="811"/>
      <c r="SCZ87" s="811"/>
      <c r="SDA87" s="811"/>
      <c r="SDB87" s="811"/>
      <c r="SDC87" s="811"/>
      <c r="SDD87" s="811"/>
      <c r="SDE87" s="811"/>
      <c r="SDF87" s="811"/>
      <c r="SDG87" s="811"/>
      <c r="SDH87" s="811"/>
      <c r="SDI87" s="811"/>
      <c r="SDJ87" s="811"/>
      <c r="SDK87" s="811"/>
      <c r="SDL87" s="811"/>
      <c r="SDM87" s="811"/>
      <c r="SDN87" s="811"/>
      <c r="SDO87" s="811"/>
      <c r="SDP87" s="811"/>
      <c r="SDQ87" s="811"/>
      <c r="SDR87" s="811"/>
      <c r="SDS87" s="811"/>
      <c r="SDT87" s="811"/>
      <c r="SDU87" s="811"/>
      <c r="SDV87" s="811"/>
      <c r="SDW87" s="811"/>
      <c r="SDX87" s="811"/>
      <c r="SDY87" s="811"/>
      <c r="SDZ87" s="811"/>
      <c r="SEA87" s="811"/>
      <c r="SEB87" s="811"/>
      <c r="SEC87" s="811"/>
      <c r="SED87" s="811"/>
      <c r="SEE87" s="811"/>
      <c r="SEF87" s="811"/>
      <c r="SEG87" s="811"/>
      <c r="SEH87" s="811"/>
      <c r="SEI87" s="811"/>
      <c r="SEJ87" s="811"/>
      <c r="SEK87" s="811"/>
      <c r="SEL87" s="811"/>
      <c r="SEM87" s="811"/>
      <c r="SEN87" s="811"/>
      <c r="SEO87" s="811"/>
      <c r="SEP87" s="811"/>
      <c r="SEQ87" s="811"/>
      <c r="SER87" s="811"/>
      <c r="SES87" s="811"/>
      <c r="SET87" s="811"/>
      <c r="SEU87" s="811"/>
      <c r="SEV87" s="811"/>
      <c r="SEW87" s="811"/>
      <c r="SEX87" s="811"/>
      <c r="SEY87" s="811"/>
      <c r="SEZ87" s="811"/>
      <c r="SFA87" s="811"/>
      <c r="SFB87" s="811"/>
      <c r="SFC87" s="811"/>
      <c r="SFD87" s="811"/>
      <c r="SFE87" s="811"/>
      <c r="SFF87" s="811"/>
      <c r="SFG87" s="811"/>
      <c r="SFH87" s="811"/>
      <c r="SFI87" s="811"/>
      <c r="SFJ87" s="811"/>
      <c r="SFK87" s="811"/>
      <c r="SFL87" s="811"/>
      <c r="SFM87" s="811"/>
      <c r="SFN87" s="811"/>
      <c r="SFO87" s="811"/>
      <c r="SFP87" s="811"/>
      <c r="SFQ87" s="811"/>
      <c r="SFR87" s="811"/>
      <c r="SFS87" s="811"/>
      <c r="SFT87" s="811"/>
      <c r="SFU87" s="811"/>
      <c r="SFV87" s="811"/>
      <c r="SFW87" s="811"/>
      <c r="SFX87" s="811"/>
      <c r="SFY87" s="811"/>
      <c r="SFZ87" s="811"/>
      <c r="SGA87" s="811"/>
      <c r="SGB87" s="811"/>
      <c r="SGC87" s="811"/>
      <c r="SGD87" s="811"/>
      <c r="SGE87" s="811"/>
      <c r="SGF87" s="811"/>
      <c r="SGG87" s="811"/>
      <c r="SGH87" s="811"/>
      <c r="SGI87" s="811"/>
      <c r="SGJ87" s="811"/>
      <c r="SGK87" s="811"/>
      <c r="SGL87" s="811"/>
      <c r="SGM87" s="811"/>
      <c r="SGN87" s="811"/>
      <c r="SGO87" s="811"/>
      <c r="SGP87" s="811"/>
      <c r="SGQ87" s="811"/>
      <c r="SGR87" s="811"/>
      <c r="SGS87" s="811"/>
      <c r="SGT87" s="811"/>
      <c r="SGU87" s="811"/>
      <c r="SGV87" s="811"/>
      <c r="SGW87" s="811"/>
      <c r="SGX87" s="811"/>
      <c r="SGY87" s="811"/>
      <c r="SGZ87" s="811"/>
      <c r="SHA87" s="811"/>
      <c r="SHB87" s="811"/>
      <c r="SHC87" s="811"/>
      <c r="SHD87" s="811"/>
      <c r="SHE87" s="811"/>
      <c r="SHF87" s="811"/>
      <c r="SHG87" s="811"/>
      <c r="SHH87" s="811"/>
      <c r="SHI87" s="811"/>
      <c r="SHJ87" s="811"/>
      <c r="SHK87" s="811"/>
      <c r="SHL87" s="811"/>
      <c r="SHM87" s="811"/>
      <c r="SHN87" s="811"/>
      <c r="SHO87" s="811"/>
      <c r="SHP87" s="811"/>
      <c r="SHQ87" s="811"/>
      <c r="SHR87" s="811"/>
      <c r="SHS87" s="811"/>
      <c r="SHT87" s="811"/>
      <c r="SHU87" s="811"/>
      <c r="SHV87" s="811"/>
      <c r="SHW87" s="811"/>
      <c r="SHX87" s="811"/>
      <c r="SHY87" s="811"/>
      <c r="SHZ87" s="811"/>
      <c r="SIA87" s="811"/>
      <c r="SIB87" s="811"/>
      <c r="SIC87" s="811"/>
      <c r="SID87" s="811"/>
      <c r="SIE87" s="811"/>
      <c r="SIF87" s="811"/>
      <c r="SIG87" s="811"/>
      <c r="SIH87" s="811"/>
      <c r="SII87" s="811"/>
      <c r="SIJ87" s="811"/>
      <c r="SIK87" s="811"/>
      <c r="SIL87" s="811"/>
      <c r="SIM87" s="811"/>
      <c r="SIN87" s="811"/>
      <c r="SIO87" s="811"/>
      <c r="SIP87" s="811"/>
      <c r="SIQ87" s="811"/>
      <c r="SIR87" s="811"/>
      <c r="SIS87" s="811"/>
      <c r="SIT87" s="811"/>
      <c r="SIU87" s="811"/>
      <c r="SIV87" s="811"/>
      <c r="SIW87" s="811"/>
      <c r="SIX87" s="811"/>
      <c r="SIY87" s="811"/>
      <c r="SIZ87" s="811"/>
      <c r="SJA87" s="811"/>
      <c r="SJB87" s="811"/>
      <c r="SJC87" s="811"/>
      <c r="SJD87" s="811"/>
      <c r="SJE87" s="811"/>
      <c r="SJF87" s="811"/>
      <c r="SJG87" s="811"/>
      <c r="SJH87" s="811"/>
      <c r="SJI87" s="811"/>
      <c r="SJJ87" s="811"/>
      <c r="SJK87" s="811"/>
      <c r="SJL87" s="811"/>
      <c r="SJM87" s="811"/>
      <c r="SJN87" s="811"/>
      <c r="SJO87" s="811"/>
      <c r="SJP87" s="811"/>
      <c r="SJQ87" s="811"/>
      <c r="SJR87" s="811"/>
      <c r="SJS87" s="811"/>
      <c r="SJT87" s="811"/>
      <c r="SJU87" s="811"/>
      <c r="SJV87" s="811"/>
      <c r="SJW87" s="811"/>
      <c r="SJX87" s="811"/>
      <c r="SJY87" s="811"/>
      <c r="SJZ87" s="811"/>
      <c r="SKA87" s="811"/>
      <c r="SKB87" s="811"/>
      <c r="SKC87" s="811"/>
      <c r="SKD87" s="811"/>
      <c r="SKE87" s="811"/>
      <c r="SKF87" s="811"/>
      <c r="SKG87" s="811"/>
      <c r="SKH87" s="811"/>
      <c r="SKI87" s="811"/>
      <c r="SKJ87" s="811"/>
      <c r="SKK87" s="811"/>
      <c r="SKL87" s="811"/>
      <c r="SKM87" s="811"/>
      <c r="SKN87" s="811"/>
      <c r="SKO87" s="811"/>
      <c r="SKP87" s="811"/>
      <c r="SKQ87" s="811"/>
      <c r="SKR87" s="811"/>
      <c r="SKS87" s="811"/>
      <c r="SKT87" s="811"/>
      <c r="SKU87" s="811"/>
      <c r="SKV87" s="811"/>
      <c r="SKW87" s="811"/>
      <c r="SKX87" s="811"/>
      <c r="SKY87" s="811"/>
      <c r="SKZ87" s="811"/>
      <c r="SLA87" s="811"/>
      <c r="SLB87" s="811"/>
      <c r="SLC87" s="811"/>
      <c r="SLD87" s="811"/>
      <c r="SLE87" s="811"/>
      <c r="SLF87" s="811"/>
      <c r="SLG87" s="811"/>
      <c r="SLH87" s="811"/>
      <c r="SLI87" s="811"/>
      <c r="SLJ87" s="811"/>
      <c r="SLK87" s="811"/>
      <c r="SLL87" s="811"/>
      <c r="SLM87" s="811"/>
      <c r="SLN87" s="811"/>
      <c r="SLO87" s="811"/>
      <c r="SLP87" s="811"/>
      <c r="SLQ87" s="811"/>
      <c r="SLR87" s="811"/>
      <c r="SLS87" s="811"/>
      <c r="SLT87" s="811"/>
      <c r="SLU87" s="811"/>
      <c r="SLV87" s="811"/>
      <c r="SLW87" s="811"/>
      <c r="SLX87" s="811"/>
      <c r="SLY87" s="811"/>
      <c r="SLZ87" s="811"/>
      <c r="SMA87" s="811"/>
      <c r="SMB87" s="811"/>
      <c r="SMC87" s="811"/>
      <c r="SMD87" s="811"/>
      <c r="SME87" s="811"/>
      <c r="SMF87" s="811"/>
      <c r="SMG87" s="811"/>
      <c r="SMH87" s="811"/>
      <c r="SMI87" s="811"/>
      <c r="SMJ87" s="811"/>
      <c r="SMK87" s="811"/>
      <c r="SML87" s="811"/>
      <c r="SMM87" s="811"/>
      <c r="SMN87" s="811"/>
      <c r="SMO87" s="811"/>
      <c r="SMP87" s="811"/>
      <c r="SMQ87" s="811"/>
      <c r="SMR87" s="811"/>
      <c r="SMS87" s="811"/>
      <c r="SMT87" s="811"/>
      <c r="SMU87" s="811"/>
      <c r="SMV87" s="811"/>
      <c r="SMW87" s="811"/>
      <c r="SMX87" s="811"/>
      <c r="SMY87" s="811"/>
      <c r="SMZ87" s="811"/>
      <c r="SNA87" s="811"/>
      <c r="SNB87" s="811"/>
      <c r="SNC87" s="811"/>
      <c r="SND87" s="811"/>
      <c r="SNE87" s="811"/>
      <c r="SNF87" s="811"/>
      <c r="SNG87" s="811"/>
      <c r="SNH87" s="811"/>
      <c r="SNI87" s="811"/>
      <c r="SNJ87" s="811"/>
      <c r="SNK87" s="811"/>
      <c r="SNL87" s="811"/>
      <c r="SNM87" s="811"/>
      <c r="SNN87" s="811"/>
      <c r="SNO87" s="811"/>
      <c r="SNP87" s="811"/>
      <c r="SNQ87" s="811"/>
      <c r="SNR87" s="811"/>
      <c r="SNS87" s="811"/>
      <c r="SNT87" s="811"/>
      <c r="SNU87" s="811"/>
      <c r="SNV87" s="811"/>
      <c r="SNW87" s="811"/>
      <c r="SNX87" s="811"/>
      <c r="SNY87" s="811"/>
      <c r="SNZ87" s="811"/>
      <c r="SOA87" s="811"/>
      <c r="SOB87" s="811"/>
      <c r="SOC87" s="811"/>
      <c r="SOD87" s="811"/>
      <c r="SOE87" s="811"/>
      <c r="SOF87" s="811"/>
      <c r="SOG87" s="811"/>
      <c r="SOH87" s="811"/>
      <c r="SOI87" s="811"/>
      <c r="SOJ87" s="811"/>
      <c r="SOK87" s="811"/>
      <c r="SOL87" s="811"/>
      <c r="SOM87" s="811"/>
      <c r="SON87" s="811"/>
      <c r="SOO87" s="811"/>
      <c r="SOP87" s="811"/>
      <c r="SOQ87" s="811"/>
      <c r="SOR87" s="811"/>
      <c r="SOS87" s="811"/>
      <c r="SOT87" s="811"/>
      <c r="SOU87" s="811"/>
      <c r="SOV87" s="811"/>
      <c r="SOW87" s="811"/>
      <c r="SOX87" s="811"/>
      <c r="SOY87" s="811"/>
      <c r="SOZ87" s="811"/>
      <c r="SPA87" s="811"/>
      <c r="SPB87" s="811"/>
      <c r="SPC87" s="811"/>
      <c r="SPD87" s="811"/>
      <c r="SPE87" s="811"/>
      <c r="SPF87" s="811"/>
      <c r="SPG87" s="811"/>
      <c r="SPH87" s="811"/>
      <c r="SPI87" s="811"/>
      <c r="SPJ87" s="811"/>
      <c r="SPK87" s="811"/>
      <c r="SPL87" s="811"/>
      <c r="SPM87" s="811"/>
      <c r="SPN87" s="811"/>
      <c r="SPO87" s="811"/>
      <c r="SPP87" s="811"/>
      <c r="SPQ87" s="811"/>
      <c r="SPR87" s="811"/>
      <c r="SPS87" s="811"/>
      <c r="SPT87" s="811"/>
      <c r="SPU87" s="811"/>
      <c r="SPV87" s="811"/>
      <c r="SPW87" s="811"/>
      <c r="SPX87" s="811"/>
      <c r="SPY87" s="811"/>
      <c r="SPZ87" s="811"/>
      <c r="SQA87" s="811"/>
      <c r="SQB87" s="811"/>
      <c r="SQC87" s="811"/>
      <c r="SQD87" s="811"/>
      <c r="SQE87" s="811"/>
      <c r="SQF87" s="811"/>
      <c r="SQG87" s="811"/>
      <c r="SQH87" s="811"/>
      <c r="SQI87" s="811"/>
      <c r="SQJ87" s="811"/>
      <c r="SQK87" s="811"/>
      <c r="SQL87" s="811"/>
      <c r="SQM87" s="811"/>
      <c r="SQN87" s="811"/>
      <c r="SQO87" s="811"/>
      <c r="SQP87" s="811"/>
      <c r="SQQ87" s="811"/>
      <c r="SQR87" s="811"/>
      <c r="SQS87" s="811"/>
      <c r="SQT87" s="811"/>
      <c r="SQU87" s="811"/>
      <c r="SQV87" s="811"/>
      <c r="SQW87" s="811"/>
      <c r="SQX87" s="811"/>
      <c r="SQY87" s="811"/>
      <c r="SQZ87" s="811"/>
      <c r="SRA87" s="811"/>
      <c r="SRB87" s="811"/>
      <c r="SRC87" s="811"/>
      <c r="SRD87" s="811"/>
      <c r="SRE87" s="811"/>
      <c r="SRF87" s="811"/>
      <c r="SRG87" s="811"/>
      <c r="SRH87" s="811"/>
      <c r="SRI87" s="811"/>
      <c r="SRJ87" s="811"/>
      <c r="SRK87" s="811"/>
      <c r="SRL87" s="811"/>
      <c r="SRM87" s="811"/>
      <c r="SRN87" s="811"/>
      <c r="SRO87" s="811"/>
      <c r="SRP87" s="811"/>
      <c r="SRQ87" s="811"/>
      <c r="SRR87" s="811"/>
      <c r="SRS87" s="811"/>
      <c r="SRT87" s="811"/>
      <c r="SRU87" s="811"/>
      <c r="SRV87" s="811"/>
      <c r="SRW87" s="811"/>
      <c r="SRX87" s="811"/>
      <c r="SRY87" s="811"/>
      <c r="SRZ87" s="811"/>
      <c r="SSA87" s="811"/>
      <c r="SSB87" s="811"/>
      <c r="SSC87" s="811"/>
      <c r="SSD87" s="811"/>
      <c r="SSE87" s="811"/>
      <c r="SSF87" s="811"/>
      <c r="SSG87" s="811"/>
      <c r="SSH87" s="811"/>
      <c r="SSI87" s="811"/>
      <c r="SSJ87" s="811"/>
      <c r="SSK87" s="811"/>
      <c r="SSL87" s="811"/>
      <c r="SSM87" s="811"/>
      <c r="SSN87" s="811"/>
      <c r="SSO87" s="811"/>
      <c r="SSP87" s="811"/>
      <c r="SSQ87" s="811"/>
      <c r="SSR87" s="811"/>
      <c r="SSS87" s="811"/>
      <c r="SST87" s="811"/>
      <c r="SSU87" s="811"/>
      <c r="SSV87" s="811"/>
      <c r="SSW87" s="811"/>
      <c r="SSX87" s="811"/>
      <c r="SSY87" s="811"/>
      <c r="SSZ87" s="811"/>
      <c r="STA87" s="811"/>
      <c r="STB87" s="811"/>
      <c r="STC87" s="811"/>
      <c r="STD87" s="811"/>
      <c r="STE87" s="811"/>
      <c r="STF87" s="811"/>
      <c r="STG87" s="811"/>
      <c r="STH87" s="811"/>
      <c r="STI87" s="811"/>
      <c r="STJ87" s="811"/>
      <c r="STK87" s="811"/>
      <c r="STL87" s="811"/>
      <c r="STM87" s="811"/>
      <c r="STN87" s="811"/>
      <c r="STO87" s="811"/>
      <c r="STP87" s="811"/>
      <c r="STQ87" s="811"/>
      <c r="STR87" s="811"/>
      <c r="STS87" s="811"/>
      <c r="STT87" s="811"/>
      <c r="STU87" s="811"/>
      <c r="STV87" s="811"/>
      <c r="STW87" s="811"/>
      <c r="STX87" s="811"/>
      <c r="STY87" s="811"/>
      <c r="STZ87" s="811"/>
      <c r="SUA87" s="811"/>
      <c r="SUB87" s="811"/>
      <c r="SUC87" s="811"/>
      <c r="SUD87" s="811"/>
      <c r="SUE87" s="811"/>
      <c r="SUF87" s="811"/>
      <c r="SUG87" s="811"/>
      <c r="SUH87" s="811"/>
      <c r="SUI87" s="811"/>
      <c r="SUJ87" s="811"/>
      <c r="SUK87" s="811"/>
      <c r="SUL87" s="811"/>
      <c r="SUM87" s="811"/>
      <c r="SUN87" s="811"/>
      <c r="SUO87" s="811"/>
      <c r="SUP87" s="811"/>
      <c r="SUQ87" s="811"/>
      <c r="SUR87" s="811"/>
      <c r="SUS87" s="811"/>
      <c r="SUT87" s="811"/>
      <c r="SUU87" s="811"/>
      <c r="SUV87" s="811"/>
      <c r="SUW87" s="811"/>
      <c r="SUX87" s="811"/>
      <c r="SUY87" s="811"/>
      <c r="SUZ87" s="811"/>
      <c r="SVA87" s="811"/>
      <c r="SVB87" s="811"/>
      <c r="SVC87" s="811"/>
      <c r="SVD87" s="811"/>
      <c r="SVE87" s="811"/>
      <c r="SVF87" s="811"/>
      <c r="SVG87" s="811"/>
      <c r="SVH87" s="811"/>
      <c r="SVI87" s="811"/>
      <c r="SVJ87" s="811"/>
      <c r="SVK87" s="811"/>
      <c r="SVL87" s="811"/>
      <c r="SVM87" s="811"/>
      <c r="SVN87" s="811"/>
      <c r="SVO87" s="811"/>
      <c r="SVP87" s="811"/>
      <c r="SVQ87" s="811"/>
      <c r="SVR87" s="811"/>
      <c r="SVS87" s="811"/>
      <c r="SVT87" s="811"/>
      <c r="SVU87" s="811"/>
      <c r="SVV87" s="811"/>
      <c r="SVW87" s="811"/>
      <c r="SVX87" s="811"/>
      <c r="SVY87" s="811"/>
      <c r="SVZ87" s="811"/>
      <c r="SWA87" s="811"/>
      <c r="SWB87" s="811"/>
      <c r="SWC87" s="811"/>
      <c r="SWD87" s="811"/>
      <c r="SWE87" s="811"/>
      <c r="SWF87" s="811"/>
      <c r="SWG87" s="811"/>
      <c r="SWH87" s="811"/>
      <c r="SWI87" s="811"/>
      <c r="SWJ87" s="811"/>
      <c r="SWK87" s="811"/>
      <c r="SWL87" s="811"/>
      <c r="SWM87" s="811"/>
      <c r="SWN87" s="811"/>
      <c r="SWO87" s="811"/>
      <c r="SWP87" s="811"/>
      <c r="SWQ87" s="811"/>
      <c r="SWR87" s="811"/>
      <c r="SWS87" s="811"/>
      <c r="SWT87" s="811"/>
      <c r="SWU87" s="811"/>
      <c r="SWV87" s="811"/>
      <c r="SWW87" s="811"/>
      <c r="SWX87" s="811"/>
      <c r="SWY87" s="811"/>
      <c r="SWZ87" s="811"/>
      <c r="SXA87" s="811"/>
      <c r="SXB87" s="811"/>
      <c r="SXC87" s="811"/>
      <c r="SXD87" s="811"/>
      <c r="SXE87" s="811"/>
      <c r="SXF87" s="811"/>
      <c r="SXG87" s="811"/>
      <c r="SXH87" s="811"/>
      <c r="SXI87" s="811"/>
      <c r="SXJ87" s="811"/>
      <c r="SXK87" s="811"/>
      <c r="SXL87" s="811"/>
      <c r="SXM87" s="811"/>
      <c r="SXN87" s="811"/>
      <c r="SXO87" s="811"/>
      <c r="SXP87" s="811"/>
      <c r="SXQ87" s="811"/>
      <c r="SXR87" s="811"/>
      <c r="SXS87" s="811"/>
      <c r="SXT87" s="811"/>
      <c r="SXU87" s="811"/>
      <c r="SXV87" s="811"/>
      <c r="SXW87" s="811"/>
      <c r="SXX87" s="811"/>
      <c r="SXY87" s="811"/>
      <c r="SXZ87" s="811"/>
      <c r="SYA87" s="811"/>
      <c r="SYB87" s="811"/>
      <c r="SYC87" s="811"/>
      <c r="SYD87" s="811"/>
      <c r="SYE87" s="811"/>
      <c r="SYF87" s="811"/>
      <c r="SYG87" s="811"/>
      <c r="SYH87" s="811"/>
      <c r="SYI87" s="811"/>
      <c r="SYJ87" s="811"/>
      <c r="SYK87" s="811"/>
      <c r="SYL87" s="811"/>
      <c r="SYM87" s="811"/>
      <c r="SYN87" s="811"/>
      <c r="SYO87" s="811"/>
      <c r="SYP87" s="811"/>
      <c r="SYQ87" s="811"/>
      <c r="SYR87" s="811"/>
      <c r="SYS87" s="811"/>
      <c r="SYT87" s="811"/>
      <c r="SYU87" s="811"/>
      <c r="SYV87" s="811"/>
      <c r="SYW87" s="811"/>
      <c r="SYX87" s="811"/>
      <c r="SYY87" s="811"/>
      <c r="SYZ87" s="811"/>
      <c r="SZA87" s="811"/>
      <c r="SZB87" s="811"/>
      <c r="SZC87" s="811"/>
      <c r="SZD87" s="811"/>
      <c r="SZE87" s="811"/>
      <c r="SZF87" s="811"/>
      <c r="SZG87" s="811"/>
      <c r="SZH87" s="811"/>
      <c r="SZI87" s="811"/>
      <c r="SZJ87" s="811"/>
      <c r="SZK87" s="811"/>
      <c r="SZL87" s="811"/>
      <c r="SZM87" s="811"/>
      <c r="SZN87" s="811"/>
      <c r="SZO87" s="811"/>
      <c r="SZP87" s="811"/>
      <c r="SZQ87" s="811"/>
      <c r="SZR87" s="811"/>
      <c r="SZS87" s="811"/>
      <c r="SZT87" s="811"/>
      <c r="SZU87" s="811"/>
      <c r="SZV87" s="811"/>
      <c r="SZW87" s="811"/>
      <c r="SZX87" s="811"/>
      <c r="SZY87" s="811"/>
      <c r="SZZ87" s="811"/>
      <c r="TAA87" s="811"/>
      <c r="TAB87" s="811"/>
      <c r="TAC87" s="811"/>
      <c r="TAD87" s="811"/>
      <c r="TAE87" s="811"/>
      <c r="TAF87" s="811"/>
      <c r="TAG87" s="811"/>
      <c r="TAH87" s="811"/>
      <c r="TAI87" s="811"/>
      <c r="TAJ87" s="811"/>
      <c r="TAK87" s="811"/>
      <c r="TAL87" s="811"/>
      <c r="TAM87" s="811"/>
      <c r="TAN87" s="811"/>
      <c r="TAO87" s="811"/>
      <c r="TAP87" s="811"/>
      <c r="TAQ87" s="811"/>
      <c r="TAR87" s="811"/>
      <c r="TAS87" s="811"/>
      <c r="TAT87" s="811"/>
      <c r="TAU87" s="811"/>
      <c r="TAV87" s="811"/>
      <c r="TAW87" s="811"/>
      <c r="TAX87" s="811"/>
      <c r="TAY87" s="811"/>
      <c r="TAZ87" s="811"/>
      <c r="TBA87" s="811"/>
      <c r="TBB87" s="811"/>
      <c r="TBC87" s="811"/>
      <c r="TBD87" s="811"/>
      <c r="TBE87" s="811"/>
      <c r="TBF87" s="811"/>
      <c r="TBG87" s="811"/>
      <c r="TBH87" s="811"/>
      <c r="TBI87" s="811"/>
      <c r="TBJ87" s="811"/>
      <c r="TBK87" s="811"/>
      <c r="TBL87" s="811"/>
      <c r="TBM87" s="811"/>
      <c r="TBN87" s="811"/>
      <c r="TBO87" s="811"/>
      <c r="TBP87" s="811"/>
      <c r="TBQ87" s="811"/>
      <c r="TBR87" s="811"/>
      <c r="TBS87" s="811"/>
      <c r="TBT87" s="811"/>
      <c r="TBU87" s="811"/>
      <c r="TBV87" s="811"/>
      <c r="TBW87" s="811"/>
      <c r="TBX87" s="811"/>
      <c r="TBY87" s="811"/>
      <c r="TBZ87" s="811"/>
      <c r="TCA87" s="811"/>
      <c r="TCB87" s="811"/>
      <c r="TCC87" s="811"/>
      <c r="TCD87" s="811"/>
      <c r="TCE87" s="811"/>
      <c r="TCF87" s="811"/>
      <c r="TCG87" s="811"/>
      <c r="TCH87" s="811"/>
      <c r="TCI87" s="811"/>
      <c r="TCJ87" s="811"/>
      <c r="TCK87" s="811"/>
      <c r="TCL87" s="811"/>
      <c r="TCM87" s="811"/>
      <c r="TCN87" s="811"/>
      <c r="TCO87" s="811"/>
      <c r="TCP87" s="811"/>
      <c r="TCQ87" s="811"/>
      <c r="TCR87" s="811"/>
      <c r="TCS87" s="811"/>
      <c r="TCT87" s="811"/>
      <c r="TCU87" s="811"/>
      <c r="TCV87" s="811"/>
      <c r="TCW87" s="811"/>
      <c r="TCX87" s="811"/>
      <c r="TCY87" s="811"/>
      <c r="TCZ87" s="811"/>
      <c r="TDA87" s="811"/>
      <c r="TDB87" s="811"/>
      <c r="TDC87" s="811"/>
      <c r="TDD87" s="811"/>
      <c r="TDE87" s="811"/>
      <c r="TDF87" s="811"/>
      <c r="TDG87" s="811"/>
      <c r="TDH87" s="811"/>
      <c r="TDI87" s="811"/>
      <c r="TDJ87" s="811"/>
      <c r="TDK87" s="811"/>
      <c r="TDL87" s="811"/>
      <c r="TDM87" s="811"/>
      <c r="TDN87" s="811"/>
      <c r="TDO87" s="811"/>
      <c r="TDP87" s="811"/>
      <c r="TDQ87" s="811"/>
      <c r="TDR87" s="811"/>
      <c r="TDS87" s="811"/>
      <c r="TDT87" s="811"/>
      <c r="TDU87" s="811"/>
      <c r="TDV87" s="811"/>
      <c r="TDW87" s="811"/>
      <c r="TDX87" s="811"/>
      <c r="TDY87" s="811"/>
      <c r="TDZ87" s="811"/>
      <c r="TEA87" s="811"/>
      <c r="TEB87" s="811"/>
      <c r="TEC87" s="811"/>
      <c r="TED87" s="811"/>
      <c r="TEE87" s="811"/>
      <c r="TEF87" s="811"/>
      <c r="TEG87" s="811"/>
      <c r="TEH87" s="811"/>
      <c r="TEI87" s="811"/>
      <c r="TEJ87" s="811"/>
      <c r="TEK87" s="811"/>
      <c r="TEL87" s="811"/>
      <c r="TEM87" s="811"/>
      <c r="TEN87" s="811"/>
      <c r="TEO87" s="811"/>
      <c r="TEP87" s="811"/>
      <c r="TEQ87" s="811"/>
      <c r="TER87" s="811"/>
      <c r="TES87" s="811"/>
      <c r="TET87" s="811"/>
      <c r="TEU87" s="811"/>
      <c r="TEV87" s="811"/>
      <c r="TEW87" s="811"/>
      <c r="TEX87" s="811"/>
      <c r="TEY87" s="811"/>
      <c r="TEZ87" s="811"/>
      <c r="TFA87" s="811"/>
      <c r="TFB87" s="811"/>
      <c r="TFC87" s="811"/>
      <c r="TFD87" s="811"/>
      <c r="TFE87" s="811"/>
      <c r="TFF87" s="811"/>
      <c r="TFG87" s="811"/>
      <c r="TFH87" s="811"/>
      <c r="TFI87" s="811"/>
      <c r="TFJ87" s="811"/>
      <c r="TFK87" s="811"/>
      <c r="TFL87" s="811"/>
      <c r="TFM87" s="811"/>
      <c r="TFN87" s="811"/>
      <c r="TFO87" s="811"/>
      <c r="TFP87" s="811"/>
      <c r="TFQ87" s="811"/>
      <c r="TFR87" s="811"/>
      <c r="TFS87" s="811"/>
      <c r="TFT87" s="811"/>
      <c r="TFU87" s="811"/>
      <c r="TFV87" s="811"/>
      <c r="TFW87" s="811"/>
      <c r="TFX87" s="811"/>
      <c r="TFY87" s="811"/>
      <c r="TFZ87" s="811"/>
      <c r="TGA87" s="811"/>
      <c r="TGB87" s="811"/>
      <c r="TGC87" s="811"/>
      <c r="TGD87" s="811"/>
      <c r="TGE87" s="811"/>
      <c r="TGF87" s="811"/>
      <c r="TGG87" s="811"/>
      <c r="TGH87" s="811"/>
      <c r="TGI87" s="811"/>
      <c r="TGJ87" s="811"/>
      <c r="TGK87" s="811"/>
      <c r="TGL87" s="811"/>
      <c r="TGM87" s="811"/>
      <c r="TGN87" s="811"/>
      <c r="TGO87" s="811"/>
      <c r="TGP87" s="811"/>
      <c r="TGQ87" s="811"/>
      <c r="TGR87" s="811"/>
      <c r="TGS87" s="811"/>
      <c r="TGT87" s="811"/>
      <c r="TGU87" s="811"/>
      <c r="TGV87" s="811"/>
      <c r="TGW87" s="811"/>
      <c r="TGX87" s="811"/>
      <c r="TGY87" s="811"/>
      <c r="TGZ87" s="811"/>
      <c r="THA87" s="811"/>
      <c r="THB87" s="811"/>
      <c r="THC87" s="811"/>
      <c r="THD87" s="811"/>
      <c r="THE87" s="811"/>
      <c r="THF87" s="811"/>
      <c r="THG87" s="811"/>
      <c r="THH87" s="811"/>
      <c r="THI87" s="811"/>
      <c r="THJ87" s="811"/>
      <c r="THK87" s="811"/>
      <c r="THL87" s="811"/>
      <c r="THM87" s="811"/>
      <c r="THN87" s="811"/>
      <c r="THO87" s="811"/>
      <c r="THP87" s="811"/>
      <c r="THQ87" s="811"/>
      <c r="THR87" s="811"/>
      <c r="THS87" s="811"/>
      <c r="THT87" s="811"/>
      <c r="THU87" s="811"/>
      <c r="THV87" s="811"/>
      <c r="THW87" s="811"/>
      <c r="THX87" s="811"/>
      <c r="THY87" s="811"/>
      <c r="THZ87" s="811"/>
      <c r="TIA87" s="811"/>
      <c r="TIB87" s="811"/>
      <c r="TIC87" s="811"/>
      <c r="TID87" s="811"/>
      <c r="TIE87" s="811"/>
      <c r="TIF87" s="811"/>
      <c r="TIG87" s="811"/>
      <c r="TIH87" s="811"/>
      <c r="TII87" s="811"/>
      <c r="TIJ87" s="811"/>
      <c r="TIK87" s="811"/>
      <c r="TIL87" s="811"/>
      <c r="TIM87" s="811"/>
      <c r="TIN87" s="811"/>
      <c r="TIO87" s="811"/>
      <c r="TIP87" s="811"/>
      <c r="TIQ87" s="811"/>
      <c r="TIR87" s="811"/>
      <c r="TIS87" s="811"/>
      <c r="TIT87" s="811"/>
      <c r="TIU87" s="811"/>
      <c r="TIV87" s="811"/>
      <c r="TIW87" s="811"/>
      <c r="TIX87" s="811"/>
      <c r="TIY87" s="811"/>
      <c r="TIZ87" s="811"/>
      <c r="TJA87" s="811"/>
      <c r="TJB87" s="811"/>
      <c r="TJC87" s="811"/>
      <c r="TJD87" s="811"/>
      <c r="TJE87" s="811"/>
      <c r="TJF87" s="811"/>
      <c r="TJG87" s="811"/>
      <c r="TJH87" s="811"/>
      <c r="TJI87" s="811"/>
      <c r="TJJ87" s="811"/>
      <c r="TJK87" s="811"/>
      <c r="TJL87" s="811"/>
      <c r="TJM87" s="811"/>
      <c r="TJN87" s="811"/>
      <c r="TJO87" s="811"/>
      <c r="TJP87" s="811"/>
      <c r="TJQ87" s="811"/>
      <c r="TJR87" s="811"/>
      <c r="TJS87" s="811"/>
      <c r="TJT87" s="811"/>
      <c r="TJU87" s="811"/>
      <c r="TJV87" s="811"/>
      <c r="TJW87" s="811"/>
      <c r="TJX87" s="811"/>
      <c r="TJY87" s="811"/>
      <c r="TJZ87" s="811"/>
      <c r="TKA87" s="811"/>
      <c r="TKB87" s="811"/>
      <c r="TKC87" s="811"/>
      <c r="TKD87" s="811"/>
      <c r="TKE87" s="811"/>
      <c r="TKF87" s="811"/>
      <c r="TKG87" s="811"/>
      <c r="TKH87" s="811"/>
      <c r="TKI87" s="811"/>
      <c r="TKJ87" s="811"/>
      <c r="TKK87" s="811"/>
      <c r="TKL87" s="811"/>
      <c r="TKM87" s="811"/>
      <c r="TKN87" s="811"/>
      <c r="TKO87" s="811"/>
      <c r="TKP87" s="811"/>
      <c r="TKQ87" s="811"/>
      <c r="TKR87" s="811"/>
      <c r="TKS87" s="811"/>
      <c r="TKT87" s="811"/>
      <c r="TKU87" s="811"/>
      <c r="TKV87" s="811"/>
      <c r="TKW87" s="811"/>
      <c r="TKX87" s="811"/>
      <c r="TKY87" s="811"/>
      <c r="TKZ87" s="811"/>
      <c r="TLA87" s="811"/>
      <c r="TLB87" s="811"/>
      <c r="TLC87" s="811"/>
      <c r="TLD87" s="811"/>
      <c r="TLE87" s="811"/>
      <c r="TLF87" s="811"/>
      <c r="TLG87" s="811"/>
      <c r="TLH87" s="811"/>
      <c r="TLI87" s="811"/>
      <c r="TLJ87" s="811"/>
      <c r="TLK87" s="811"/>
      <c r="TLL87" s="811"/>
      <c r="TLM87" s="811"/>
      <c r="TLN87" s="811"/>
      <c r="TLO87" s="811"/>
      <c r="TLP87" s="811"/>
      <c r="TLQ87" s="811"/>
      <c r="TLR87" s="811"/>
      <c r="TLS87" s="811"/>
      <c r="TLT87" s="811"/>
      <c r="TLU87" s="811"/>
      <c r="TLV87" s="811"/>
      <c r="TLW87" s="811"/>
      <c r="TLX87" s="811"/>
      <c r="TLY87" s="811"/>
      <c r="TLZ87" s="811"/>
      <c r="TMA87" s="811"/>
      <c r="TMB87" s="811"/>
      <c r="TMC87" s="811"/>
      <c r="TMD87" s="811"/>
      <c r="TME87" s="811"/>
      <c r="TMF87" s="811"/>
      <c r="TMG87" s="811"/>
      <c r="TMH87" s="811"/>
      <c r="TMI87" s="811"/>
      <c r="TMJ87" s="811"/>
      <c r="TMK87" s="811"/>
      <c r="TML87" s="811"/>
      <c r="TMM87" s="811"/>
      <c r="TMN87" s="811"/>
      <c r="TMO87" s="811"/>
      <c r="TMP87" s="811"/>
      <c r="TMQ87" s="811"/>
      <c r="TMR87" s="811"/>
      <c r="TMS87" s="811"/>
      <c r="TMT87" s="811"/>
      <c r="TMU87" s="811"/>
      <c r="TMV87" s="811"/>
      <c r="TMW87" s="811"/>
      <c r="TMX87" s="811"/>
      <c r="TMY87" s="811"/>
      <c r="TMZ87" s="811"/>
      <c r="TNA87" s="811"/>
      <c r="TNB87" s="811"/>
      <c r="TNC87" s="811"/>
      <c r="TND87" s="811"/>
      <c r="TNE87" s="811"/>
      <c r="TNF87" s="811"/>
      <c r="TNG87" s="811"/>
      <c r="TNH87" s="811"/>
      <c r="TNI87" s="811"/>
      <c r="TNJ87" s="811"/>
      <c r="TNK87" s="811"/>
      <c r="TNL87" s="811"/>
      <c r="TNM87" s="811"/>
      <c r="TNN87" s="811"/>
      <c r="TNO87" s="811"/>
      <c r="TNP87" s="811"/>
      <c r="TNQ87" s="811"/>
      <c r="TNR87" s="811"/>
      <c r="TNS87" s="811"/>
      <c r="TNT87" s="811"/>
      <c r="TNU87" s="811"/>
      <c r="TNV87" s="811"/>
      <c r="TNW87" s="811"/>
      <c r="TNX87" s="811"/>
      <c r="TNY87" s="811"/>
      <c r="TNZ87" s="811"/>
      <c r="TOA87" s="811"/>
      <c r="TOB87" s="811"/>
      <c r="TOC87" s="811"/>
      <c r="TOD87" s="811"/>
      <c r="TOE87" s="811"/>
      <c r="TOF87" s="811"/>
      <c r="TOG87" s="811"/>
      <c r="TOH87" s="811"/>
      <c r="TOI87" s="811"/>
      <c r="TOJ87" s="811"/>
      <c r="TOK87" s="811"/>
      <c r="TOL87" s="811"/>
      <c r="TOM87" s="811"/>
      <c r="TON87" s="811"/>
      <c r="TOO87" s="811"/>
      <c r="TOP87" s="811"/>
      <c r="TOQ87" s="811"/>
      <c r="TOR87" s="811"/>
      <c r="TOS87" s="811"/>
      <c r="TOT87" s="811"/>
      <c r="TOU87" s="811"/>
      <c r="TOV87" s="811"/>
      <c r="TOW87" s="811"/>
      <c r="TOX87" s="811"/>
      <c r="TOY87" s="811"/>
      <c r="TOZ87" s="811"/>
      <c r="TPA87" s="811"/>
      <c r="TPB87" s="811"/>
      <c r="TPC87" s="811"/>
      <c r="TPD87" s="811"/>
      <c r="TPE87" s="811"/>
      <c r="TPF87" s="811"/>
      <c r="TPG87" s="811"/>
      <c r="TPH87" s="811"/>
      <c r="TPI87" s="811"/>
      <c r="TPJ87" s="811"/>
      <c r="TPK87" s="811"/>
      <c r="TPL87" s="811"/>
      <c r="TPM87" s="811"/>
      <c r="TPN87" s="811"/>
      <c r="TPO87" s="811"/>
      <c r="TPP87" s="811"/>
      <c r="TPQ87" s="811"/>
      <c r="TPR87" s="811"/>
      <c r="TPS87" s="811"/>
      <c r="TPT87" s="811"/>
      <c r="TPU87" s="811"/>
      <c r="TPV87" s="811"/>
      <c r="TPW87" s="811"/>
      <c r="TPX87" s="811"/>
      <c r="TPY87" s="811"/>
      <c r="TPZ87" s="811"/>
      <c r="TQA87" s="811"/>
      <c r="TQB87" s="811"/>
      <c r="TQC87" s="811"/>
      <c r="TQD87" s="811"/>
      <c r="TQE87" s="811"/>
      <c r="TQF87" s="811"/>
      <c r="TQG87" s="811"/>
      <c r="TQH87" s="811"/>
      <c r="TQI87" s="811"/>
      <c r="TQJ87" s="811"/>
      <c r="TQK87" s="811"/>
      <c r="TQL87" s="811"/>
      <c r="TQM87" s="811"/>
      <c r="TQN87" s="811"/>
      <c r="TQO87" s="811"/>
      <c r="TQP87" s="811"/>
      <c r="TQQ87" s="811"/>
      <c r="TQR87" s="811"/>
      <c r="TQS87" s="811"/>
      <c r="TQT87" s="811"/>
      <c r="TQU87" s="811"/>
      <c r="TQV87" s="811"/>
      <c r="TQW87" s="811"/>
      <c r="TQX87" s="811"/>
      <c r="TQY87" s="811"/>
      <c r="TQZ87" s="811"/>
      <c r="TRA87" s="811"/>
      <c r="TRB87" s="811"/>
      <c r="TRC87" s="811"/>
      <c r="TRD87" s="811"/>
      <c r="TRE87" s="811"/>
      <c r="TRF87" s="811"/>
      <c r="TRG87" s="811"/>
      <c r="TRH87" s="811"/>
      <c r="TRI87" s="811"/>
      <c r="TRJ87" s="811"/>
      <c r="TRK87" s="811"/>
      <c r="TRL87" s="811"/>
      <c r="TRM87" s="811"/>
      <c r="TRN87" s="811"/>
      <c r="TRO87" s="811"/>
      <c r="TRP87" s="811"/>
      <c r="TRQ87" s="811"/>
      <c r="TRR87" s="811"/>
      <c r="TRS87" s="811"/>
      <c r="TRT87" s="811"/>
      <c r="TRU87" s="811"/>
      <c r="TRV87" s="811"/>
      <c r="TRW87" s="811"/>
      <c r="TRX87" s="811"/>
      <c r="TRY87" s="811"/>
      <c r="TRZ87" s="811"/>
      <c r="TSA87" s="811"/>
      <c r="TSB87" s="811"/>
      <c r="TSC87" s="811"/>
      <c r="TSD87" s="811"/>
      <c r="TSE87" s="811"/>
      <c r="TSF87" s="811"/>
      <c r="TSG87" s="811"/>
      <c r="TSH87" s="811"/>
      <c r="TSI87" s="811"/>
      <c r="TSJ87" s="811"/>
      <c r="TSK87" s="811"/>
      <c r="TSL87" s="811"/>
      <c r="TSM87" s="811"/>
      <c r="TSN87" s="811"/>
      <c r="TSO87" s="811"/>
      <c r="TSP87" s="811"/>
      <c r="TSQ87" s="811"/>
      <c r="TSR87" s="811"/>
      <c r="TSS87" s="811"/>
      <c r="TST87" s="811"/>
      <c r="TSU87" s="811"/>
      <c r="TSV87" s="811"/>
      <c r="TSW87" s="811"/>
      <c r="TSX87" s="811"/>
      <c r="TSY87" s="811"/>
      <c r="TSZ87" s="811"/>
      <c r="TTA87" s="811"/>
      <c r="TTB87" s="811"/>
      <c r="TTC87" s="811"/>
      <c r="TTD87" s="811"/>
      <c r="TTE87" s="811"/>
      <c r="TTF87" s="811"/>
      <c r="TTG87" s="811"/>
      <c r="TTH87" s="811"/>
      <c r="TTI87" s="811"/>
      <c r="TTJ87" s="811"/>
      <c r="TTK87" s="811"/>
      <c r="TTL87" s="811"/>
      <c r="TTM87" s="811"/>
      <c r="TTN87" s="811"/>
      <c r="TTO87" s="811"/>
      <c r="TTP87" s="811"/>
      <c r="TTQ87" s="811"/>
      <c r="TTR87" s="811"/>
      <c r="TTS87" s="811"/>
      <c r="TTT87" s="811"/>
      <c r="TTU87" s="811"/>
      <c r="TTV87" s="811"/>
      <c r="TTW87" s="811"/>
      <c r="TTX87" s="811"/>
      <c r="TTY87" s="811"/>
      <c r="TTZ87" s="811"/>
      <c r="TUA87" s="811"/>
      <c r="TUB87" s="811"/>
      <c r="TUC87" s="811"/>
      <c r="TUD87" s="811"/>
      <c r="TUE87" s="811"/>
      <c r="TUF87" s="811"/>
      <c r="TUG87" s="811"/>
      <c r="TUH87" s="811"/>
      <c r="TUI87" s="811"/>
      <c r="TUJ87" s="811"/>
      <c r="TUK87" s="811"/>
      <c r="TUL87" s="811"/>
      <c r="TUM87" s="811"/>
      <c r="TUN87" s="811"/>
      <c r="TUO87" s="811"/>
      <c r="TUP87" s="811"/>
      <c r="TUQ87" s="811"/>
      <c r="TUR87" s="811"/>
      <c r="TUS87" s="811"/>
      <c r="TUT87" s="811"/>
      <c r="TUU87" s="811"/>
      <c r="TUV87" s="811"/>
      <c r="TUW87" s="811"/>
      <c r="TUX87" s="811"/>
      <c r="TUY87" s="811"/>
      <c r="TUZ87" s="811"/>
      <c r="TVA87" s="811"/>
      <c r="TVB87" s="811"/>
      <c r="TVC87" s="811"/>
      <c r="TVD87" s="811"/>
      <c r="TVE87" s="811"/>
      <c r="TVF87" s="811"/>
      <c r="TVG87" s="811"/>
      <c r="TVH87" s="811"/>
      <c r="TVI87" s="811"/>
      <c r="TVJ87" s="811"/>
      <c r="TVK87" s="811"/>
      <c r="TVL87" s="811"/>
      <c r="TVM87" s="811"/>
      <c r="TVN87" s="811"/>
      <c r="TVO87" s="811"/>
      <c r="TVP87" s="811"/>
      <c r="TVQ87" s="811"/>
      <c r="TVR87" s="811"/>
      <c r="TVS87" s="811"/>
      <c r="TVT87" s="811"/>
      <c r="TVU87" s="811"/>
      <c r="TVV87" s="811"/>
      <c r="TVW87" s="811"/>
      <c r="TVX87" s="811"/>
      <c r="TVY87" s="811"/>
      <c r="TVZ87" s="811"/>
      <c r="TWA87" s="811"/>
      <c r="TWB87" s="811"/>
      <c r="TWC87" s="811"/>
      <c r="TWD87" s="811"/>
      <c r="TWE87" s="811"/>
      <c r="TWF87" s="811"/>
      <c r="TWG87" s="811"/>
      <c r="TWH87" s="811"/>
      <c r="TWI87" s="811"/>
      <c r="TWJ87" s="811"/>
      <c r="TWK87" s="811"/>
      <c r="TWL87" s="811"/>
      <c r="TWM87" s="811"/>
      <c r="TWN87" s="811"/>
      <c r="TWO87" s="811"/>
      <c r="TWP87" s="811"/>
      <c r="TWQ87" s="811"/>
      <c r="TWR87" s="811"/>
      <c r="TWS87" s="811"/>
      <c r="TWT87" s="811"/>
      <c r="TWU87" s="811"/>
      <c r="TWV87" s="811"/>
      <c r="TWW87" s="811"/>
      <c r="TWX87" s="811"/>
      <c r="TWY87" s="811"/>
      <c r="TWZ87" s="811"/>
      <c r="TXA87" s="811"/>
      <c r="TXB87" s="811"/>
      <c r="TXC87" s="811"/>
      <c r="TXD87" s="811"/>
      <c r="TXE87" s="811"/>
      <c r="TXF87" s="811"/>
      <c r="TXG87" s="811"/>
      <c r="TXH87" s="811"/>
      <c r="TXI87" s="811"/>
      <c r="TXJ87" s="811"/>
      <c r="TXK87" s="811"/>
      <c r="TXL87" s="811"/>
      <c r="TXM87" s="811"/>
      <c r="TXN87" s="811"/>
      <c r="TXO87" s="811"/>
      <c r="TXP87" s="811"/>
      <c r="TXQ87" s="811"/>
      <c r="TXR87" s="811"/>
      <c r="TXS87" s="811"/>
      <c r="TXT87" s="811"/>
      <c r="TXU87" s="811"/>
      <c r="TXV87" s="811"/>
      <c r="TXW87" s="811"/>
      <c r="TXX87" s="811"/>
      <c r="TXY87" s="811"/>
      <c r="TXZ87" s="811"/>
      <c r="TYA87" s="811"/>
      <c r="TYB87" s="811"/>
      <c r="TYC87" s="811"/>
      <c r="TYD87" s="811"/>
      <c r="TYE87" s="811"/>
      <c r="TYF87" s="811"/>
      <c r="TYG87" s="811"/>
      <c r="TYH87" s="811"/>
      <c r="TYI87" s="811"/>
      <c r="TYJ87" s="811"/>
      <c r="TYK87" s="811"/>
      <c r="TYL87" s="811"/>
      <c r="TYM87" s="811"/>
      <c r="TYN87" s="811"/>
      <c r="TYO87" s="811"/>
      <c r="TYP87" s="811"/>
      <c r="TYQ87" s="811"/>
      <c r="TYR87" s="811"/>
      <c r="TYS87" s="811"/>
      <c r="TYT87" s="811"/>
      <c r="TYU87" s="811"/>
      <c r="TYV87" s="811"/>
      <c r="TYW87" s="811"/>
      <c r="TYX87" s="811"/>
      <c r="TYY87" s="811"/>
      <c r="TYZ87" s="811"/>
      <c r="TZA87" s="811"/>
      <c r="TZB87" s="811"/>
      <c r="TZC87" s="811"/>
      <c r="TZD87" s="811"/>
      <c r="TZE87" s="811"/>
      <c r="TZF87" s="811"/>
      <c r="TZG87" s="811"/>
      <c r="TZH87" s="811"/>
      <c r="TZI87" s="811"/>
      <c r="TZJ87" s="811"/>
      <c r="TZK87" s="811"/>
      <c r="TZL87" s="811"/>
      <c r="TZM87" s="811"/>
      <c r="TZN87" s="811"/>
      <c r="TZO87" s="811"/>
      <c r="TZP87" s="811"/>
      <c r="TZQ87" s="811"/>
      <c r="TZR87" s="811"/>
      <c r="TZS87" s="811"/>
      <c r="TZT87" s="811"/>
      <c r="TZU87" s="811"/>
      <c r="TZV87" s="811"/>
      <c r="TZW87" s="811"/>
      <c r="TZX87" s="811"/>
      <c r="TZY87" s="811"/>
      <c r="TZZ87" s="811"/>
      <c r="UAA87" s="811"/>
      <c r="UAB87" s="811"/>
      <c r="UAC87" s="811"/>
      <c r="UAD87" s="811"/>
      <c r="UAE87" s="811"/>
      <c r="UAF87" s="811"/>
      <c r="UAG87" s="811"/>
      <c r="UAH87" s="811"/>
      <c r="UAI87" s="811"/>
      <c r="UAJ87" s="811"/>
      <c r="UAK87" s="811"/>
      <c r="UAL87" s="811"/>
      <c r="UAM87" s="811"/>
      <c r="UAN87" s="811"/>
      <c r="UAO87" s="811"/>
      <c r="UAP87" s="811"/>
      <c r="UAQ87" s="811"/>
      <c r="UAR87" s="811"/>
      <c r="UAS87" s="811"/>
      <c r="UAT87" s="811"/>
      <c r="UAU87" s="811"/>
      <c r="UAV87" s="811"/>
      <c r="UAW87" s="811"/>
      <c r="UAX87" s="811"/>
      <c r="UAY87" s="811"/>
      <c r="UAZ87" s="811"/>
      <c r="UBA87" s="811"/>
      <c r="UBB87" s="811"/>
      <c r="UBC87" s="811"/>
      <c r="UBD87" s="811"/>
      <c r="UBE87" s="811"/>
      <c r="UBF87" s="811"/>
      <c r="UBG87" s="811"/>
      <c r="UBH87" s="811"/>
      <c r="UBI87" s="811"/>
      <c r="UBJ87" s="811"/>
      <c r="UBK87" s="811"/>
      <c r="UBL87" s="811"/>
      <c r="UBM87" s="811"/>
      <c r="UBN87" s="811"/>
      <c r="UBO87" s="811"/>
      <c r="UBP87" s="811"/>
      <c r="UBQ87" s="811"/>
      <c r="UBR87" s="811"/>
      <c r="UBS87" s="811"/>
      <c r="UBT87" s="811"/>
      <c r="UBU87" s="811"/>
      <c r="UBV87" s="811"/>
      <c r="UBW87" s="811"/>
      <c r="UBX87" s="811"/>
      <c r="UBY87" s="811"/>
      <c r="UBZ87" s="811"/>
      <c r="UCA87" s="811"/>
      <c r="UCB87" s="811"/>
      <c r="UCC87" s="811"/>
      <c r="UCD87" s="811"/>
      <c r="UCE87" s="811"/>
      <c r="UCF87" s="811"/>
      <c r="UCG87" s="811"/>
      <c r="UCH87" s="811"/>
      <c r="UCI87" s="811"/>
      <c r="UCJ87" s="811"/>
      <c r="UCK87" s="811"/>
      <c r="UCL87" s="811"/>
      <c r="UCM87" s="811"/>
      <c r="UCN87" s="811"/>
      <c r="UCO87" s="811"/>
      <c r="UCP87" s="811"/>
      <c r="UCQ87" s="811"/>
      <c r="UCR87" s="811"/>
      <c r="UCS87" s="811"/>
      <c r="UCT87" s="811"/>
      <c r="UCU87" s="811"/>
      <c r="UCV87" s="811"/>
      <c r="UCW87" s="811"/>
      <c r="UCX87" s="811"/>
      <c r="UCY87" s="811"/>
      <c r="UCZ87" s="811"/>
      <c r="UDA87" s="811"/>
      <c r="UDB87" s="811"/>
      <c r="UDC87" s="811"/>
      <c r="UDD87" s="811"/>
      <c r="UDE87" s="811"/>
      <c r="UDF87" s="811"/>
      <c r="UDG87" s="811"/>
      <c r="UDH87" s="811"/>
      <c r="UDI87" s="811"/>
      <c r="UDJ87" s="811"/>
      <c r="UDK87" s="811"/>
      <c r="UDL87" s="811"/>
      <c r="UDM87" s="811"/>
      <c r="UDN87" s="811"/>
      <c r="UDO87" s="811"/>
      <c r="UDP87" s="811"/>
      <c r="UDQ87" s="811"/>
      <c r="UDR87" s="811"/>
      <c r="UDS87" s="811"/>
      <c r="UDT87" s="811"/>
      <c r="UDU87" s="811"/>
      <c r="UDV87" s="811"/>
      <c r="UDW87" s="811"/>
      <c r="UDX87" s="811"/>
      <c r="UDY87" s="811"/>
      <c r="UDZ87" s="811"/>
      <c r="UEA87" s="811"/>
      <c r="UEB87" s="811"/>
      <c r="UEC87" s="811"/>
      <c r="UED87" s="811"/>
      <c r="UEE87" s="811"/>
      <c r="UEF87" s="811"/>
      <c r="UEG87" s="811"/>
      <c r="UEH87" s="811"/>
      <c r="UEI87" s="811"/>
      <c r="UEJ87" s="811"/>
      <c r="UEK87" s="811"/>
      <c r="UEL87" s="811"/>
      <c r="UEM87" s="811"/>
      <c r="UEN87" s="811"/>
      <c r="UEO87" s="811"/>
      <c r="UEP87" s="811"/>
      <c r="UEQ87" s="811"/>
      <c r="UER87" s="811"/>
      <c r="UES87" s="811"/>
      <c r="UET87" s="811"/>
      <c r="UEU87" s="811"/>
      <c r="UEV87" s="811"/>
      <c r="UEW87" s="811"/>
      <c r="UEX87" s="811"/>
      <c r="UEY87" s="811"/>
      <c r="UEZ87" s="811"/>
      <c r="UFA87" s="811"/>
      <c r="UFB87" s="811"/>
      <c r="UFC87" s="811"/>
      <c r="UFD87" s="811"/>
      <c r="UFE87" s="811"/>
      <c r="UFF87" s="811"/>
      <c r="UFG87" s="811"/>
      <c r="UFH87" s="811"/>
      <c r="UFI87" s="811"/>
      <c r="UFJ87" s="811"/>
      <c r="UFK87" s="811"/>
      <c r="UFL87" s="811"/>
      <c r="UFM87" s="811"/>
      <c r="UFN87" s="811"/>
      <c r="UFO87" s="811"/>
      <c r="UFP87" s="811"/>
      <c r="UFQ87" s="811"/>
      <c r="UFR87" s="811"/>
      <c r="UFS87" s="811"/>
      <c r="UFT87" s="811"/>
      <c r="UFU87" s="811"/>
      <c r="UFV87" s="811"/>
      <c r="UFW87" s="811"/>
      <c r="UFX87" s="811"/>
      <c r="UFY87" s="811"/>
      <c r="UFZ87" s="811"/>
      <c r="UGA87" s="811"/>
      <c r="UGB87" s="811"/>
      <c r="UGC87" s="811"/>
      <c r="UGD87" s="811"/>
      <c r="UGE87" s="811"/>
      <c r="UGF87" s="811"/>
      <c r="UGG87" s="811"/>
      <c r="UGH87" s="811"/>
      <c r="UGI87" s="811"/>
      <c r="UGJ87" s="811"/>
      <c r="UGK87" s="811"/>
      <c r="UGL87" s="811"/>
      <c r="UGM87" s="811"/>
      <c r="UGN87" s="811"/>
      <c r="UGO87" s="811"/>
      <c r="UGP87" s="811"/>
      <c r="UGQ87" s="811"/>
      <c r="UGR87" s="811"/>
      <c r="UGS87" s="811"/>
      <c r="UGT87" s="811"/>
      <c r="UGU87" s="811"/>
      <c r="UGV87" s="811"/>
      <c r="UGW87" s="811"/>
      <c r="UGX87" s="811"/>
      <c r="UGY87" s="811"/>
      <c r="UGZ87" s="811"/>
      <c r="UHA87" s="811"/>
      <c r="UHB87" s="811"/>
      <c r="UHC87" s="811"/>
      <c r="UHD87" s="811"/>
      <c r="UHE87" s="811"/>
      <c r="UHF87" s="811"/>
      <c r="UHG87" s="811"/>
      <c r="UHH87" s="811"/>
      <c r="UHI87" s="811"/>
      <c r="UHJ87" s="811"/>
      <c r="UHK87" s="811"/>
      <c r="UHL87" s="811"/>
      <c r="UHM87" s="811"/>
      <c r="UHN87" s="811"/>
      <c r="UHO87" s="811"/>
      <c r="UHP87" s="811"/>
      <c r="UHQ87" s="811"/>
      <c r="UHR87" s="811"/>
      <c r="UHS87" s="811"/>
      <c r="UHT87" s="811"/>
      <c r="UHU87" s="811"/>
      <c r="UHV87" s="811"/>
      <c r="UHW87" s="811"/>
      <c r="UHX87" s="811"/>
      <c r="UHY87" s="811"/>
      <c r="UHZ87" s="811"/>
      <c r="UIA87" s="811"/>
      <c r="UIB87" s="811"/>
      <c r="UIC87" s="811"/>
      <c r="UID87" s="811"/>
      <c r="UIE87" s="811"/>
      <c r="UIF87" s="811"/>
      <c r="UIG87" s="811"/>
      <c r="UIH87" s="811"/>
      <c r="UII87" s="811"/>
      <c r="UIJ87" s="811"/>
      <c r="UIK87" s="811"/>
      <c r="UIL87" s="811"/>
      <c r="UIM87" s="811"/>
      <c r="UIN87" s="811"/>
      <c r="UIO87" s="811"/>
      <c r="UIP87" s="811"/>
      <c r="UIQ87" s="811"/>
      <c r="UIR87" s="811"/>
      <c r="UIS87" s="811"/>
      <c r="UIT87" s="811"/>
      <c r="UIU87" s="811"/>
      <c r="UIV87" s="811"/>
      <c r="UIW87" s="811"/>
      <c r="UIX87" s="811"/>
      <c r="UIY87" s="811"/>
      <c r="UIZ87" s="811"/>
      <c r="UJA87" s="811"/>
      <c r="UJB87" s="811"/>
      <c r="UJC87" s="811"/>
      <c r="UJD87" s="811"/>
      <c r="UJE87" s="811"/>
      <c r="UJF87" s="811"/>
      <c r="UJG87" s="811"/>
      <c r="UJH87" s="811"/>
      <c r="UJI87" s="811"/>
      <c r="UJJ87" s="811"/>
      <c r="UJK87" s="811"/>
      <c r="UJL87" s="811"/>
      <c r="UJM87" s="811"/>
      <c r="UJN87" s="811"/>
      <c r="UJO87" s="811"/>
      <c r="UJP87" s="811"/>
      <c r="UJQ87" s="811"/>
      <c r="UJR87" s="811"/>
      <c r="UJS87" s="811"/>
      <c r="UJT87" s="811"/>
      <c r="UJU87" s="811"/>
      <c r="UJV87" s="811"/>
      <c r="UJW87" s="811"/>
      <c r="UJX87" s="811"/>
      <c r="UJY87" s="811"/>
      <c r="UJZ87" s="811"/>
      <c r="UKA87" s="811"/>
      <c r="UKB87" s="811"/>
      <c r="UKC87" s="811"/>
      <c r="UKD87" s="811"/>
      <c r="UKE87" s="811"/>
      <c r="UKF87" s="811"/>
      <c r="UKG87" s="811"/>
      <c r="UKH87" s="811"/>
      <c r="UKI87" s="811"/>
      <c r="UKJ87" s="811"/>
      <c r="UKK87" s="811"/>
      <c r="UKL87" s="811"/>
      <c r="UKM87" s="811"/>
      <c r="UKN87" s="811"/>
      <c r="UKO87" s="811"/>
      <c r="UKP87" s="811"/>
      <c r="UKQ87" s="811"/>
      <c r="UKR87" s="811"/>
      <c r="UKS87" s="811"/>
      <c r="UKT87" s="811"/>
      <c r="UKU87" s="811"/>
      <c r="UKV87" s="811"/>
      <c r="UKW87" s="811"/>
      <c r="UKX87" s="811"/>
      <c r="UKY87" s="811"/>
      <c r="UKZ87" s="811"/>
      <c r="ULA87" s="811"/>
      <c r="ULB87" s="811"/>
      <c r="ULC87" s="811"/>
      <c r="ULD87" s="811"/>
      <c r="ULE87" s="811"/>
      <c r="ULF87" s="811"/>
      <c r="ULG87" s="811"/>
      <c r="ULH87" s="811"/>
      <c r="ULI87" s="811"/>
      <c r="ULJ87" s="811"/>
      <c r="ULK87" s="811"/>
      <c r="ULL87" s="811"/>
      <c r="ULM87" s="811"/>
      <c r="ULN87" s="811"/>
      <c r="ULO87" s="811"/>
      <c r="ULP87" s="811"/>
      <c r="ULQ87" s="811"/>
      <c r="ULR87" s="811"/>
      <c r="ULS87" s="811"/>
      <c r="ULT87" s="811"/>
      <c r="ULU87" s="811"/>
      <c r="ULV87" s="811"/>
      <c r="ULW87" s="811"/>
      <c r="ULX87" s="811"/>
      <c r="ULY87" s="811"/>
      <c r="ULZ87" s="811"/>
      <c r="UMA87" s="811"/>
      <c r="UMB87" s="811"/>
      <c r="UMC87" s="811"/>
      <c r="UMD87" s="811"/>
      <c r="UME87" s="811"/>
      <c r="UMF87" s="811"/>
      <c r="UMG87" s="811"/>
      <c r="UMH87" s="811"/>
      <c r="UMI87" s="811"/>
      <c r="UMJ87" s="811"/>
      <c r="UMK87" s="811"/>
      <c r="UML87" s="811"/>
      <c r="UMM87" s="811"/>
      <c r="UMN87" s="811"/>
      <c r="UMO87" s="811"/>
      <c r="UMP87" s="811"/>
      <c r="UMQ87" s="811"/>
      <c r="UMR87" s="811"/>
      <c r="UMS87" s="811"/>
      <c r="UMT87" s="811"/>
      <c r="UMU87" s="811"/>
      <c r="UMV87" s="811"/>
      <c r="UMW87" s="811"/>
      <c r="UMX87" s="811"/>
      <c r="UMY87" s="811"/>
      <c r="UMZ87" s="811"/>
      <c r="UNA87" s="811"/>
      <c r="UNB87" s="811"/>
      <c r="UNC87" s="811"/>
      <c r="UND87" s="811"/>
      <c r="UNE87" s="811"/>
      <c r="UNF87" s="811"/>
      <c r="UNG87" s="811"/>
      <c r="UNH87" s="811"/>
      <c r="UNI87" s="811"/>
      <c r="UNJ87" s="811"/>
      <c r="UNK87" s="811"/>
      <c r="UNL87" s="811"/>
      <c r="UNM87" s="811"/>
      <c r="UNN87" s="811"/>
      <c r="UNO87" s="811"/>
      <c r="UNP87" s="811"/>
      <c r="UNQ87" s="811"/>
      <c r="UNR87" s="811"/>
      <c r="UNS87" s="811"/>
      <c r="UNT87" s="811"/>
      <c r="UNU87" s="811"/>
      <c r="UNV87" s="811"/>
      <c r="UNW87" s="811"/>
      <c r="UNX87" s="811"/>
      <c r="UNY87" s="811"/>
      <c r="UNZ87" s="811"/>
      <c r="UOA87" s="811"/>
      <c r="UOB87" s="811"/>
      <c r="UOC87" s="811"/>
      <c r="UOD87" s="811"/>
      <c r="UOE87" s="811"/>
      <c r="UOF87" s="811"/>
      <c r="UOG87" s="811"/>
      <c r="UOH87" s="811"/>
      <c r="UOI87" s="811"/>
      <c r="UOJ87" s="811"/>
      <c r="UOK87" s="811"/>
      <c r="UOL87" s="811"/>
      <c r="UOM87" s="811"/>
      <c r="UON87" s="811"/>
      <c r="UOO87" s="811"/>
      <c r="UOP87" s="811"/>
      <c r="UOQ87" s="811"/>
      <c r="UOR87" s="811"/>
      <c r="UOS87" s="811"/>
      <c r="UOT87" s="811"/>
      <c r="UOU87" s="811"/>
      <c r="UOV87" s="811"/>
      <c r="UOW87" s="811"/>
      <c r="UOX87" s="811"/>
      <c r="UOY87" s="811"/>
      <c r="UOZ87" s="811"/>
      <c r="UPA87" s="811"/>
      <c r="UPB87" s="811"/>
      <c r="UPC87" s="811"/>
      <c r="UPD87" s="811"/>
      <c r="UPE87" s="811"/>
      <c r="UPF87" s="811"/>
      <c r="UPG87" s="811"/>
      <c r="UPH87" s="811"/>
      <c r="UPI87" s="811"/>
      <c r="UPJ87" s="811"/>
      <c r="UPK87" s="811"/>
      <c r="UPL87" s="811"/>
      <c r="UPM87" s="811"/>
      <c r="UPN87" s="811"/>
      <c r="UPO87" s="811"/>
      <c r="UPP87" s="811"/>
      <c r="UPQ87" s="811"/>
      <c r="UPR87" s="811"/>
      <c r="UPS87" s="811"/>
      <c r="UPT87" s="811"/>
      <c r="UPU87" s="811"/>
      <c r="UPV87" s="811"/>
      <c r="UPW87" s="811"/>
      <c r="UPX87" s="811"/>
      <c r="UPY87" s="811"/>
      <c r="UPZ87" s="811"/>
      <c r="UQA87" s="811"/>
      <c r="UQB87" s="811"/>
      <c r="UQC87" s="811"/>
      <c r="UQD87" s="811"/>
      <c r="UQE87" s="811"/>
      <c r="UQF87" s="811"/>
      <c r="UQG87" s="811"/>
      <c r="UQH87" s="811"/>
      <c r="UQI87" s="811"/>
      <c r="UQJ87" s="811"/>
      <c r="UQK87" s="811"/>
      <c r="UQL87" s="811"/>
      <c r="UQM87" s="811"/>
      <c r="UQN87" s="811"/>
      <c r="UQO87" s="811"/>
      <c r="UQP87" s="811"/>
      <c r="UQQ87" s="811"/>
      <c r="UQR87" s="811"/>
      <c r="UQS87" s="811"/>
      <c r="UQT87" s="811"/>
      <c r="UQU87" s="811"/>
      <c r="UQV87" s="811"/>
      <c r="UQW87" s="811"/>
      <c r="UQX87" s="811"/>
      <c r="UQY87" s="811"/>
      <c r="UQZ87" s="811"/>
      <c r="URA87" s="811"/>
      <c r="URB87" s="811"/>
      <c r="URC87" s="811"/>
      <c r="URD87" s="811"/>
      <c r="URE87" s="811"/>
      <c r="URF87" s="811"/>
      <c r="URG87" s="811"/>
      <c r="URH87" s="811"/>
      <c r="URI87" s="811"/>
      <c r="URJ87" s="811"/>
      <c r="URK87" s="811"/>
      <c r="URL87" s="811"/>
      <c r="URM87" s="811"/>
      <c r="URN87" s="811"/>
      <c r="URO87" s="811"/>
      <c r="URP87" s="811"/>
      <c r="URQ87" s="811"/>
      <c r="URR87" s="811"/>
      <c r="URS87" s="811"/>
      <c r="URT87" s="811"/>
      <c r="URU87" s="811"/>
      <c r="URV87" s="811"/>
      <c r="URW87" s="811"/>
      <c r="URX87" s="811"/>
      <c r="URY87" s="811"/>
      <c r="URZ87" s="811"/>
      <c r="USA87" s="811"/>
      <c r="USB87" s="811"/>
      <c r="USC87" s="811"/>
      <c r="USD87" s="811"/>
      <c r="USE87" s="811"/>
      <c r="USF87" s="811"/>
      <c r="USG87" s="811"/>
      <c r="USH87" s="811"/>
      <c r="USI87" s="811"/>
      <c r="USJ87" s="811"/>
      <c r="USK87" s="811"/>
      <c r="USL87" s="811"/>
      <c r="USM87" s="811"/>
      <c r="USN87" s="811"/>
      <c r="USO87" s="811"/>
      <c r="USP87" s="811"/>
      <c r="USQ87" s="811"/>
      <c r="USR87" s="811"/>
      <c r="USS87" s="811"/>
      <c r="UST87" s="811"/>
      <c r="USU87" s="811"/>
      <c r="USV87" s="811"/>
      <c r="USW87" s="811"/>
      <c r="USX87" s="811"/>
      <c r="USY87" s="811"/>
      <c r="USZ87" s="811"/>
      <c r="UTA87" s="811"/>
      <c r="UTB87" s="811"/>
      <c r="UTC87" s="811"/>
      <c r="UTD87" s="811"/>
      <c r="UTE87" s="811"/>
      <c r="UTF87" s="811"/>
      <c r="UTG87" s="811"/>
      <c r="UTH87" s="811"/>
      <c r="UTI87" s="811"/>
      <c r="UTJ87" s="811"/>
      <c r="UTK87" s="811"/>
      <c r="UTL87" s="811"/>
      <c r="UTM87" s="811"/>
      <c r="UTN87" s="811"/>
      <c r="UTO87" s="811"/>
      <c r="UTP87" s="811"/>
      <c r="UTQ87" s="811"/>
      <c r="UTR87" s="811"/>
      <c r="UTS87" s="811"/>
      <c r="UTT87" s="811"/>
      <c r="UTU87" s="811"/>
      <c r="UTV87" s="811"/>
      <c r="UTW87" s="811"/>
      <c r="UTX87" s="811"/>
      <c r="UTY87" s="811"/>
      <c r="UTZ87" s="811"/>
      <c r="UUA87" s="811"/>
      <c r="UUB87" s="811"/>
      <c r="UUC87" s="811"/>
      <c r="UUD87" s="811"/>
      <c r="UUE87" s="811"/>
      <c r="UUF87" s="811"/>
      <c r="UUG87" s="811"/>
      <c r="UUH87" s="811"/>
      <c r="UUI87" s="811"/>
      <c r="UUJ87" s="811"/>
      <c r="UUK87" s="811"/>
      <c r="UUL87" s="811"/>
      <c r="UUM87" s="811"/>
      <c r="UUN87" s="811"/>
      <c r="UUO87" s="811"/>
      <c r="UUP87" s="811"/>
      <c r="UUQ87" s="811"/>
      <c r="UUR87" s="811"/>
      <c r="UUS87" s="811"/>
      <c r="UUT87" s="811"/>
      <c r="UUU87" s="811"/>
      <c r="UUV87" s="811"/>
      <c r="UUW87" s="811"/>
      <c r="UUX87" s="811"/>
      <c r="UUY87" s="811"/>
      <c r="UUZ87" s="811"/>
      <c r="UVA87" s="811"/>
      <c r="UVB87" s="811"/>
      <c r="UVC87" s="811"/>
      <c r="UVD87" s="811"/>
      <c r="UVE87" s="811"/>
      <c r="UVF87" s="811"/>
      <c r="UVG87" s="811"/>
      <c r="UVH87" s="811"/>
      <c r="UVI87" s="811"/>
      <c r="UVJ87" s="811"/>
      <c r="UVK87" s="811"/>
      <c r="UVL87" s="811"/>
      <c r="UVM87" s="811"/>
      <c r="UVN87" s="811"/>
      <c r="UVO87" s="811"/>
      <c r="UVP87" s="811"/>
      <c r="UVQ87" s="811"/>
      <c r="UVR87" s="811"/>
      <c r="UVS87" s="811"/>
      <c r="UVT87" s="811"/>
      <c r="UVU87" s="811"/>
      <c r="UVV87" s="811"/>
      <c r="UVW87" s="811"/>
      <c r="UVX87" s="811"/>
      <c r="UVY87" s="811"/>
      <c r="UVZ87" s="811"/>
      <c r="UWA87" s="811"/>
      <c r="UWB87" s="811"/>
      <c r="UWC87" s="811"/>
      <c r="UWD87" s="811"/>
      <c r="UWE87" s="811"/>
      <c r="UWF87" s="811"/>
      <c r="UWG87" s="811"/>
      <c r="UWH87" s="811"/>
      <c r="UWI87" s="811"/>
      <c r="UWJ87" s="811"/>
      <c r="UWK87" s="811"/>
      <c r="UWL87" s="811"/>
      <c r="UWM87" s="811"/>
      <c r="UWN87" s="811"/>
      <c r="UWO87" s="811"/>
      <c r="UWP87" s="811"/>
      <c r="UWQ87" s="811"/>
      <c r="UWR87" s="811"/>
      <c r="UWS87" s="811"/>
      <c r="UWT87" s="811"/>
      <c r="UWU87" s="811"/>
      <c r="UWV87" s="811"/>
      <c r="UWW87" s="811"/>
      <c r="UWX87" s="811"/>
      <c r="UWY87" s="811"/>
      <c r="UWZ87" s="811"/>
      <c r="UXA87" s="811"/>
      <c r="UXB87" s="811"/>
      <c r="UXC87" s="811"/>
      <c r="UXD87" s="811"/>
      <c r="UXE87" s="811"/>
      <c r="UXF87" s="811"/>
      <c r="UXG87" s="811"/>
      <c r="UXH87" s="811"/>
      <c r="UXI87" s="811"/>
      <c r="UXJ87" s="811"/>
      <c r="UXK87" s="811"/>
      <c r="UXL87" s="811"/>
      <c r="UXM87" s="811"/>
      <c r="UXN87" s="811"/>
      <c r="UXO87" s="811"/>
      <c r="UXP87" s="811"/>
      <c r="UXQ87" s="811"/>
      <c r="UXR87" s="811"/>
      <c r="UXS87" s="811"/>
      <c r="UXT87" s="811"/>
      <c r="UXU87" s="811"/>
      <c r="UXV87" s="811"/>
      <c r="UXW87" s="811"/>
      <c r="UXX87" s="811"/>
      <c r="UXY87" s="811"/>
      <c r="UXZ87" s="811"/>
      <c r="UYA87" s="811"/>
      <c r="UYB87" s="811"/>
      <c r="UYC87" s="811"/>
      <c r="UYD87" s="811"/>
      <c r="UYE87" s="811"/>
      <c r="UYF87" s="811"/>
      <c r="UYG87" s="811"/>
      <c r="UYH87" s="811"/>
      <c r="UYI87" s="811"/>
      <c r="UYJ87" s="811"/>
      <c r="UYK87" s="811"/>
      <c r="UYL87" s="811"/>
      <c r="UYM87" s="811"/>
      <c r="UYN87" s="811"/>
      <c r="UYO87" s="811"/>
      <c r="UYP87" s="811"/>
      <c r="UYQ87" s="811"/>
      <c r="UYR87" s="811"/>
      <c r="UYS87" s="811"/>
      <c r="UYT87" s="811"/>
      <c r="UYU87" s="811"/>
      <c r="UYV87" s="811"/>
      <c r="UYW87" s="811"/>
      <c r="UYX87" s="811"/>
      <c r="UYY87" s="811"/>
      <c r="UYZ87" s="811"/>
      <c r="UZA87" s="811"/>
      <c r="UZB87" s="811"/>
      <c r="UZC87" s="811"/>
      <c r="UZD87" s="811"/>
      <c r="UZE87" s="811"/>
      <c r="UZF87" s="811"/>
      <c r="UZG87" s="811"/>
      <c r="UZH87" s="811"/>
      <c r="UZI87" s="811"/>
      <c r="UZJ87" s="811"/>
      <c r="UZK87" s="811"/>
      <c r="UZL87" s="811"/>
      <c r="UZM87" s="811"/>
      <c r="UZN87" s="811"/>
      <c r="UZO87" s="811"/>
      <c r="UZP87" s="811"/>
      <c r="UZQ87" s="811"/>
      <c r="UZR87" s="811"/>
      <c r="UZS87" s="811"/>
      <c r="UZT87" s="811"/>
      <c r="UZU87" s="811"/>
      <c r="UZV87" s="811"/>
      <c r="UZW87" s="811"/>
      <c r="UZX87" s="811"/>
      <c r="UZY87" s="811"/>
      <c r="UZZ87" s="811"/>
      <c r="VAA87" s="811"/>
      <c r="VAB87" s="811"/>
      <c r="VAC87" s="811"/>
      <c r="VAD87" s="811"/>
      <c r="VAE87" s="811"/>
      <c r="VAF87" s="811"/>
      <c r="VAG87" s="811"/>
      <c r="VAH87" s="811"/>
      <c r="VAI87" s="811"/>
      <c r="VAJ87" s="811"/>
      <c r="VAK87" s="811"/>
      <c r="VAL87" s="811"/>
      <c r="VAM87" s="811"/>
      <c r="VAN87" s="811"/>
      <c r="VAO87" s="811"/>
      <c r="VAP87" s="811"/>
      <c r="VAQ87" s="811"/>
      <c r="VAR87" s="811"/>
      <c r="VAS87" s="811"/>
      <c r="VAT87" s="811"/>
      <c r="VAU87" s="811"/>
      <c r="VAV87" s="811"/>
      <c r="VAW87" s="811"/>
      <c r="VAX87" s="811"/>
      <c r="VAY87" s="811"/>
      <c r="VAZ87" s="811"/>
      <c r="VBA87" s="811"/>
      <c r="VBB87" s="811"/>
      <c r="VBC87" s="811"/>
      <c r="VBD87" s="811"/>
      <c r="VBE87" s="811"/>
      <c r="VBF87" s="811"/>
      <c r="VBG87" s="811"/>
      <c r="VBH87" s="811"/>
      <c r="VBI87" s="811"/>
      <c r="VBJ87" s="811"/>
      <c r="VBK87" s="811"/>
      <c r="VBL87" s="811"/>
      <c r="VBM87" s="811"/>
      <c r="VBN87" s="811"/>
      <c r="VBO87" s="811"/>
      <c r="VBP87" s="811"/>
      <c r="VBQ87" s="811"/>
      <c r="VBR87" s="811"/>
      <c r="VBS87" s="811"/>
      <c r="VBT87" s="811"/>
      <c r="VBU87" s="811"/>
      <c r="VBV87" s="811"/>
      <c r="VBW87" s="811"/>
      <c r="VBX87" s="811"/>
      <c r="VBY87" s="811"/>
      <c r="VBZ87" s="811"/>
      <c r="VCA87" s="811"/>
      <c r="VCB87" s="811"/>
      <c r="VCC87" s="811"/>
      <c r="VCD87" s="811"/>
      <c r="VCE87" s="811"/>
      <c r="VCF87" s="811"/>
      <c r="VCG87" s="811"/>
      <c r="VCH87" s="811"/>
      <c r="VCI87" s="811"/>
      <c r="VCJ87" s="811"/>
      <c r="VCK87" s="811"/>
      <c r="VCL87" s="811"/>
      <c r="VCM87" s="811"/>
      <c r="VCN87" s="811"/>
      <c r="VCO87" s="811"/>
      <c r="VCP87" s="811"/>
      <c r="VCQ87" s="811"/>
      <c r="VCR87" s="811"/>
      <c r="VCS87" s="811"/>
      <c r="VCT87" s="811"/>
      <c r="VCU87" s="811"/>
      <c r="VCV87" s="811"/>
      <c r="VCW87" s="811"/>
      <c r="VCX87" s="811"/>
      <c r="VCY87" s="811"/>
      <c r="VCZ87" s="811"/>
      <c r="VDA87" s="811"/>
      <c r="VDB87" s="811"/>
      <c r="VDC87" s="811"/>
      <c r="VDD87" s="811"/>
      <c r="VDE87" s="811"/>
      <c r="VDF87" s="811"/>
      <c r="VDG87" s="811"/>
      <c r="VDH87" s="811"/>
      <c r="VDI87" s="811"/>
      <c r="VDJ87" s="811"/>
      <c r="VDK87" s="811"/>
      <c r="VDL87" s="811"/>
      <c r="VDM87" s="811"/>
      <c r="VDN87" s="811"/>
      <c r="VDO87" s="811"/>
      <c r="VDP87" s="811"/>
      <c r="VDQ87" s="811"/>
      <c r="VDR87" s="811"/>
      <c r="VDS87" s="811"/>
      <c r="VDT87" s="811"/>
      <c r="VDU87" s="811"/>
      <c r="VDV87" s="811"/>
      <c r="VDW87" s="811"/>
      <c r="VDX87" s="811"/>
      <c r="VDY87" s="811"/>
      <c r="VDZ87" s="811"/>
      <c r="VEA87" s="811"/>
      <c r="VEB87" s="811"/>
      <c r="VEC87" s="811"/>
      <c r="VED87" s="811"/>
      <c r="VEE87" s="811"/>
      <c r="VEF87" s="811"/>
      <c r="VEG87" s="811"/>
      <c r="VEH87" s="811"/>
      <c r="VEI87" s="811"/>
      <c r="VEJ87" s="811"/>
      <c r="VEK87" s="811"/>
      <c r="VEL87" s="811"/>
      <c r="VEM87" s="811"/>
      <c r="VEN87" s="811"/>
      <c r="VEO87" s="811"/>
      <c r="VEP87" s="811"/>
      <c r="VEQ87" s="811"/>
      <c r="VER87" s="811"/>
      <c r="VES87" s="811"/>
      <c r="VET87" s="811"/>
      <c r="VEU87" s="811"/>
      <c r="VEV87" s="811"/>
      <c r="VEW87" s="811"/>
      <c r="VEX87" s="811"/>
      <c r="VEY87" s="811"/>
      <c r="VEZ87" s="811"/>
      <c r="VFA87" s="811"/>
      <c r="VFB87" s="811"/>
      <c r="VFC87" s="811"/>
      <c r="VFD87" s="811"/>
      <c r="VFE87" s="811"/>
      <c r="VFF87" s="811"/>
      <c r="VFG87" s="811"/>
      <c r="VFH87" s="811"/>
      <c r="VFI87" s="811"/>
      <c r="VFJ87" s="811"/>
      <c r="VFK87" s="811"/>
      <c r="VFL87" s="811"/>
      <c r="VFM87" s="811"/>
      <c r="VFN87" s="811"/>
      <c r="VFO87" s="811"/>
      <c r="VFP87" s="811"/>
      <c r="VFQ87" s="811"/>
      <c r="VFR87" s="811"/>
      <c r="VFS87" s="811"/>
      <c r="VFT87" s="811"/>
      <c r="VFU87" s="811"/>
      <c r="VFV87" s="811"/>
      <c r="VFW87" s="811"/>
      <c r="VFX87" s="811"/>
      <c r="VFY87" s="811"/>
      <c r="VFZ87" s="811"/>
      <c r="VGA87" s="811"/>
      <c r="VGB87" s="811"/>
      <c r="VGC87" s="811"/>
      <c r="VGD87" s="811"/>
      <c r="VGE87" s="811"/>
      <c r="VGF87" s="811"/>
      <c r="VGG87" s="811"/>
      <c r="VGH87" s="811"/>
      <c r="VGI87" s="811"/>
      <c r="VGJ87" s="811"/>
      <c r="VGK87" s="811"/>
      <c r="VGL87" s="811"/>
      <c r="VGM87" s="811"/>
      <c r="VGN87" s="811"/>
      <c r="VGO87" s="811"/>
      <c r="VGP87" s="811"/>
      <c r="VGQ87" s="811"/>
      <c r="VGR87" s="811"/>
      <c r="VGS87" s="811"/>
      <c r="VGT87" s="811"/>
      <c r="VGU87" s="811"/>
      <c r="VGV87" s="811"/>
      <c r="VGW87" s="811"/>
      <c r="VGX87" s="811"/>
      <c r="VGY87" s="811"/>
      <c r="VGZ87" s="811"/>
      <c r="VHA87" s="811"/>
      <c r="VHB87" s="811"/>
      <c r="VHC87" s="811"/>
      <c r="VHD87" s="811"/>
      <c r="VHE87" s="811"/>
      <c r="VHF87" s="811"/>
      <c r="VHG87" s="811"/>
      <c r="VHH87" s="811"/>
      <c r="VHI87" s="811"/>
      <c r="VHJ87" s="811"/>
      <c r="VHK87" s="811"/>
      <c r="VHL87" s="811"/>
      <c r="VHM87" s="811"/>
      <c r="VHN87" s="811"/>
      <c r="VHO87" s="811"/>
      <c r="VHP87" s="811"/>
      <c r="VHQ87" s="811"/>
      <c r="VHR87" s="811"/>
      <c r="VHS87" s="811"/>
      <c r="VHT87" s="811"/>
      <c r="VHU87" s="811"/>
      <c r="VHV87" s="811"/>
      <c r="VHW87" s="811"/>
      <c r="VHX87" s="811"/>
      <c r="VHY87" s="811"/>
      <c r="VHZ87" s="811"/>
      <c r="VIA87" s="811"/>
      <c r="VIB87" s="811"/>
      <c r="VIC87" s="811"/>
      <c r="VID87" s="811"/>
      <c r="VIE87" s="811"/>
      <c r="VIF87" s="811"/>
      <c r="VIG87" s="811"/>
      <c r="VIH87" s="811"/>
      <c r="VII87" s="811"/>
      <c r="VIJ87" s="811"/>
      <c r="VIK87" s="811"/>
      <c r="VIL87" s="811"/>
      <c r="VIM87" s="811"/>
      <c r="VIN87" s="811"/>
      <c r="VIO87" s="811"/>
      <c r="VIP87" s="811"/>
      <c r="VIQ87" s="811"/>
      <c r="VIR87" s="811"/>
      <c r="VIS87" s="811"/>
      <c r="VIT87" s="811"/>
      <c r="VIU87" s="811"/>
      <c r="VIV87" s="811"/>
      <c r="VIW87" s="811"/>
      <c r="VIX87" s="811"/>
      <c r="VIY87" s="811"/>
      <c r="VIZ87" s="811"/>
      <c r="VJA87" s="811"/>
      <c r="VJB87" s="811"/>
      <c r="VJC87" s="811"/>
      <c r="VJD87" s="811"/>
      <c r="VJE87" s="811"/>
      <c r="VJF87" s="811"/>
      <c r="VJG87" s="811"/>
      <c r="VJH87" s="811"/>
      <c r="VJI87" s="811"/>
      <c r="VJJ87" s="811"/>
      <c r="VJK87" s="811"/>
      <c r="VJL87" s="811"/>
      <c r="VJM87" s="811"/>
      <c r="VJN87" s="811"/>
      <c r="VJO87" s="811"/>
      <c r="VJP87" s="811"/>
      <c r="VJQ87" s="811"/>
      <c r="VJR87" s="811"/>
      <c r="VJS87" s="811"/>
      <c r="VJT87" s="811"/>
      <c r="VJU87" s="811"/>
      <c r="VJV87" s="811"/>
      <c r="VJW87" s="811"/>
      <c r="VJX87" s="811"/>
      <c r="VJY87" s="811"/>
      <c r="VJZ87" s="811"/>
      <c r="VKA87" s="811"/>
      <c r="VKB87" s="811"/>
      <c r="VKC87" s="811"/>
      <c r="VKD87" s="811"/>
      <c r="VKE87" s="811"/>
      <c r="VKF87" s="811"/>
      <c r="VKG87" s="811"/>
      <c r="VKH87" s="811"/>
      <c r="VKI87" s="811"/>
      <c r="VKJ87" s="811"/>
      <c r="VKK87" s="811"/>
      <c r="VKL87" s="811"/>
      <c r="VKM87" s="811"/>
      <c r="VKN87" s="811"/>
      <c r="VKO87" s="811"/>
      <c r="VKP87" s="811"/>
      <c r="VKQ87" s="811"/>
      <c r="VKR87" s="811"/>
      <c r="VKS87" s="811"/>
      <c r="VKT87" s="811"/>
      <c r="VKU87" s="811"/>
      <c r="VKV87" s="811"/>
      <c r="VKW87" s="811"/>
      <c r="VKX87" s="811"/>
      <c r="VKY87" s="811"/>
      <c r="VKZ87" s="811"/>
      <c r="VLA87" s="811"/>
      <c r="VLB87" s="811"/>
      <c r="VLC87" s="811"/>
      <c r="VLD87" s="811"/>
      <c r="VLE87" s="811"/>
      <c r="VLF87" s="811"/>
      <c r="VLG87" s="811"/>
      <c r="VLH87" s="811"/>
      <c r="VLI87" s="811"/>
      <c r="VLJ87" s="811"/>
      <c r="VLK87" s="811"/>
      <c r="VLL87" s="811"/>
      <c r="VLM87" s="811"/>
      <c r="VLN87" s="811"/>
      <c r="VLO87" s="811"/>
      <c r="VLP87" s="811"/>
      <c r="VLQ87" s="811"/>
      <c r="VLR87" s="811"/>
      <c r="VLS87" s="811"/>
      <c r="VLT87" s="811"/>
      <c r="VLU87" s="811"/>
      <c r="VLV87" s="811"/>
      <c r="VLW87" s="811"/>
      <c r="VLX87" s="811"/>
      <c r="VLY87" s="811"/>
      <c r="VLZ87" s="811"/>
      <c r="VMA87" s="811"/>
      <c r="VMB87" s="811"/>
      <c r="VMC87" s="811"/>
      <c r="VMD87" s="811"/>
      <c r="VME87" s="811"/>
      <c r="VMF87" s="811"/>
      <c r="VMG87" s="811"/>
      <c r="VMH87" s="811"/>
      <c r="VMI87" s="811"/>
      <c r="VMJ87" s="811"/>
      <c r="VMK87" s="811"/>
      <c r="VML87" s="811"/>
      <c r="VMM87" s="811"/>
      <c r="VMN87" s="811"/>
      <c r="VMO87" s="811"/>
      <c r="VMP87" s="811"/>
      <c r="VMQ87" s="811"/>
      <c r="VMR87" s="811"/>
      <c r="VMS87" s="811"/>
      <c r="VMT87" s="811"/>
      <c r="VMU87" s="811"/>
      <c r="VMV87" s="811"/>
      <c r="VMW87" s="811"/>
      <c r="VMX87" s="811"/>
      <c r="VMY87" s="811"/>
      <c r="VMZ87" s="811"/>
      <c r="VNA87" s="811"/>
      <c r="VNB87" s="811"/>
      <c r="VNC87" s="811"/>
      <c r="VND87" s="811"/>
      <c r="VNE87" s="811"/>
      <c r="VNF87" s="811"/>
      <c r="VNG87" s="811"/>
      <c r="VNH87" s="811"/>
      <c r="VNI87" s="811"/>
      <c r="VNJ87" s="811"/>
      <c r="VNK87" s="811"/>
      <c r="VNL87" s="811"/>
      <c r="VNM87" s="811"/>
      <c r="VNN87" s="811"/>
      <c r="VNO87" s="811"/>
      <c r="VNP87" s="811"/>
      <c r="VNQ87" s="811"/>
      <c r="VNR87" s="811"/>
      <c r="VNS87" s="811"/>
      <c r="VNT87" s="811"/>
      <c r="VNU87" s="811"/>
      <c r="VNV87" s="811"/>
      <c r="VNW87" s="811"/>
      <c r="VNX87" s="811"/>
      <c r="VNY87" s="811"/>
      <c r="VNZ87" s="811"/>
      <c r="VOA87" s="811"/>
      <c r="VOB87" s="811"/>
      <c r="VOC87" s="811"/>
      <c r="VOD87" s="811"/>
      <c r="VOE87" s="811"/>
      <c r="VOF87" s="811"/>
      <c r="VOG87" s="811"/>
      <c r="VOH87" s="811"/>
      <c r="VOI87" s="811"/>
      <c r="VOJ87" s="811"/>
      <c r="VOK87" s="811"/>
      <c r="VOL87" s="811"/>
      <c r="VOM87" s="811"/>
      <c r="VON87" s="811"/>
      <c r="VOO87" s="811"/>
      <c r="VOP87" s="811"/>
      <c r="VOQ87" s="811"/>
      <c r="VOR87" s="811"/>
      <c r="VOS87" s="811"/>
      <c r="VOT87" s="811"/>
      <c r="VOU87" s="811"/>
      <c r="VOV87" s="811"/>
      <c r="VOW87" s="811"/>
      <c r="VOX87" s="811"/>
      <c r="VOY87" s="811"/>
      <c r="VOZ87" s="811"/>
      <c r="VPA87" s="811"/>
      <c r="VPB87" s="811"/>
      <c r="VPC87" s="811"/>
      <c r="VPD87" s="811"/>
      <c r="VPE87" s="811"/>
      <c r="VPF87" s="811"/>
      <c r="VPG87" s="811"/>
      <c r="VPH87" s="811"/>
      <c r="VPI87" s="811"/>
      <c r="VPJ87" s="811"/>
      <c r="VPK87" s="811"/>
      <c r="VPL87" s="811"/>
      <c r="VPM87" s="811"/>
      <c r="VPN87" s="811"/>
      <c r="VPO87" s="811"/>
      <c r="VPP87" s="811"/>
      <c r="VPQ87" s="811"/>
      <c r="VPR87" s="811"/>
      <c r="VPS87" s="811"/>
      <c r="VPT87" s="811"/>
      <c r="VPU87" s="811"/>
      <c r="VPV87" s="811"/>
      <c r="VPW87" s="811"/>
      <c r="VPX87" s="811"/>
      <c r="VPY87" s="811"/>
      <c r="VPZ87" s="811"/>
      <c r="VQA87" s="811"/>
      <c r="VQB87" s="811"/>
      <c r="VQC87" s="811"/>
      <c r="VQD87" s="811"/>
      <c r="VQE87" s="811"/>
      <c r="VQF87" s="811"/>
      <c r="VQG87" s="811"/>
      <c r="VQH87" s="811"/>
      <c r="VQI87" s="811"/>
      <c r="VQJ87" s="811"/>
      <c r="VQK87" s="811"/>
      <c r="VQL87" s="811"/>
      <c r="VQM87" s="811"/>
      <c r="VQN87" s="811"/>
      <c r="VQO87" s="811"/>
      <c r="VQP87" s="811"/>
      <c r="VQQ87" s="811"/>
      <c r="VQR87" s="811"/>
      <c r="VQS87" s="811"/>
      <c r="VQT87" s="811"/>
      <c r="VQU87" s="811"/>
      <c r="VQV87" s="811"/>
      <c r="VQW87" s="811"/>
      <c r="VQX87" s="811"/>
      <c r="VQY87" s="811"/>
      <c r="VQZ87" s="811"/>
      <c r="VRA87" s="811"/>
      <c r="VRB87" s="811"/>
      <c r="VRC87" s="811"/>
      <c r="VRD87" s="811"/>
      <c r="VRE87" s="811"/>
      <c r="VRF87" s="811"/>
      <c r="VRG87" s="811"/>
      <c r="VRH87" s="811"/>
      <c r="VRI87" s="811"/>
      <c r="VRJ87" s="811"/>
      <c r="VRK87" s="811"/>
      <c r="VRL87" s="811"/>
      <c r="VRM87" s="811"/>
      <c r="VRN87" s="811"/>
      <c r="VRO87" s="811"/>
      <c r="VRP87" s="811"/>
      <c r="VRQ87" s="811"/>
      <c r="VRR87" s="811"/>
      <c r="VRS87" s="811"/>
      <c r="VRT87" s="811"/>
      <c r="VRU87" s="811"/>
      <c r="VRV87" s="811"/>
      <c r="VRW87" s="811"/>
      <c r="VRX87" s="811"/>
      <c r="VRY87" s="811"/>
      <c r="VRZ87" s="811"/>
      <c r="VSA87" s="811"/>
      <c r="VSB87" s="811"/>
      <c r="VSC87" s="811"/>
      <c r="VSD87" s="811"/>
      <c r="VSE87" s="811"/>
      <c r="VSF87" s="811"/>
      <c r="VSG87" s="811"/>
      <c r="VSH87" s="811"/>
      <c r="VSI87" s="811"/>
      <c r="VSJ87" s="811"/>
      <c r="VSK87" s="811"/>
      <c r="VSL87" s="811"/>
      <c r="VSM87" s="811"/>
      <c r="VSN87" s="811"/>
      <c r="VSO87" s="811"/>
      <c r="VSP87" s="811"/>
      <c r="VSQ87" s="811"/>
      <c r="VSR87" s="811"/>
      <c r="VSS87" s="811"/>
      <c r="VST87" s="811"/>
      <c r="VSU87" s="811"/>
      <c r="VSV87" s="811"/>
      <c r="VSW87" s="811"/>
      <c r="VSX87" s="811"/>
      <c r="VSY87" s="811"/>
      <c r="VSZ87" s="811"/>
      <c r="VTA87" s="811"/>
      <c r="VTB87" s="811"/>
      <c r="VTC87" s="811"/>
      <c r="VTD87" s="811"/>
      <c r="VTE87" s="811"/>
      <c r="VTF87" s="811"/>
      <c r="VTG87" s="811"/>
      <c r="VTH87" s="811"/>
      <c r="VTI87" s="811"/>
      <c r="VTJ87" s="811"/>
      <c r="VTK87" s="811"/>
      <c r="VTL87" s="811"/>
      <c r="VTM87" s="811"/>
      <c r="VTN87" s="811"/>
      <c r="VTO87" s="811"/>
      <c r="VTP87" s="811"/>
      <c r="VTQ87" s="811"/>
      <c r="VTR87" s="811"/>
      <c r="VTS87" s="811"/>
      <c r="VTT87" s="811"/>
      <c r="VTU87" s="811"/>
      <c r="VTV87" s="811"/>
      <c r="VTW87" s="811"/>
      <c r="VTX87" s="811"/>
      <c r="VTY87" s="811"/>
      <c r="VTZ87" s="811"/>
      <c r="VUA87" s="811"/>
      <c r="VUB87" s="811"/>
      <c r="VUC87" s="811"/>
      <c r="VUD87" s="811"/>
      <c r="VUE87" s="811"/>
      <c r="VUF87" s="811"/>
      <c r="VUG87" s="811"/>
      <c r="VUH87" s="811"/>
      <c r="VUI87" s="811"/>
      <c r="VUJ87" s="811"/>
      <c r="VUK87" s="811"/>
      <c r="VUL87" s="811"/>
      <c r="VUM87" s="811"/>
      <c r="VUN87" s="811"/>
      <c r="VUO87" s="811"/>
      <c r="VUP87" s="811"/>
      <c r="VUQ87" s="811"/>
      <c r="VUR87" s="811"/>
      <c r="VUS87" s="811"/>
      <c r="VUT87" s="811"/>
      <c r="VUU87" s="811"/>
      <c r="VUV87" s="811"/>
      <c r="VUW87" s="811"/>
      <c r="VUX87" s="811"/>
      <c r="VUY87" s="811"/>
      <c r="VUZ87" s="811"/>
      <c r="VVA87" s="811"/>
      <c r="VVB87" s="811"/>
      <c r="VVC87" s="811"/>
      <c r="VVD87" s="811"/>
      <c r="VVE87" s="811"/>
      <c r="VVF87" s="811"/>
      <c r="VVG87" s="811"/>
      <c r="VVH87" s="811"/>
      <c r="VVI87" s="811"/>
      <c r="VVJ87" s="811"/>
      <c r="VVK87" s="811"/>
      <c r="VVL87" s="811"/>
      <c r="VVM87" s="811"/>
      <c r="VVN87" s="811"/>
      <c r="VVO87" s="811"/>
      <c r="VVP87" s="811"/>
      <c r="VVQ87" s="811"/>
      <c r="VVR87" s="811"/>
      <c r="VVS87" s="811"/>
      <c r="VVT87" s="811"/>
      <c r="VVU87" s="811"/>
      <c r="VVV87" s="811"/>
      <c r="VVW87" s="811"/>
      <c r="VVX87" s="811"/>
      <c r="VVY87" s="811"/>
      <c r="VVZ87" s="811"/>
      <c r="VWA87" s="811"/>
      <c r="VWB87" s="811"/>
      <c r="VWC87" s="811"/>
      <c r="VWD87" s="811"/>
      <c r="VWE87" s="811"/>
      <c r="VWF87" s="811"/>
      <c r="VWG87" s="811"/>
      <c r="VWH87" s="811"/>
      <c r="VWI87" s="811"/>
      <c r="VWJ87" s="811"/>
      <c r="VWK87" s="811"/>
      <c r="VWL87" s="811"/>
      <c r="VWM87" s="811"/>
      <c r="VWN87" s="811"/>
      <c r="VWO87" s="811"/>
      <c r="VWP87" s="811"/>
      <c r="VWQ87" s="811"/>
      <c r="VWR87" s="811"/>
      <c r="VWS87" s="811"/>
      <c r="VWT87" s="811"/>
      <c r="VWU87" s="811"/>
      <c r="VWV87" s="811"/>
      <c r="VWW87" s="811"/>
      <c r="VWX87" s="811"/>
      <c r="VWY87" s="811"/>
      <c r="VWZ87" s="811"/>
      <c r="VXA87" s="811"/>
      <c r="VXB87" s="811"/>
      <c r="VXC87" s="811"/>
      <c r="VXD87" s="811"/>
      <c r="VXE87" s="811"/>
      <c r="VXF87" s="811"/>
      <c r="VXG87" s="811"/>
      <c r="VXH87" s="811"/>
      <c r="VXI87" s="811"/>
      <c r="VXJ87" s="811"/>
      <c r="VXK87" s="811"/>
      <c r="VXL87" s="811"/>
      <c r="VXM87" s="811"/>
      <c r="VXN87" s="811"/>
      <c r="VXO87" s="811"/>
      <c r="VXP87" s="811"/>
      <c r="VXQ87" s="811"/>
      <c r="VXR87" s="811"/>
      <c r="VXS87" s="811"/>
      <c r="VXT87" s="811"/>
      <c r="VXU87" s="811"/>
      <c r="VXV87" s="811"/>
      <c r="VXW87" s="811"/>
      <c r="VXX87" s="811"/>
      <c r="VXY87" s="811"/>
      <c r="VXZ87" s="811"/>
      <c r="VYA87" s="811"/>
      <c r="VYB87" s="811"/>
      <c r="VYC87" s="811"/>
      <c r="VYD87" s="811"/>
      <c r="VYE87" s="811"/>
      <c r="VYF87" s="811"/>
      <c r="VYG87" s="811"/>
      <c r="VYH87" s="811"/>
      <c r="VYI87" s="811"/>
      <c r="VYJ87" s="811"/>
      <c r="VYK87" s="811"/>
      <c r="VYL87" s="811"/>
      <c r="VYM87" s="811"/>
      <c r="VYN87" s="811"/>
      <c r="VYO87" s="811"/>
      <c r="VYP87" s="811"/>
      <c r="VYQ87" s="811"/>
      <c r="VYR87" s="811"/>
      <c r="VYS87" s="811"/>
      <c r="VYT87" s="811"/>
      <c r="VYU87" s="811"/>
      <c r="VYV87" s="811"/>
      <c r="VYW87" s="811"/>
      <c r="VYX87" s="811"/>
      <c r="VYY87" s="811"/>
      <c r="VYZ87" s="811"/>
      <c r="VZA87" s="811"/>
      <c r="VZB87" s="811"/>
      <c r="VZC87" s="811"/>
      <c r="VZD87" s="811"/>
      <c r="VZE87" s="811"/>
      <c r="VZF87" s="811"/>
      <c r="VZG87" s="811"/>
      <c r="VZH87" s="811"/>
      <c r="VZI87" s="811"/>
      <c r="VZJ87" s="811"/>
      <c r="VZK87" s="811"/>
      <c r="VZL87" s="811"/>
      <c r="VZM87" s="811"/>
      <c r="VZN87" s="811"/>
      <c r="VZO87" s="811"/>
      <c r="VZP87" s="811"/>
      <c r="VZQ87" s="811"/>
      <c r="VZR87" s="811"/>
      <c r="VZS87" s="811"/>
      <c r="VZT87" s="811"/>
      <c r="VZU87" s="811"/>
      <c r="VZV87" s="811"/>
      <c r="VZW87" s="811"/>
      <c r="VZX87" s="811"/>
      <c r="VZY87" s="811"/>
      <c r="VZZ87" s="811"/>
      <c r="WAA87" s="811"/>
      <c r="WAB87" s="811"/>
      <c r="WAC87" s="811"/>
      <c r="WAD87" s="811"/>
      <c r="WAE87" s="811"/>
      <c r="WAF87" s="811"/>
      <c r="WAG87" s="811"/>
      <c r="WAH87" s="811"/>
      <c r="WAI87" s="811"/>
      <c r="WAJ87" s="811"/>
      <c r="WAK87" s="811"/>
      <c r="WAL87" s="811"/>
      <c r="WAM87" s="811"/>
      <c r="WAN87" s="811"/>
      <c r="WAO87" s="811"/>
      <c r="WAP87" s="811"/>
      <c r="WAQ87" s="811"/>
      <c r="WAR87" s="811"/>
      <c r="WAS87" s="811"/>
      <c r="WAT87" s="811"/>
      <c r="WAU87" s="811"/>
      <c r="WAV87" s="811"/>
      <c r="WAW87" s="811"/>
      <c r="WAX87" s="811"/>
      <c r="WAY87" s="811"/>
      <c r="WAZ87" s="811"/>
      <c r="WBA87" s="811"/>
      <c r="WBB87" s="811"/>
      <c r="WBC87" s="811"/>
      <c r="WBD87" s="811"/>
      <c r="WBE87" s="811"/>
      <c r="WBF87" s="811"/>
      <c r="WBG87" s="811"/>
      <c r="WBH87" s="811"/>
      <c r="WBI87" s="811"/>
      <c r="WBJ87" s="811"/>
      <c r="WBK87" s="811"/>
      <c r="WBL87" s="811"/>
      <c r="WBM87" s="811"/>
      <c r="WBN87" s="811"/>
      <c r="WBO87" s="811"/>
      <c r="WBP87" s="811"/>
      <c r="WBQ87" s="811"/>
      <c r="WBR87" s="811"/>
      <c r="WBS87" s="811"/>
      <c r="WBT87" s="811"/>
      <c r="WBU87" s="811"/>
      <c r="WBV87" s="811"/>
      <c r="WBW87" s="811"/>
      <c r="WBX87" s="811"/>
      <c r="WBY87" s="811"/>
      <c r="WBZ87" s="811"/>
      <c r="WCA87" s="811"/>
      <c r="WCB87" s="811"/>
      <c r="WCC87" s="811"/>
      <c r="WCD87" s="811"/>
      <c r="WCE87" s="811"/>
      <c r="WCF87" s="811"/>
      <c r="WCG87" s="811"/>
      <c r="WCH87" s="811"/>
      <c r="WCI87" s="811"/>
      <c r="WCJ87" s="811"/>
      <c r="WCK87" s="811"/>
      <c r="WCL87" s="811"/>
      <c r="WCM87" s="811"/>
      <c r="WCN87" s="811"/>
      <c r="WCO87" s="811"/>
      <c r="WCP87" s="811"/>
      <c r="WCQ87" s="811"/>
      <c r="WCR87" s="811"/>
      <c r="WCS87" s="811"/>
      <c r="WCT87" s="811"/>
      <c r="WCU87" s="811"/>
      <c r="WCV87" s="811"/>
      <c r="WCW87" s="811"/>
      <c r="WCX87" s="811"/>
      <c r="WCY87" s="811"/>
      <c r="WCZ87" s="811"/>
      <c r="WDA87" s="811"/>
      <c r="WDB87" s="811"/>
      <c r="WDC87" s="811"/>
      <c r="WDD87" s="811"/>
      <c r="WDE87" s="811"/>
      <c r="WDF87" s="811"/>
      <c r="WDG87" s="811"/>
      <c r="WDH87" s="811"/>
      <c r="WDI87" s="811"/>
      <c r="WDJ87" s="811"/>
      <c r="WDK87" s="811"/>
      <c r="WDL87" s="811"/>
      <c r="WDM87" s="811"/>
      <c r="WDN87" s="811"/>
      <c r="WDO87" s="811"/>
      <c r="WDP87" s="811"/>
      <c r="WDQ87" s="811"/>
      <c r="WDR87" s="811"/>
      <c r="WDS87" s="811"/>
      <c r="WDT87" s="811"/>
      <c r="WDU87" s="811"/>
      <c r="WDV87" s="811"/>
      <c r="WDW87" s="811"/>
      <c r="WDX87" s="811"/>
      <c r="WDY87" s="811"/>
      <c r="WDZ87" s="811"/>
      <c r="WEA87" s="811"/>
      <c r="WEB87" s="811"/>
      <c r="WEC87" s="811"/>
      <c r="WED87" s="811"/>
      <c r="WEE87" s="811"/>
      <c r="WEF87" s="811"/>
      <c r="WEG87" s="811"/>
      <c r="WEH87" s="811"/>
      <c r="WEI87" s="811"/>
      <c r="WEJ87" s="811"/>
      <c r="WEK87" s="811"/>
      <c r="WEL87" s="811"/>
      <c r="WEM87" s="811"/>
      <c r="WEN87" s="811"/>
      <c r="WEO87" s="811"/>
      <c r="WEP87" s="811"/>
      <c r="WEQ87" s="811"/>
      <c r="WER87" s="811"/>
      <c r="WES87" s="811"/>
      <c r="WET87" s="811"/>
      <c r="WEU87" s="811"/>
      <c r="WEV87" s="811"/>
      <c r="WEW87" s="811"/>
      <c r="WEX87" s="811"/>
      <c r="WEY87" s="811"/>
      <c r="WEZ87" s="811"/>
      <c r="WFA87" s="811"/>
      <c r="WFB87" s="811"/>
      <c r="WFC87" s="811"/>
      <c r="WFD87" s="811"/>
      <c r="WFE87" s="811"/>
      <c r="WFF87" s="811"/>
      <c r="WFG87" s="811"/>
      <c r="WFH87" s="811"/>
      <c r="WFI87" s="811"/>
      <c r="WFJ87" s="811"/>
      <c r="WFK87" s="811"/>
      <c r="WFL87" s="811"/>
      <c r="WFM87" s="811"/>
      <c r="WFN87" s="811"/>
      <c r="WFO87" s="811"/>
      <c r="WFP87" s="811"/>
      <c r="WFQ87" s="811"/>
      <c r="WFR87" s="811"/>
      <c r="WFS87" s="811"/>
      <c r="WFT87" s="811"/>
      <c r="WFU87" s="811"/>
      <c r="WFV87" s="811"/>
      <c r="WFW87" s="811"/>
      <c r="WFX87" s="811"/>
      <c r="WFY87" s="811"/>
      <c r="WFZ87" s="811"/>
      <c r="WGA87" s="811"/>
      <c r="WGB87" s="811"/>
      <c r="WGC87" s="811"/>
      <c r="WGD87" s="811"/>
      <c r="WGE87" s="811"/>
      <c r="WGF87" s="811"/>
      <c r="WGG87" s="811"/>
      <c r="WGH87" s="811"/>
      <c r="WGI87" s="811"/>
      <c r="WGJ87" s="811"/>
      <c r="WGK87" s="811"/>
      <c r="WGL87" s="811"/>
      <c r="WGM87" s="811"/>
      <c r="WGN87" s="811"/>
      <c r="WGO87" s="811"/>
      <c r="WGP87" s="811"/>
      <c r="WGQ87" s="811"/>
      <c r="WGR87" s="811"/>
      <c r="WGS87" s="811"/>
      <c r="WGT87" s="811"/>
      <c r="WGU87" s="811"/>
      <c r="WGV87" s="811"/>
      <c r="WGW87" s="811"/>
      <c r="WGX87" s="811"/>
      <c r="WGY87" s="811"/>
      <c r="WGZ87" s="811"/>
      <c r="WHA87" s="811"/>
      <c r="WHB87" s="811"/>
      <c r="WHC87" s="811"/>
      <c r="WHD87" s="811"/>
      <c r="WHE87" s="811"/>
      <c r="WHF87" s="811"/>
      <c r="WHG87" s="811"/>
      <c r="WHH87" s="811"/>
      <c r="WHI87" s="811"/>
      <c r="WHJ87" s="811"/>
      <c r="WHK87" s="811"/>
      <c r="WHL87" s="811"/>
      <c r="WHM87" s="811"/>
      <c r="WHN87" s="811"/>
      <c r="WHO87" s="811"/>
      <c r="WHP87" s="811"/>
      <c r="WHQ87" s="811"/>
      <c r="WHR87" s="811"/>
      <c r="WHS87" s="811"/>
      <c r="WHT87" s="811"/>
      <c r="WHU87" s="811"/>
      <c r="WHV87" s="811"/>
      <c r="WHW87" s="811"/>
      <c r="WHX87" s="811"/>
      <c r="WHY87" s="811"/>
      <c r="WHZ87" s="811"/>
      <c r="WIA87" s="811"/>
      <c r="WIB87" s="811"/>
      <c r="WIC87" s="811"/>
      <c r="WID87" s="811"/>
      <c r="WIE87" s="811"/>
      <c r="WIF87" s="811"/>
      <c r="WIG87" s="811"/>
      <c r="WIH87" s="811"/>
      <c r="WII87" s="811"/>
      <c r="WIJ87" s="811"/>
      <c r="WIK87" s="811"/>
      <c r="WIL87" s="811"/>
      <c r="WIM87" s="811"/>
      <c r="WIN87" s="811"/>
      <c r="WIO87" s="811"/>
      <c r="WIP87" s="811"/>
      <c r="WIQ87" s="811"/>
      <c r="WIR87" s="811"/>
      <c r="WIS87" s="811"/>
      <c r="WIT87" s="811"/>
      <c r="WIU87" s="811"/>
      <c r="WIV87" s="811"/>
      <c r="WIW87" s="811"/>
      <c r="WIX87" s="811"/>
      <c r="WIY87" s="811"/>
      <c r="WIZ87" s="811"/>
      <c r="WJA87" s="811"/>
      <c r="WJB87" s="811"/>
      <c r="WJC87" s="811"/>
      <c r="WJD87" s="811"/>
      <c r="WJE87" s="811"/>
      <c r="WJF87" s="811"/>
      <c r="WJG87" s="811"/>
      <c r="WJH87" s="811"/>
      <c r="WJI87" s="811"/>
      <c r="WJJ87" s="811"/>
      <c r="WJK87" s="811"/>
      <c r="WJL87" s="811"/>
      <c r="WJM87" s="811"/>
      <c r="WJN87" s="811"/>
      <c r="WJO87" s="811"/>
      <c r="WJP87" s="811"/>
      <c r="WJQ87" s="811"/>
      <c r="WJR87" s="811"/>
      <c r="WJS87" s="811"/>
      <c r="WJT87" s="811"/>
      <c r="WJU87" s="811"/>
      <c r="WJV87" s="811"/>
      <c r="WJW87" s="811"/>
      <c r="WJX87" s="811"/>
      <c r="WJY87" s="811"/>
      <c r="WJZ87" s="811"/>
      <c r="WKA87" s="811"/>
      <c r="WKB87" s="811"/>
      <c r="WKC87" s="811"/>
      <c r="WKD87" s="811"/>
      <c r="WKE87" s="811"/>
      <c r="WKF87" s="811"/>
      <c r="WKG87" s="811"/>
      <c r="WKH87" s="811"/>
      <c r="WKI87" s="811"/>
      <c r="WKJ87" s="811"/>
      <c r="WKK87" s="811"/>
      <c r="WKL87" s="811"/>
      <c r="WKM87" s="811"/>
      <c r="WKN87" s="811"/>
      <c r="WKO87" s="811"/>
      <c r="WKP87" s="811"/>
      <c r="WKQ87" s="811"/>
      <c r="WKR87" s="811"/>
      <c r="WKS87" s="811"/>
      <c r="WKT87" s="811"/>
      <c r="WKU87" s="811"/>
      <c r="WKV87" s="811"/>
      <c r="WKW87" s="811"/>
      <c r="WKX87" s="811"/>
      <c r="WKY87" s="811"/>
      <c r="WKZ87" s="811"/>
      <c r="WLA87" s="811"/>
      <c r="WLB87" s="811"/>
      <c r="WLC87" s="811"/>
      <c r="WLD87" s="811"/>
      <c r="WLE87" s="811"/>
      <c r="WLF87" s="811"/>
      <c r="WLG87" s="811"/>
      <c r="WLH87" s="811"/>
      <c r="WLI87" s="811"/>
      <c r="WLJ87" s="811"/>
      <c r="WLK87" s="811"/>
      <c r="WLL87" s="811"/>
      <c r="WLM87" s="811"/>
      <c r="WLN87" s="811"/>
      <c r="WLO87" s="811"/>
      <c r="WLP87" s="811"/>
      <c r="WLQ87" s="811"/>
      <c r="WLR87" s="811"/>
      <c r="WLS87" s="811"/>
      <c r="WLT87" s="811"/>
      <c r="WLU87" s="811"/>
      <c r="WLV87" s="811"/>
      <c r="WLW87" s="811"/>
      <c r="WLX87" s="811"/>
      <c r="WLY87" s="811"/>
      <c r="WLZ87" s="811"/>
      <c r="WMA87" s="811"/>
      <c r="WMB87" s="811"/>
      <c r="WMC87" s="811"/>
      <c r="WMD87" s="811"/>
      <c r="WME87" s="811"/>
      <c r="WMF87" s="811"/>
      <c r="WMG87" s="811"/>
      <c r="WMH87" s="811"/>
      <c r="WMI87" s="811"/>
      <c r="WMJ87" s="811"/>
      <c r="WMK87" s="811"/>
      <c r="WML87" s="811"/>
      <c r="WMM87" s="811"/>
      <c r="WMN87" s="811"/>
      <c r="WMO87" s="811"/>
      <c r="WMP87" s="811"/>
      <c r="WMQ87" s="811"/>
      <c r="WMR87" s="811"/>
      <c r="WMS87" s="811"/>
      <c r="WMT87" s="811"/>
      <c r="WMU87" s="811"/>
      <c r="WMV87" s="811"/>
      <c r="WMW87" s="811"/>
      <c r="WMX87" s="811"/>
      <c r="WMY87" s="811"/>
      <c r="WMZ87" s="811"/>
      <c r="WNA87" s="811"/>
      <c r="WNB87" s="811"/>
      <c r="WNC87" s="811"/>
      <c r="WND87" s="811"/>
      <c r="WNE87" s="811"/>
      <c r="WNF87" s="811"/>
      <c r="WNG87" s="811"/>
      <c r="WNH87" s="811"/>
      <c r="WNI87" s="811"/>
      <c r="WNJ87" s="811"/>
      <c r="WNK87" s="811"/>
      <c r="WNL87" s="811"/>
      <c r="WNM87" s="811"/>
      <c r="WNN87" s="811"/>
      <c r="WNO87" s="811"/>
      <c r="WNP87" s="811"/>
      <c r="WNQ87" s="811"/>
      <c r="WNR87" s="811"/>
      <c r="WNS87" s="811"/>
      <c r="WNT87" s="811"/>
      <c r="WNU87" s="811"/>
      <c r="WNV87" s="811"/>
      <c r="WNW87" s="811"/>
      <c r="WNX87" s="811"/>
      <c r="WNY87" s="811"/>
      <c r="WNZ87" s="811"/>
      <c r="WOA87" s="811"/>
      <c r="WOB87" s="811"/>
      <c r="WOC87" s="811"/>
      <c r="WOD87" s="811"/>
      <c r="WOE87" s="811"/>
      <c r="WOF87" s="811"/>
      <c r="WOG87" s="811"/>
      <c r="WOH87" s="811"/>
      <c r="WOI87" s="811"/>
      <c r="WOJ87" s="811"/>
      <c r="WOK87" s="811"/>
      <c r="WOL87" s="811"/>
      <c r="WOM87" s="811"/>
      <c r="WON87" s="811"/>
      <c r="WOO87" s="811"/>
      <c r="WOP87" s="811"/>
      <c r="WOQ87" s="811"/>
      <c r="WOR87" s="811"/>
      <c r="WOS87" s="811"/>
      <c r="WOT87" s="811"/>
      <c r="WOU87" s="811"/>
      <c r="WOV87" s="811"/>
      <c r="WOW87" s="811"/>
      <c r="WOX87" s="811"/>
      <c r="WOY87" s="811"/>
      <c r="WOZ87" s="811"/>
      <c r="WPA87" s="811"/>
      <c r="WPB87" s="811"/>
      <c r="WPC87" s="811"/>
      <c r="WPD87" s="811"/>
      <c r="WPE87" s="811"/>
      <c r="WPF87" s="811"/>
      <c r="WPG87" s="811"/>
      <c r="WPH87" s="811"/>
      <c r="WPI87" s="811"/>
      <c r="WPJ87" s="811"/>
      <c r="WPK87" s="811"/>
      <c r="WPL87" s="811"/>
      <c r="WPM87" s="811"/>
      <c r="WPN87" s="811"/>
      <c r="WPO87" s="811"/>
      <c r="WPP87" s="811"/>
      <c r="WPQ87" s="811"/>
      <c r="WPR87" s="811"/>
      <c r="WPS87" s="811"/>
      <c r="WPT87" s="811"/>
      <c r="WPU87" s="811"/>
      <c r="WPV87" s="811"/>
      <c r="WPW87" s="811"/>
      <c r="WPX87" s="811"/>
      <c r="WPY87" s="811"/>
      <c r="WPZ87" s="811"/>
      <c r="WQA87" s="811"/>
      <c r="WQB87" s="811"/>
      <c r="WQC87" s="811"/>
      <c r="WQD87" s="811"/>
      <c r="WQE87" s="811"/>
      <c r="WQF87" s="811"/>
      <c r="WQG87" s="811"/>
      <c r="WQH87" s="811"/>
      <c r="WQI87" s="811"/>
      <c r="WQJ87" s="811"/>
      <c r="WQK87" s="811"/>
      <c r="WQL87" s="811"/>
      <c r="WQM87" s="811"/>
      <c r="WQN87" s="811"/>
      <c r="WQO87" s="811"/>
      <c r="WQP87" s="811"/>
      <c r="WQQ87" s="811"/>
      <c r="WQR87" s="811"/>
      <c r="WQS87" s="811"/>
      <c r="WQT87" s="811"/>
      <c r="WQU87" s="811"/>
      <c r="WQV87" s="811"/>
      <c r="WQW87" s="811"/>
      <c r="WQX87" s="811"/>
      <c r="WQY87" s="811"/>
      <c r="WQZ87" s="811"/>
      <c r="WRA87" s="811"/>
      <c r="WRB87" s="811"/>
      <c r="WRC87" s="811"/>
      <c r="WRD87" s="811"/>
      <c r="WRE87" s="811"/>
      <c r="WRF87" s="811"/>
      <c r="WRG87" s="811"/>
      <c r="WRH87" s="811"/>
      <c r="WRI87" s="811"/>
      <c r="WRJ87" s="811"/>
      <c r="WRK87" s="811"/>
      <c r="WRL87" s="811"/>
      <c r="WRM87" s="811"/>
      <c r="WRN87" s="811"/>
      <c r="WRO87" s="811"/>
      <c r="WRP87" s="811"/>
      <c r="WRQ87" s="811"/>
      <c r="WRR87" s="811"/>
      <c r="WRS87" s="811"/>
      <c r="WRT87" s="811"/>
      <c r="WRU87" s="811"/>
      <c r="WRV87" s="811"/>
      <c r="WRW87" s="811"/>
      <c r="WRX87" s="811"/>
      <c r="WRY87" s="811"/>
      <c r="WRZ87" s="811"/>
      <c r="WSA87" s="811"/>
      <c r="WSB87" s="811"/>
      <c r="WSC87" s="811"/>
      <c r="WSD87" s="811"/>
      <c r="WSE87" s="811"/>
      <c r="WSF87" s="811"/>
      <c r="WSG87" s="811"/>
      <c r="WSH87" s="811"/>
      <c r="WSI87" s="811"/>
      <c r="WSJ87" s="811"/>
      <c r="WSK87" s="811"/>
      <c r="WSL87" s="811"/>
      <c r="WSM87" s="811"/>
      <c r="WSN87" s="811"/>
      <c r="WSO87" s="811"/>
      <c r="WSP87" s="811"/>
      <c r="WSQ87" s="811"/>
      <c r="WSR87" s="811"/>
      <c r="WSS87" s="811"/>
      <c r="WST87" s="811"/>
      <c r="WSU87" s="811"/>
      <c r="WSV87" s="811"/>
      <c r="WSW87" s="811"/>
      <c r="WSX87" s="811"/>
      <c r="WSY87" s="811"/>
      <c r="WSZ87" s="811"/>
      <c r="WTA87" s="811"/>
      <c r="WTB87" s="811"/>
      <c r="WTC87" s="811"/>
      <c r="WTD87" s="811"/>
      <c r="WTE87" s="811"/>
      <c r="WTF87" s="811"/>
      <c r="WTG87" s="811"/>
      <c r="WTH87" s="811"/>
      <c r="WTI87" s="811"/>
      <c r="WTJ87" s="811"/>
      <c r="WTK87" s="811"/>
      <c r="WTL87" s="811"/>
      <c r="WTM87" s="811"/>
      <c r="WTN87" s="811"/>
      <c r="WTO87" s="811"/>
      <c r="WTP87" s="811"/>
      <c r="WTQ87" s="811"/>
      <c r="WTR87" s="811"/>
      <c r="WTS87" s="811"/>
      <c r="WTT87" s="811"/>
      <c r="WTU87" s="811"/>
      <c r="WTV87" s="811"/>
      <c r="WTW87" s="811"/>
      <c r="WTX87" s="811"/>
      <c r="WTY87" s="811"/>
      <c r="WTZ87" s="811"/>
      <c r="WUA87" s="811"/>
      <c r="WUB87" s="811"/>
      <c r="WUC87" s="811"/>
      <c r="WUD87" s="811"/>
      <c r="WUE87" s="811"/>
      <c r="WUF87" s="811"/>
      <c r="WUG87" s="811"/>
      <c r="WUH87" s="811"/>
      <c r="WUI87" s="811"/>
      <c r="WUJ87" s="811"/>
      <c r="WUK87" s="811"/>
      <c r="WUL87" s="811"/>
      <c r="WUM87" s="811"/>
      <c r="WUN87" s="811"/>
      <c r="WUO87" s="811"/>
      <c r="WUP87" s="811"/>
      <c r="WUQ87" s="811"/>
      <c r="WUR87" s="811"/>
      <c r="WUS87" s="811"/>
      <c r="WUT87" s="811"/>
      <c r="WUU87" s="811"/>
      <c r="WUV87" s="811"/>
      <c r="WUW87" s="811"/>
      <c r="WUX87" s="811"/>
      <c r="WUY87" s="811"/>
      <c r="WUZ87" s="811"/>
      <c r="WVA87" s="811"/>
      <c r="WVB87" s="811"/>
      <c r="WVC87" s="811"/>
      <c r="WVD87" s="811"/>
      <c r="WVE87" s="811"/>
      <c r="WVF87" s="811"/>
      <c r="WVG87" s="811"/>
      <c r="WVH87" s="811"/>
      <c r="WVI87" s="811"/>
      <c r="WVJ87" s="811"/>
      <c r="WVK87" s="811"/>
      <c r="WVL87" s="811"/>
      <c r="WVM87" s="811"/>
      <c r="WVN87" s="811"/>
      <c r="WVO87" s="811"/>
      <c r="WVP87" s="811"/>
      <c r="WVQ87" s="811"/>
      <c r="WVR87" s="811"/>
      <c r="WVS87" s="811"/>
      <c r="WVT87" s="811"/>
      <c r="WVU87" s="811"/>
      <c r="WVV87" s="811"/>
      <c r="WVW87" s="811"/>
      <c r="WVX87" s="811"/>
      <c r="WVY87" s="811"/>
      <c r="WVZ87" s="811"/>
      <c r="WWA87" s="811"/>
      <c r="WWB87" s="811"/>
      <c r="WWC87" s="811"/>
      <c r="WWD87" s="811"/>
      <c r="WWE87" s="811"/>
      <c r="WWF87" s="811"/>
      <c r="WWG87" s="811"/>
      <c r="WWH87" s="811"/>
      <c r="WWI87" s="811"/>
      <c r="WWJ87" s="811"/>
      <c r="WWK87" s="811"/>
      <c r="WWL87" s="811"/>
      <c r="WWM87" s="811"/>
      <c r="WWN87" s="811"/>
      <c r="WWO87" s="811"/>
      <c r="WWP87" s="811"/>
      <c r="WWQ87" s="811"/>
      <c r="WWR87" s="811"/>
      <c r="WWS87" s="811"/>
      <c r="WWT87" s="811"/>
      <c r="WWU87" s="811"/>
      <c r="WWV87" s="811"/>
      <c r="WWW87" s="811"/>
      <c r="WWX87" s="811"/>
      <c r="WWY87" s="811"/>
      <c r="WWZ87" s="811"/>
      <c r="WXA87" s="811"/>
      <c r="WXB87" s="811"/>
      <c r="WXC87" s="811"/>
      <c r="WXD87" s="811"/>
      <c r="WXE87" s="811"/>
      <c r="WXF87" s="811"/>
      <c r="WXG87" s="811"/>
      <c r="WXH87" s="811"/>
      <c r="WXI87" s="811"/>
      <c r="WXJ87" s="811"/>
      <c r="WXK87" s="811"/>
      <c r="WXL87" s="811"/>
      <c r="WXM87" s="811"/>
      <c r="WXN87" s="811"/>
      <c r="WXO87" s="811"/>
      <c r="WXP87" s="811"/>
      <c r="WXQ87" s="811"/>
      <c r="WXR87" s="811"/>
      <c r="WXS87" s="811"/>
      <c r="WXT87" s="811"/>
      <c r="WXU87" s="811"/>
      <c r="WXV87" s="811"/>
      <c r="WXW87" s="811"/>
      <c r="WXX87" s="811"/>
      <c r="WXY87" s="811"/>
      <c r="WXZ87" s="811"/>
      <c r="WYA87" s="811"/>
      <c r="WYB87" s="811"/>
      <c r="WYC87" s="811"/>
      <c r="WYD87" s="811"/>
      <c r="WYE87" s="811"/>
      <c r="WYF87" s="811"/>
      <c r="WYG87" s="811"/>
      <c r="WYH87" s="811"/>
      <c r="WYI87" s="811"/>
      <c r="WYJ87" s="811"/>
      <c r="WYK87" s="811"/>
      <c r="WYL87" s="811"/>
      <c r="WYM87" s="811"/>
      <c r="WYN87" s="811"/>
      <c r="WYO87" s="811"/>
      <c r="WYP87" s="811"/>
      <c r="WYQ87" s="811"/>
      <c r="WYR87" s="811"/>
      <c r="WYS87" s="811"/>
      <c r="WYT87" s="811"/>
      <c r="WYU87" s="811"/>
      <c r="WYV87" s="811"/>
      <c r="WYW87" s="811"/>
      <c r="WYX87" s="811"/>
      <c r="WYY87" s="811"/>
      <c r="WYZ87" s="811"/>
      <c r="WZA87" s="811"/>
      <c r="WZB87" s="811"/>
      <c r="WZC87" s="811"/>
      <c r="WZD87" s="811"/>
      <c r="WZE87" s="811"/>
      <c r="WZF87" s="811"/>
      <c r="WZG87" s="811"/>
      <c r="WZH87" s="811"/>
      <c r="WZI87" s="811"/>
      <c r="WZJ87" s="811"/>
      <c r="WZK87" s="811"/>
      <c r="WZL87" s="811"/>
      <c r="WZM87" s="811"/>
      <c r="WZN87" s="811"/>
      <c r="WZO87" s="811"/>
      <c r="WZP87" s="811"/>
      <c r="WZQ87" s="811"/>
      <c r="WZR87" s="811"/>
      <c r="WZS87" s="811"/>
      <c r="WZT87" s="811"/>
      <c r="WZU87" s="811"/>
      <c r="WZV87" s="811"/>
      <c r="WZW87" s="811"/>
      <c r="WZX87" s="811"/>
      <c r="WZY87" s="811"/>
      <c r="WZZ87" s="811"/>
      <c r="XAA87" s="811"/>
      <c r="XAB87" s="811"/>
      <c r="XAC87" s="811"/>
      <c r="XAD87" s="811"/>
      <c r="XAE87" s="811"/>
      <c r="XAF87" s="811"/>
      <c r="XAG87" s="811"/>
      <c r="XAH87" s="811"/>
      <c r="XAI87" s="811"/>
      <c r="XAJ87" s="811"/>
      <c r="XAK87" s="811"/>
      <c r="XAL87" s="811"/>
      <c r="XAM87" s="811"/>
      <c r="XAN87" s="811"/>
      <c r="XAO87" s="811"/>
      <c r="XAP87" s="811"/>
      <c r="XAQ87" s="811"/>
      <c r="XAR87" s="811"/>
      <c r="XAS87" s="811"/>
      <c r="XAT87" s="811"/>
      <c r="XAU87" s="811"/>
      <c r="XAV87" s="811"/>
      <c r="XAW87" s="811"/>
      <c r="XAX87" s="811"/>
      <c r="XAY87" s="811"/>
      <c r="XAZ87" s="811"/>
      <c r="XBA87" s="811"/>
      <c r="XBB87" s="811"/>
      <c r="XBC87" s="811"/>
      <c r="XBD87" s="811"/>
      <c r="XBE87" s="811"/>
      <c r="XBF87" s="811"/>
      <c r="XBG87" s="811"/>
      <c r="XBH87" s="811"/>
      <c r="XBI87" s="811"/>
      <c r="XBJ87" s="811"/>
      <c r="XBK87" s="811"/>
      <c r="XBL87" s="811"/>
      <c r="XBM87" s="811"/>
      <c r="XBN87" s="811"/>
      <c r="XBO87" s="811"/>
      <c r="XBP87" s="811"/>
      <c r="XBQ87" s="811"/>
      <c r="XBR87" s="811"/>
      <c r="XBS87" s="811"/>
      <c r="XBT87" s="811"/>
      <c r="XBU87" s="811"/>
      <c r="XBV87" s="811"/>
      <c r="XBW87" s="811"/>
      <c r="XBX87" s="811"/>
      <c r="XBY87" s="811"/>
      <c r="XBZ87" s="811"/>
      <c r="XCA87" s="811"/>
      <c r="XCB87" s="811"/>
      <c r="XCC87" s="811"/>
      <c r="XCD87" s="811"/>
      <c r="XCE87" s="811"/>
      <c r="XCF87" s="811"/>
      <c r="XCG87" s="811"/>
      <c r="XCH87" s="811"/>
      <c r="XCI87" s="811"/>
      <c r="XCJ87" s="811"/>
    </row>
    <row r="88" spans="1:16312" s="810" customFormat="1" ht="22.9" customHeight="1" x14ac:dyDescent="0.2">
      <c r="A88" s="928"/>
      <c r="B88" s="1058" t="s">
        <v>1801</v>
      </c>
      <c r="C88" s="1059"/>
      <c r="D88" s="1059"/>
      <c r="E88" s="1059"/>
      <c r="F88" s="1059"/>
      <c r="G88" s="1059"/>
      <c r="H88" s="1060"/>
      <c r="I88" s="814"/>
    </row>
    <row r="89" spans="1:16312" s="810" customFormat="1" ht="22.9" customHeight="1" x14ac:dyDescent="0.2">
      <c r="A89" s="928"/>
      <c r="B89" s="857" t="s">
        <v>1554</v>
      </c>
      <c r="C89" s="927"/>
      <c r="D89" s="927"/>
      <c r="E89" s="927"/>
      <c r="F89" s="927"/>
      <c r="G89" s="927"/>
      <c r="H89" s="911"/>
      <c r="I89" s="814"/>
    </row>
    <row r="90" spans="1:16312" s="810" customFormat="1" ht="27" customHeight="1" thickBot="1" x14ac:dyDescent="0.25">
      <c r="A90" s="928"/>
      <c r="B90" s="1066" t="s">
        <v>1802</v>
      </c>
      <c r="C90" s="1067"/>
      <c r="D90" s="1067"/>
      <c r="E90" s="1067"/>
      <c r="F90" s="1067"/>
      <c r="G90" s="1067"/>
      <c r="H90" s="1068"/>
      <c r="I90" s="814"/>
    </row>
    <row r="91" spans="1:16312" s="810" customFormat="1" ht="9" customHeight="1" thickBot="1" x14ac:dyDescent="0.25">
      <c r="A91" s="855"/>
      <c r="B91" s="1061"/>
      <c r="C91" s="1061"/>
      <c r="D91" s="1061"/>
      <c r="E91" s="1061"/>
      <c r="F91" s="1061"/>
      <c r="G91" s="1061"/>
      <c r="H91" s="1061"/>
      <c r="I91" s="834"/>
    </row>
    <row r="92" spans="1:16312" s="810" customFormat="1" ht="10.15" customHeight="1" x14ac:dyDescent="0.2">
      <c r="A92" s="928"/>
      <c r="B92" s="819"/>
      <c r="C92" s="817"/>
      <c r="D92" s="817"/>
      <c r="E92" s="818"/>
      <c r="I92" s="814"/>
    </row>
    <row r="93" spans="1:16312" s="810" customFormat="1" ht="12.75" customHeight="1" x14ac:dyDescent="0.2">
      <c r="A93" s="928"/>
      <c r="B93" s="819"/>
      <c r="C93" s="817"/>
      <c r="D93" s="817"/>
      <c r="E93" s="818"/>
      <c r="I93" s="814"/>
    </row>
    <row r="94" spans="1:16312" s="810" customFormat="1" ht="17.25" thickBot="1" x14ac:dyDescent="0.25">
      <c r="A94" s="855"/>
      <c r="B94" s="929"/>
      <c r="C94" s="930"/>
      <c r="D94" s="930"/>
      <c r="E94" s="931"/>
      <c r="F94" s="932"/>
      <c r="G94" s="932"/>
      <c r="H94" s="932"/>
      <c r="I94" s="834"/>
    </row>
    <row r="95" spans="1:16312" s="810" customFormat="1" x14ac:dyDescent="0.2">
      <c r="B95" s="819"/>
      <c r="C95" s="817"/>
      <c r="D95" s="817"/>
      <c r="E95" s="818"/>
    </row>
    <row r="96" spans="1:16312" s="810" customFormat="1" x14ac:dyDescent="0.2">
      <c r="B96" s="819"/>
      <c r="C96" s="817"/>
      <c r="D96" s="817"/>
      <c r="E96" s="818"/>
    </row>
    <row r="97" spans="2:5" s="810" customFormat="1" x14ac:dyDescent="0.2">
      <c r="B97" s="819"/>
      <c r="C97" s="817"/>
      <c r="D97" s="817"/>
      <c r="E97" s="818"/>
    </row>
    <row r="98" spans="2:5" s="810" customFormat="1" x14ac:dyDescent="0.2">
      <c r="B98" s="819"/>
      <c r="C98" s="817"/>
      <c r="D98" s="817"/>
      <c r="E98" s="818"/>
    </row>
    <row r="99" spans="2:5" s="810" customFormat="1" x14ac:dyDescent="0.2">
      <c r="B99" s="819"/>
      <c r="C99" s="817"/>
      <c r="D99" s="817"/>
      <c r="E99" s="818"/>
    </row>
    <row r="100" spans="2:5" s="810" customFormat="1" x14ac:dyDescent="0.2">
      <c r="B100" s="819"/>
      <c r="C100" s="817"/>
      <c r="D100" s="817"/>
      <c r="E100" s="818"/>
    </row>
    <row r="101" spans="2:5" s="810" customFormat="1" x14ac:dyDescent="0.2">
      <c r="B101" s="819"/>
      <c r="C101" s="817"/>
      <c r="D101" s="817"/>
      <c r="E101" s="818"/>
    </row>
    <row r="102" spans="2:5" s="810" customFormat="1" x14ac:dyDescent="0.2">
      <c r="B102" s="819"/>
      <c r="C102" s="817"/>
      <c r="D102" s="817"/>
      <c r="E102" s="818"/>
    </row>
    <row r="103" spans="2:5" s="810" customFormat="1" x14ac:dyDescent="0.2">
      <c r="B103" s="819"/>
      <c r="C103" s="817"/>
      <c r="D103" s="817"/>
      <c r="E103" s="818"/>
    </row>
    <row r="104" spans="2:5" s="810" customFormat="1" x14ac:dyDescent="0.2">
      <c r="B104" s="819"/>
      <c r="C104" s="817"/>
      <c r="D104" s="817"/>
      <c r="E104" s="818"/>
    </row>
    <row r="105" spans="2:5" s="810" customFormat="1" x14ac:dyDescent="0.2">
      <c r="B105" s="819"/>
      <c r="C105" s="817"/>
      <c r="D105" s="817"/>
      <c r="E105" s="818"/>
    </row>
    <row r="106" spans="2:5" s="810" customFormat="1" x14ac:dyDescent="0.2">
      <c r="B106" s="819"/>
      <c r="C106" s="817"/>
      <c r="D106" s="817"/>
      <c r="E106" s="818"/>
    </row>
    <row r="107" spans="2:5" s="810" customFormat="1" x14ac:dyDescent="0.2">
      <c r="B107" s="819"/>
      <c r="C107" s="817"/>
      <c r="D107" s="817"/>
      <c r="E107" s="818"/>
    </row>
    <row r="108" spans="2:5" s="810" customFormat="1" x14ac:dyDescent="0.2">
      <c r="B108" s="819"/>
      <c r="C108" s="817"/>
      <c r="D108" s="817"/>
      <c r="E108" s="818"/>
    </row>
    <row r="109" spans="2:5" s="810" customFormat="1" x14ac:dyDescent="0.2">
      <c r="B109" s="819"/>
      <c r="C109" s="817"/>
      <c r="D109" s="817"/>
      <c r="E109" s="818"/>
    </row>
    <row r="110" spans="2:5" s="810" customFormat="1" x14ac:dyDescent="0.2">
      <c r="B110" s="819"/>
      <c r="C110" s="817"/>
      <c r="D110" s="817"/>
      <c r="E110" s="818"/>
    </row>
    <row r="111" spans="2:5" s="810" customFormat="1" x14ac:dyDescent="0.2">
      <c r="B111" s="819"/>
      <c r="C111" s="817"/>
      <c r="D111" s="817"/>
      <c r="E111" s="818"/>
    </row>
    <row r="112" spans="2:5" s="810" customFormat="1" x14ac:dyDescent="0.2">
      <c r="B112" s="819"/>
      <c r="C112" s="817"/>
      <c r="D112" s="817"/>
      <c r="E112" s="818"/>
    </row>
    <row r="113" spans="2:5" s="810" customFormat="1" x14ac:dyDescent="0.2">
      <c r="B113" s="819"/>
      <c r="C113" s="817"/>
      <c r="D113" s="817"/>
      <c r="E113" s="818"/>
    </row>
    <row r="114" spans="2:5" s="810" customFormat="1" x14ac:dyDescent="0.2">
      <c r="B114" s="819"/>
      <c r="C114" s="817"/>
      <c r="D114" s="817"/>
      <c r="E114" s="818"/>
    </row>
    <row r="115" spans="2:5" s="810" customFormat="1" x14ac:dyDescent="0.2">
      <c r="B115" s="819"/>
      <c r="C115" s="817"/>
      <c r="D115" s="817"/>
      <c r="E115" s="818"/>
    </row>
    <row r="116" spans="2:5" s="810" customFormat="1" x14ac:dyDescent="0.2">
      <c r="B116" s="819"/>
      <c r="C116" s="817"/>
      <c r="D116" s="817"/>
      <c r="E116" s="818"/>
    </row>
    <row r="117" spans="2:5" s="810" customFormat="1" x14ac:dyDescent="0.2">
      <c r="B117" s="819"/>
      <c r="C117" s="817"/>
      <c r="D117" s="817"/>
      <c r="E117" s="818"/>
    </row>
    <row r="118" spans="2:5" s="810" customFormat="1" x14ac:dyDescent="0.2">
      <c r="B118" s="819"/>
      <c r="C118" s="817"/>
      <c r="D118" s="817"/>
      <c r="E118" s="818"/>
    </row>
    <row r="119" spans="2:5" s="810" customFormat="1" x14ac:dyDescent="0.2">
      <c r="B119" s="819"/>
      <c r="C119" s="817"/>
      <c r="D119" s="817"/>
      <c r="E119" s="818"/>
    </row>
    <row r="120" spans="2:5" s="810" customFormat="1" x14ac:dyDescent="0.2">
      <c r="B120" s="819"/>
      <c r="C120" s="817"/>
      <c r="D120" s="817"/>
      <c r="E120" s="818"/>
    </row>
    <row r="121" spans="2:5" s="810" customFormat="1" x14ac:dyDescent="0.2">
      <c r="B121" s="819"/>
      <c r="C121" s="817"/>
      <c r="D121" s="817"/>
      <c r="E121" s="818"/>
    </row>
    <row r="122" spans="2:5" s="810" customFormat="1" x14ac:dyDescent="0.2">
      <c r="B122" s="819"/>
      <c r="C122" s="817"/>
      <c r="D122" s="817"/>
      <c r="E122" s="818"/>
    </row>
    <row r="123" spans="2:5" s="810" customFormat="1" x14ac:dyDescent="0.2">
      <c r="B123" s="819"/>
      <c r="C123" s="817"/>
      <c r="D123" s="817"/>
      <c r="E123" s="818"/>
    </row>
    <row r="124" spans="2:5" s="810" customFormat="1" x14ac:dyDescent="0.2">
      <c r="B124" s="819"/>
      <c r="C124" s="817"/>
      <c r="D124" s="817"/>
      <c r="E124" s="818"/>
    </row>
    <row r="125" spans="2:5" s="810" customFormat="1" x14ac:dyDescent="0.2">
      <c r="B125" s="819"/>
      <c r="C125" s="817"/>
      <c r="D125" s="817"/>
      <c r="E125" s="818"/>
    </row>
    <row r="126" spans="2:5" s="810" customFormat="1" x14ac:dyDescent="0.2">
      <c r="B126" s="819"/>
      <c r="C126" s="817"/>
      <c r="D126" s="817"/>
      <c r="E126" s="818"/>
    </row>
    <row r="127" spans="2:5" s="810" customFormat="1" x14ac:dyDescent="0.2">
      <c r="B127" s="819"/>
      <c r="C127" s="817"/>
      <c r="D127" s="817"/>
      <c r="E127" s="818"/>
    </row>
    <row r="128" spans="2:5" s="810" customFormat="1" x14ac:dyDescent="0.2">
      <c r="B128" s="819"/>
      <c r="C128" s="817"/>
      <c r="D128" s="817"/>
      <c r="E128" s="818"/>
    </row>
    <row r="129" spans="2:5" s="810" customFormat="1" x14ac:dyDescent="0.2">
      <c r="B129" s="819"/>
      <c r="C129" s="817"/>
      <c r="D129" s="817"/>
      <c r="E129" s="818"/>
    </row>
    <row r="130" spans="2:5" s="810" customFormat="1" x14ac:dyDescent="0.2">
      <c r="B130" s="819"/>
      <c r="C130" s="817"/>
      <c r="D130" s="817"/>
      <c r="E130" s="818"/>
    </row>
    <row r="131" spans="2:5" s="810" customFormat="1" x14ac:dyDescent="0.2">
      <c r="B131" s="819"/>
      <c r="C131" s="817"/>
      <c r="D131" s="817"/>
      <c r="E131" s="818"/>
    </row>
    <row r="132" spans="2:5" s="810" customFormat="1" x14ac:dyDescent="0.2">
      <c r="B132" s="819"/>
      <c r="C132" s="817"/>
      <c r="D132" s="817"/>
      <c r="E132" s="818"/>
    </row>
    <row r="133" spans="2:5" s="810" customFormat="1" x14ac:dyDescent="0.2">
      <c r="B133" s="819"/>
      <c r="C133" s="817"/>
      <c r="D133" s="817"/>
      <c r="E133" s="818"/>
    </row>
    <row r="134" spans="2:5" s="810" customFormat="1" x14ac:dyDescent="0.2">
      <c r="B134" s="819"/>
      <c r="C134" s="817"/>
      <c r="D134" s="817"/>
      <c r="E134" s="818"/>
    </row>
    <row r="135" spans="2:5" s="810" customFormat="1" x14ac:dyDescent="0.2">
      <c r="B135" s="819"/>
      <c r="C135" s="817"/>
      <c r="D135" s="817"/>
      <c r="E135" s="818"/>
    </row>
    <row r="136" spans="2:5" s="810" customFormat="1" x14ac:dyDescent="0.2">
      <c r="B136" s="819"/>
      <c r="C136" s="817"/>
      <c r="D136" s="817"/>
      <c r="E136" s="818"/>
    </row>
    <row r="137" spans="2:5" s="810" customFormat="1" x14ac:dyDescent="0.2">
      <c r="B137" s="819"/>
      <c r="C137" s="817"/>
      <c r="D137" s="817"/>
      <c r="E137" s="818"/>
    </row>
    <row r="138" spans="2:5" s="810" customFormat="1" x14ac:dyDescent="0.2">
      <c r="B138" s="819"/>
      <c r="C138" s="817"/>
      <c r="D138" s="817"/>
      <c r="E138" s="818"/>
    </row>
    <row r="139" spans="2:5" s="810" customFormat="1" x14ac:dyDescent="0.2">
      <c r="B139" s="819"/>
      <c r="C139" s="817"/>
      <c r="D139" s="817"/>
      <c r="E139" s="818"/>
    </row>
    <row r="140" spans="2:5" s="810" customFormat="1" x14ac:dyDescent="0.2">
      <c r="B140" s="819"/>
      <c r="C140" s="817"/>
      <c r="D140" s="817"/>
      <c r="E140" s="818"/>
    </row>
    <row r="141" spans="2:5" s="810" customFormat="1" x14ac:dyDescent="0.2">
      <c r="B141" s="819"/>
      <c r="C141" s="817"/>
      <c r="D141" s="817"/>
      <c r="E141" s="818"/>
    </row>
    <row r="142" spans="2:5" s="810" customFormat="1" x14ac:dyDescent="0.2">
      <c r="B142" s="819"/>
      <c r="C142" s="817"/>
      <c r="D142" s="817"/>
      <c r="E142" s="818"/>
    </row>
    <row r="143" spans="2:5" s="810" customFormat="1" x14ac:dyDescent="0.2">
      <c r="B143" s="819"/>
      <c r="C143" s="817"/>
      <c r="D143" s="817"/>
      <c r="E143" s="818"/>
    </row>
    <row r="144" spans="2:5" s="810" customFormat="1" x14ac:dyDescent="0.2">
      <c r="B144" s="819"/>
      <c r="C144" s="817"/>
      <c r="D144" s="817"/>
      <c r="E144" s="818"/>
    </row>
    <row r="145" spans="2:5" s="810" customFormat="1" x14ac:dyDescent="0.2">
      <c r="B145" s="819"/>
      <c r="C145" s="817"/>
      <c r="D145" s="817"/>
      <c r="E145" s="818"/>
    </row>
    <row r="146" spans="2:5" s="810" customFormat="1" x14ac:dyDescent="0.2">
      <c r="B146" s="819"/>
      <c r="C146" s="817"/>
      <c r="D146" s="817"/>
      <c r="E146" s="818"/>
    </row>
    <row r="147" spans="2:5" s="810" customFormat="1" x14ac:dyDescent="0.2">
      <c r="B147" s="819"/>
      <c r="C147" s="817"/>
      <c r="D147" s="817"/>
      <c r="E147" s="818"/>
    </row>
    <row r="148" spans="2:5" s="810" customFormat="1" x14ac:dyDescent="0.2">
      <c r="B148" s="819"/>
      <c r="C148" s="817"/>
      <c r="D148" s="817"/>
      <c r="E148" s="818"/>
    </row>
    <row r="149" spans="2:5" s="810" customFormat="1" x14ac:dyDescent="0.2">
      <c r="B149" s="819"/>
      <c r="C149" s="817"/>
      <c r="D149" s="817"/>
      <c r="E149" s="818"/>
    </row>
    <row r="150" spans="2:5" s="810" customFormat="1" x14ac:dyDescent="0.2">
      <c r="B150" s="819"/>
      <c r="C150" s="817"/>
      <c r="D150" s="817"/>
      <c r="E150" s="818"/>
    </row>
    <row r="151" spans="2:5" s="810" customFormat="1" x14ac:dyDescent="0.2">
      <c r="B151" s="819"/>
      <c r="C151" s="817"/>
      <c r="D151" s="817"/>
      <c r="E151" s="818"/>
    </row>
    <row r="152" spans="2:5" s="810" customFormat="1" x14ac:dyDescent="0.2">
      <c r="B152" s="819"/>
      <c r="C152" s="817"/>
      <c r="D152" s="817"/>
      <c r="E152" s="818"/>
    </row>
    <row r="153" spans="2:5" s="810" customFormat="1" x14ac:dyDescent="0.2">
      <c r="B153" s="819"/>
      <c r="C153" s="817"/>
      <c r="D153" s="817"/>
      <c r="E153" s="818"/>
    </row>
    <row r="154" spans="2:5" s="810" customFormat="1" x14ac:dyDescent="0.2">
      <c r="B154" s="819"/>
      <c r="C154" s="817"/>
      <c r="D154" s="817"/>
      <c r="E154" s="818"/>
    </row>
    <row r="155" spans="2:5" s="810" customFormat="1" x14ac:dyDescent="0.2">
      <c r="B155" s="819"/>
      <c r="C155" s="817"/>
      <c r="D155" s="817"/>
      <c r="E155" s="818"/>
    </row>
    <row r="156" spans="2:5" s="810" customFormat="1" x14ac:dyDescent="0.2">
      <c r="B156" s="819"/>
      <c r="C156" s="817"/>
      <c r="D156" s="817"/>
      <c r="E156" s="818"/>
    </row>
    <row r="157" spans="2:5" s="810" customFormat="1" x14ac:dyDescent="0.2">
      <c r="B157" s="819"/>
      <c r="C157" s="817"/>
      <c r="D157" s="817"/>
      <c r="E157" s="818"/>
    </row>
    <row r="158" spans="2:5" s="810" customFormat="1" x14ac:dyDescent="0.2">
      <c r="B158" s="819"/>
      <c r="C158" s="817"/>
      <c r="D158" s="817"/>
      <c r="E158" s="818"/>
    </row>
    <row r="159" spans="2:5" s="810" customFormat="1" x14ac:dyDescent="0.2">
      <c r="B159" s="819"/>
      <c r="C159" s="817"/>
      <c r="D159" s="817"/>
      <c r="E159" s="818"/>
    </row>
    <row r="160" spans="2:5" s="810" customFormat="1" x14ac:dyDescent="0.2">
      <c r="B160" s="819"/>
      <c r="C160" s="817"/>
      <c r="D160" s="817"/>
      <c r="E160" s="818"/>
    </row>
    <row r="161" spans="2:5" s="810" customFormat="1" x14ac:dyDescent="0.2">
      <c r="B161" s="819"/>
      <c r="C161" s="817"/>
      <c r="D161" s="817"/>
      <c r="E161" s="818"/>
    </row>
    <row r="162" spans="2:5" s="810" customFormat="1" x14ac:dyDescent="0.2">
      <c r="B162" s="819"/>
      <c r="C162" s="817"/>
      <c r="D162" s="817"/>
      <c r="E162" s="818"/>
    </row>
    <row r="163" spans="2:5" s="810" customFormat="1" x14ac:dyDescent="0.2">
      <c r="B163" s="819"/>
      <c r="C163" s="817"/>
      <c r="D163" s="817"/>
      <c r="E163" s="818"/>
    </row>
    <row r="164" spans="2:5" s="810" customFormat="1" x14ac:dyDescent="0.2">
      <c r="B164" s="819"/>
      <c r="C164" s="817"/>
      <c r="D164" s="817"/>
      <c r="E164" s="818"/>
    </row>
    <row r="165" spans="2:5" s="810" customFormat="1" x14ac:dyDescent="0.2">
      <c r="B165" s="819"/>
      <c r="C165" s="817"/>
      <c r="D165" s="817"/>
      <c r="E165" s="818"/>
    </row>
    <row r="166" spans="2:5" s="810" customFormat="1" x14ac:dyDescent="0.2">
      <c r="B166" s="819"/>
      <c r="C166" s="817"/>
      <c r="D166" s="817"/>
      <c r="E166" s="818"/>
    </row>
    <row r="167" spans="2:5" s="810" customFormat="1" x14ac:dyDescent="0.2">
      <c r="B167" s="819"/>
      <c r="C167" s="817"/>
      <c r="D167" s="817"/>
      <c r="E167" s="818"/>
    </row>
    <row r="168" spans="2:5" s="810" customFormat="1" x14ac:dyDescent="0.2">
      <c r="B168" s="819"/>
      <c r="C168" s="817"/>
      <c r="D168" s="817"/>
      <c r="E168" s="818"/>
    </row>
    <row r="169" spans="2:5" s="810" customFormat="1" x14ac:dyDescent="0.2">
      <c r="B169" s="819"/>
      <c r="C169" s="817"/>
      <c r="D169" s="817"/>
      <c r="E169" s="818"/>
    </row>
    <row r="170" spans="2:5" s="810" customFormat="1" x14ac:dyDescent="0.2">
      <c r="B170" s="819"/>
      <c r="C170" s="817"/>
      <c r="D170" s="817"/>
      <c r="E170" s="818"/>
    </row>
    <row r="171" spans="2:5" s="810" customFormat="1" x14ac:dyDescent="0.2">
      <c r="B171" s="819"/>
      <c r="C171" s="817"/>
      <c r="D171" s="817"/>
      <c r="E171" s="818"/>
    </row>
    <row r="172" spans="2:5" s="810" customFormat="1" x14ac:dyDescent="0.2">
      <c r="B172" s="819"/>
      <c r="C172" s="817"/>
      <c r="D172" s="817"/>
      <c r="E172" s="818"/>
    </row>
    <row r="173" spans="2:5" s="810" customFormat="1" x14ac:dyDescent="0.2">
      <c r="B173" s="819"/>
      <c r="C173" s="817"/>
      <c r="D173" s="817"/>
      <c r="E173" s="818"/>
    </row>
    <row r="174" spans="2:5" s="810" customFormat="1" x14ac:dyDescent="0.2">
      <c r="B174" s="819"/>
      <c r="C174" s="817"/>
      <c r="D174" s="817"/>
      <c r="E174" s="818"/>
    </row>
    <row r="175" spans="2:5" s="810" customFormat="1" x14ac:dyDescent="0.2">
      <c r="B175" s="819"/>
      <c r="C175" s="817"/>
      <c r="D175" s="817"/>
      <c r="E175" s="818"/>
    </row>
    <row r="176" spans="2:5" s="810" customFormat="1" x14ac:dyDescent="0.2">
      <c r="B176" s="819"/>
      <c r="C176" s="817"/>
      <c r="D176" s="817"/>
      <c r="E176" s="818"/>
    </row>
    <row r="177" spans="2:5" s="810" customFormat="1" x14ac:dyDescent="0.2">
      <c r="B177" s="819"/>
      <c r="C177" s="817"/>
      <c r="D177" s="817"/>
      <c r="E177" s="818"/>
    </row>
    <row r="178" spans="2:5" s="810" customFormat="1" x14ac:dyDescent="0.2">
      <c r="B178" s="819"/>
      <c r="C178" s="817"/>
      <c r="D178" s="817"/>
      <c r="E178" s="818"/>
    </row>
    <row r="179" spans="2:5" s="810" customFormat="1" x14ac:dyDescent="0.2">
      <c r="B179" s="819"/>
      <c r="C179" s="817"/>
      <c r="D179" s="817"/>
      <c r="E179" s="818"/>
    </row>
    <row r="180" spans="2:5" s="810" customFormat="1" x14ac:dyDescent="0.2">
      <c r="B180" s="819"/>
      <c r="C180" s="817"/>
      <c r="D180" s="817"/>
      <c r="E180" s="818"/>
    </row>
    <row r="181" spans="2:5" s="810" customFormat="1" x14ac:dyDescent="0.2">
      <c r="B181" s="819"/>
      <c r="C181" s="817"/>
      <c r="D181" s="817"/>
      <c r="E181" s="818"/>
    </row>
    <row r="182" spans="2:5" s="810" customFormat="1" x14ac:dyDescent="0.2">
      <c r="B182" s="819"/>
      <c r="C182" s="817"/>
      <c r="D182" s="817"/>
      <c r="E182" s="818"/>
    </row>
    <row r="183" spans="2:5" s="810" customFormat="1" x14ac:dyDescent="0.2">
      <c r="B183" s="819"/>
      <c r="C183" s="817"/>
      <c r="D183" s="817"/>
      <c r="E183" s="818"/>
    </row>
    <row r="184" spans="2:5" s="810" customFormat="1" x14ac:dyDescent="0.2">
      <c r="B184" s="819"/>
      <c r="C184" s="817"/>
      <c r="D184" s="817"/>
      <c r="E184" s="818"/>
    </row>
    <row r="185" spans="2:5" s="810" customFormat="1" x14ac:dyDescent="0.2">
      <c r="B185" s="819"/>
      <c r="C185" s="817"/>
      <c r="D185" s="817"/>
      <c r="E185" s="818"/>
    </row>
    <row r="186" spans="2:5" s="810" customFormat="1" x14ac:dyDescent="0.2">
      <c r="B186" s="819"/>
      <c r="C186" s="817"/>
      <c r="D186" s="817"/>
      <c r="E186" s="818"/>
    </row>
    <row r="187" spans="2:5" s="810" customFormat="1" x14ac:dyDescent="0.2">
      <c r="B187" s="819"/>
      <c r="C187" s="817"/>
      <c r="D187" s="817"/>
      <c r="E187" s="818"/>
    </row>
    <row r="188" spans="2:5" s="810" customFormat="1" x14ac:dyDescent="0.2">
      <c r="B188" s="819"/>
      <c r="C188" s="817"/>
      <c r="D188" s="817"/>
      <c r="E188" s="818"/>
    </row>
    <row r="189" spans="2:5" s="810" customFormat="1" x14ac:dyDescent="0.2">
      <c r="B189" s="819"/>
      <c r="C189" s="817"/>
      <c r="D189" s="817"/>
      <c r="E189" s="818"/>
    </row>
    <row r="190" spans="2:5" s="810" customFormat="1" x14ac:dyDescent="0.2">
      <c r="B190" s="819"/>
      <c r="C190" s="817"/>
      <c r="D190" s="817"/>
      <c r="E190" s="818"/>
    </row>
    <row r="191" spans="2:5" s="810" customFormat="1" x14ac:dyDescent="0.2">
      <c r="B191" s="819"/>
      <c r="C191" s="817"/>
      <c r="D191" s="817"/>
      <c r="E191" s="818"/>
    </row>
    <row r="192" spans="2:5" s="810" customFormat="1" x14ac:dyDescent="0.2">
      <c r="B192" s="819"/>
      <c r="C192" s="817"/>
      <c r="D192" s="817"/>
      <c r="E192" s="818"/>
    </row>
    <row r="193" spans="2:5" s="810" customFormat="1" x14ac:dyDescent="0.2">
      <c r="B193" s="819"/>
      <c r="C193" s="817"/>
      <c r="D193" s="817"/>
      <c r="E193" s="818"/>
    </row>
    <row r="194" spans="2:5" s="810" customFormat="1" x14ac:dyDescent="0.2">
      <c r="B194" s="819"/>
      <c r="C194" s="817"/>
      <c r="D194" s="817"/>
      <c r="E194" s="818"/>
    </row>
    <row r="195" spans="2:5" s="810" customFormat="1" x14ac:dyDescent="0.2">
      <c r="B195" s="819"/>
      <c r="C195" s="817"/>
      <c r="D195" s="817"/>
      <c r="E195" s="818"/>
    </row>
    <row r="196" spans="2:5" s="810" customFormat="1" x14ac:dyDescent="0.2">
      <c r="B196" s="819"/>
      <c r="C196" s="817"/>
      <c r="D196" s="817"/>
      <c r="E196" s="818"/>
    </row>
    <row r="197" spans="2:5" s="810" customFormat="1" x14ac:dyDescent="0.2">
      <c r="B197" s="819"/>
      <c r="C197" s="817"/>
      <c r="D197" s="817"/>
      <c r="E197" s="818"/>
    </row>
    <row r="198" spans="2:5" s="810" customFormat="1" x14ac:dyDescent="0.2">
      <c r="B198" s="819"/>
      <c r="C198" s="817"/>
      <c r="D198" s="817"/>
      <c r="E198" s="818"/>
    </row>
    <row r="199" spans="2:5" s="810" customFormat="1" x14ac:dyDescent="0.2">
      <c r="B199" s="819"/>
      <c r="C199" s="817"/>
      <c r="D199" s="817"/>
      <c r="E199" s="818"/>
    </row>
    <row r="200" spans="2:5" s="810" customFormat="1" x14ac:dyDescent="0.2">
      <c r="B200" s="819"/>
      <c r="C200" s="817"/>
      <c r="D200" s="817"/>
      <c r="E200" s="818"/>
    </row>
    <row r="201" spans="2:5" s="810" customFormat="1" x14ac:dyDescent="0.2">
      <c r="B201" s="819"/>
      <c r="C201" s="817"/>
      <c r="D201" s="817"/>
      <c r="E201" s="818"/>
    </row>
    <row r="202" spans="2:5" s="810" customFormat="1" x14ac:dyDescent="0.2">
      <c r="B202" s="819"/>
      <c r="C202" s="817"/>
      <c r="D202" s="817"/>
      <c r="E202" s="818"/>
    </row>
    <row r="203" spans="2:5" s="810" customFormat="1" x14ac:dyDescent="0.2">
      <c r="B203" s="819"/>
      <c r="C203" s="817"/>
      <c r="D203" s="817"/>
      <c r="E203" s="818"/>
    </row>
    <row r="204" spans="2:5" s="810" customFormat="1" x14ac:dyDescent="0.2">
      <c r="B204" s="819"/>
      <c r="C204" s="817"/>
      <c r="D204" s="817"/>
      <c r="E204" s="818"/>
    </row>
    <row r="205" spans="2:5" s="810" customFormat="1" x14ac:dyDescent="0.2">
      <c r="B205" s="819"/>
      <c r="C205" s="817"/>
      <c r="D205" s="817"/>
      <c r="E205" s="818"/>
    </row>
    <row r="206" spans="2:5" s="810" customFormat="1" x14ac:dyDescent="0.2">
      <c r="B206" s="819"/>
      <c r="C206" s="817"/>
      <c r="D206" s="817"/>
      <c r="E206" s="818"/>
    </row>
    <row r="207" spans="2:5" s="810" customFormat="1" x14ac:dyDescent="0.2">
      <c r="B207" s="819"/>
      <c r="C207" s="817"/>
      <c r="D207" s="817"/>
      <c r="E207" s="818"/>
    </row>
    <row r="208" spans="2:5" s="810" customFormat="1" x14ac:dyDescent="0.2">
      <c r="B208" s="819"/>
      <c r="C208" s="817"/>
      <c r="D208" s="817"/>
      <c r="E208" s="818"/>
    </row>
    <row r="209" spans="2:5" s="810" customFormat="1" x14ac:dyDescent="0.2">
      <c r="B209" s="819"/>
      <c r="C209" s="817"/>
      <c r="D209" s="817"/>
      <c r="E209" s="818"/>
    </row>
    <row r="210" spans="2:5" s="810" customFormat="1" x14ac:dyDescent="0.2">
      <c r="B210" s="819"/>
      <c r="C210" s="817"/>
      <c r="D210" s="817"/>
      <c r="E210" s="818"/>
    </row>
    <row r="211" spans="2:5" s="810" customFormat="1" x14ac:dyDescent="0.2">
      <c r="B211" s="819"/>
      <c r="C211" s="817"/>
      <c r="D211" s="817"/>
      <c r="E211" s="818"/>
    </row>
    <row r="212" spans="2:5" s="810" customFormat="1" x14ac:dyDescent="0.2">
      <c r="B212" s="819"/>
      <c r="C212" s="817"/>
      <c r="D212" s="817"/>
      <c r="E212" s="818"/>
    </row>
    <row r="213" spans="2:5" s="810" customFormat="1" x14ac:dyDescent="0.2">
      <c r="B213" s="819"/>
      <c r="C213" s="817"/>
      <c r="D213" s="817"/>
      <c r="E213" s="818"/>
    </row>
    <row r="214" spans="2:5" s="810" customFormat="1" x14ac:dyDescent="0.2">
      <c r="B214" s="819"/>
      <c r="C214" s="817"/>
      <c r="D214" s="817"/>
      <c r="E214" s="818"/>
    </row>
    <row r="215" spans="2:5" s="810" customFormat="1" x14ac:dyDescent="0.2">
      <c r="B215" s="819"/>
      <c r="C215" s="817"/>
      <c r="D215" s="817"/>
      <c r="E215" s="818"/>
    </row>
    <row r="216" spans="2:5" s="810" customFormat="1" x14ac:dyDescent="0.2">
      <c r="B216" s="819"/>
      <c r="C216" s="817"/>
      <c r="D216" s="817"/>
      <c r="E216" s="818"/>
    </row>
    <row r="217" spans="2:5" s="810" customFormat="1" x14ac:dyDescent="0.2">
      <c r="B217" s="819"/>
      <c r="C217" s="817"/>
      <c r="D217" s="817"/>
      <c r="E217" s="818"/>
    </row>
    <row r="218" spans="2:5" s="810" customFormat="1" x14ac:dyDescent="0.2">
      <c r="B218" s="819"/>
      <c r="C218" s="817"/>
      <c r="D218" s="817"/>
      <c r="E218" s="818"/>
    </row>
    <row r="219" spans="2:5" s="810" customFormat="1" x14ac:dyDescent="0.2">
      <c r="B219" s="819"/>
      <c r="C219" s="817"/>
      <c r="D219" s="817"/>
      <c r="E219" s="818"/>
    </row>
    <row r="220" spans="2:5" s="810" customFormat="1" x14ac:dyDescent="0.2">
      <c r="B220" s="819"/>
      <c r="C220" s="817"/>
      <c r="D220" s="817"/>
      <c r="E220" s="818"/>
    </row>
    <row r="221" spans="2:5" s="810" customFormat="1" x14ac:dyDescent="0.2">
      <c r="B221" s="819"/>
      <c r="C221" s="817"/>
      <c r="D221" s="817"/>
      <c r="E221" s="818"/>
    </row>
    <row r="222" spans="2:5" s="810" customFormat="1" x14ac:dyDescent="0.2">
      <c r="B222" s="819"/>
      <c r="C222" s="817"/>
      <c r="D222" s="817"/>
      <c r="E222" s="818"/>
    </row>
    <row r="223" spans="2:5" s="810" customFormat="1" x14ac:dyDescent="0.2">
      <c r="B223" s="819"/>
      <c r="C223" s="817"/>
      <c r="D223" s="817"/>
      <c r="E223" s="818"/>
    </row>
    <row r="224" spans="2:5" s="810" customFormat="1" x14ac:dyDescent="0.2">
      <c r="B224" s="819"/>
      <c r="C224" s="817"/>
      <c r="D224" s="817"/>
      <c r="E224" s="818"/>
    </row>
    <row r="225" spans="2:5" s="810" customFormat="1" x14ac:dyDescent="0.2">
      <c r="B225" s="819"/>
      <c r="C225" s="817"/>
      <c r="D225" s="817"/>
      <c r="E225" s="818"/>
    </row>
    <row r="226" spans="2:5" s="810" customFormat="1" x14ac:dyDescent="0.2">
      <c r="B226" s="819"/>
      <c r="C226" s="817"/>
      <c r="D226" s="817"/>
      <c r="E226" s="818"/>
    </row>
    <row r="227" spans="2:5" s="810" customFormat="1" x14ac:dyDescent="0.2">
      <c r="B227" s="819"/>
      <c r="C227" s="817"/>
      <c r="D227" s="817"/>
      <c r="E227" s="818"/>
    </row>
    <row r="228" spans="2:5" s="810" customFormat="1" x14ac:dyDescent="0.2">
      <c r="B228" s="819"/>
      <c r="C228" s="817"/>
      <c r="D228" s="817"/>
      <c r="E228" s="818"/>
    </row>
    <row r="229" spans="2:5" s="810" customFormat="1" x14ac:dyDescent="0.2">
      <c r="B229" s="819"/>
      <c r="C229" s="817"/>
      <c r="D229" s="817"/>
      <c r="E229" s="818"/>
    </row>
    <row r="230" spans="2:5" s="810" customFormat="1" x14ac:dyDescent="0.2">
      <c r="B230" s="819"/>
      <c r="C230" s="817"/>
      <c r="D230" s="817"/>
      <c r="E230" s="818"/>
    </row>
    <row r="231" spans="2:5" s="810" customFormat="1" x14ac:dyDescent="0.2">
      <c r="B231" s="819"/>
      <c r="C231" s="817"/>
      <c r="D231" s="817"/>
      <c r="E231" s="818"/>
    </row>
    <row r="232" spans="2:5" s="810" customFormat="1" x14ac:dyDescent="0.2">
      <c r="B232" s="819"/>
      <c r="C232" s="817"/>
      <c r="D232" s="817"/>
      <c r="E232" s="818"/>
    </row>
    <row r="233" spans="2:5" s="810" customFormat="1" x14ac:dyDescent="0.2">
      <c r="B233" s="819"/>
      <c r="C233" s="817"/>
      <c r="D233" s="817"/>
      <c r="E233" s="818"/>
    </row>
    <row r="234" spans="2:5" s="810" customFormat="1" x14ac:dyDescent="0.2">
      <c r="B234" s="819"/>
      <c r="C234" s="817"/>
      <c r="D234" s="817"/>
      <c r="E234" s="818"/>
    </row>
    <row r="235" spans="2:5" s="810" customFormat="1" x14ac:dyDescent="0.2">
      <c r="B235" s="819"/>
      <c r="C235" s="817"/>
      <c r="D235" s="817"/>
      <c r="E235" s="818"/>
    </row>
    <row r="236" spans="2:5" s="810" customFormat="1" x14ac:dyDescent="0.2">
      <c r="B236" s="819"/>
      <c r="C236" s="817"/>
      <c r="D236" s="817"/>
      <c r="E236" s="818"/>
    </row>
    <row r="237" spans="2:5" s="810" customFormat="1" x14ac:dyDescent="0.2">
      <c r="B237" s="819"/>
      <c r="C237" s="817"/>
      <c r="D237" s="817"/>
      <c r="E237" s="818"/>
    </row>
    <row r="238" spans="2:5" s="810" customFormat="1" x14ac:dyDescent="0.2">
      <c r="B238" s="819"/>
      <c r="C238" s="817"/>
      <c r="D238" s="817"/>
      <c r="E238" s="818"/>
    </row>
    <row r="239" spans="2:5" s="810" customFormat="1" x14ac:dyDescent="0.2">
      <c r="B239" s="819"/>
      <c r="C239" s="817"/>
      <c r="D239" s="817"/>
      <c r="E239" s="818"/>
    </row>
    <row r="240" spans="2:5" s="810" customFormat="1" x14ac:dyDescent="0.2">
      <c r="B240" s="819"/>
      <c r="C240" s="817"/>
      <c r="D240" s="817"/>
      <c r="E240" s="818"/>
    </row>
    <row r="241" spans="2:5" s="810" customFormat="1" x14ac:dyDescent="0.2">
      <c r="B241" s="819"/>
      <c r="C241" s="817"/>
      <c r="D241" s="817"/>
      <c r="E241" s="818"/>
    </row>
    <row r="242" spans="2:5" s="810" customFormat="1" x14ac:dyDescent="0.2">
      <c r="B242" s="819"/>
      <c r="C242" s="817"/>
      <c r="D242" s="817"/>
      <c r="E242" s="818"/>
    </row>
    <row r="243" spans="2:5" s="810" customFormat="1" x14ac:dyDescent="0.2">
      <c r="B243" s="819"/>
      <c r="C243" s="817"/>
      <c r="D243" s="817"/>
      <c r="E243" s="818"/>
    </row>
    <row r="244" spans="2:5" s="810" customFormat="1" x14ac:dyDescent="0.2">
      <c r="B244" s="819"/>
      <c r="C244" s="817"/>
      <c r="D244" s="817"/>
      <c r="E244" s="818"/>
    </row>
    <row r="245" spans="2:5" s="810" customFormat="1" x14ac:dyDescent="0.2">
      <c r="B245" s="819"/>
      <c r="C245" s="817"/>
      <c r="D245" s="817"/>
      <c r="E245" s="818"/>
    </row>
    <row r="246" spans="2:5" s="810" customFormat="1" x14ac:dyDescent="0.2">
      <c r="B246" s="819"/>
      <c r="C246" s="817"/>
      <c r="D246" s="817"/>
      <c r="E246" s="818"/>
    </row>
    <row r="247" spans="2:5" s="810" customFormat="1" x14ac:dyDescent="0.2">
      <c r="B247" s="819"/>
      <c r="C247" s="817"/>
      <c r="D247" s="817"/>
      <c r="E247" s="818"/>
    </row>
    <row r="248" spans="2:5" s="810" customFormat="1" x14ac:dyDescent="0.2">
      <c r="B248" s="819"/>
      <c r="C248" s="817"/>
      <c r="D248" s="817"/>
      <c r="E248" s="818"/>
    </row>
    <row r="249" spans="2:5" s="810" customFormat="1" x14ac:dyDescent="0.2">
      <c r="B249" s="819"/>
      <c r="C249" s="817"/>
      <c r="D249" s="817"/>
      <c r="E249" s="818"/>
    </row>
    <row r="250" spans="2:5" s="810" customFormat="1" x14ac:dyDescent="0.2">
      <c r="B250" s="819"/>
      <c r="C250" s="817"/>
      <c r="D250" s="817"/>
      <c r="E250" s="818"/>
    </row>
    <row r="251" spans="2:5" s="810" customFormat="1" x14ac:dyDescent="0.2">
      <c r="B251" s="819"/>
      <c r="C251" s="817"/>
      <c r="D251" s="817"/>
      <c r="E251" s="818"/>
    </row>
    <row r="252" spans="2:5" s="810" customFormat="1" x14ac:dyDescent="0.2">
      <c r="B252" s="819"/>
      <c r="C252" s="817"/>
      <c r="D252" s="817"/>
      <c r="E252" s="818"/>
    </row>
    <row r="253" spans="2:5" s="810" customFormat="1" x14ac:dyDescent="0.2">
      <c r="B253" s="819"/>
      <c r="C253" s="817"/>
      <c r="D253" s="817"/>
      <c r="E253" s="818"/>
    </row>
    <row r="254" spans="2:5" s="810" customFormat="1" x14ac:dyDescent="0.2">
      <c r="B254" s="819"/>
      <c r="C254" s="817"/>
      <c r="D254" s="817"/>
      <c r="E254" s="818"/>
    </row>
    <row r="255" spans="2:5" s="810" customFormat="1" x14ac:dyDescent="0.2">
      <c r="B255" s="819"/>
      <c r="C255" s="817"/>
      <c r="D255" s="817"/>
      <c r="E255" s="818"/>
    </row>
    <row r="256" spans="2:5" s="810" customFormat="1" x14ac:dyDescent="0.2">
      <c r="B256" s="819"/>
      <c r="C256" s="817"/>
      <c r="D256" s="817"/>
      <c r="E256" s="818"/>
    </row>
    <row r="257" spans="2:5" s="810" customFormat="1" x14ac:dyDescent="0.2">
      <c r="B257" s="819"/>
      <c r="C257" s="817"/>
      <c r="D257" s="817"/>
      <c r="E257" s="818"/>
    </row>
    <row r="258" spans="2:5" s="810" customFormat="1" x14ac:dyDescent="0.2">
      <c r="B258" s="819"/>
      <c r="C258" s="817"/>
      <c r="D258" s="817"/>
      <c r="E258" s="818"/>
    </row>
    <row r="259" spans="2:5" s="810" customFormat="1" x14ac:dyDescent="0.2">
      <c r="B259" s="819"/>
      <c r="C259" s="817"/>
      <c r="D259" s="817"/>
      <c r="E259" s="818"/>
    </row>
    <row r="260" spans="2:5" s="810" customFormat="1" x14ac:dyDescent="0.2">
      <c r="B260" s="819"/>
      <c r="C260" s="817"/>
      <c r="D260" s="817"/>
      <c r="E260" s="818"/>
    </row>
    <row r="261" spans="2:5" s="810" customFormat="1" x14ac:dyDescent="0.2">
      <c r="B261" s="819"/>
      <c r="C261" s="817"/>
      <c r="D261" s="817"/>
      <c r="E261" s="818"/>
    </row>
    <row r="262" spans="2:5" s="810" customFormat="1" x14ac:dyDescent="0.2">
      <c r="B262" s="819"/>
      <c r="C262" s="817"/>
      <c r="D262" s="817"/>
      <c r="E262" s="818"/>
    </row>
    <row r="263" spans="2:5" s="810" customFormat="1" x14ac:dyDescent="0.2">
      <c r="B263" s="819"/>
      <c r="C263" s="817"/>
      <c r="D263" s="817"/>
      <c r="E263" s="818"/>
    </row>
    <row r="264" spans="2:5" s="810" customFormat="1" x14ac:dyDescent="0.2">
      <c r="B264" s="819"/>
      <c r="C264" s="817"/>
      <c r="D264" s="817"/>
      <c r="E264" s="818"/>
    </row>
    <row r="265" spans="2:5" s="810" customFormat="1" x14ac:dyDescent="0.2">
      <c r="B265" s="819"/>
      <c r="C265" s="817"/>
      <c r="D265" s="817"/>
      <c r="E265" s="818"/>
    </row>
    <row r="266" spans="2:5" s="810" customFormat="1" x14ac:dyDescent="0.2">
      <c r="B266" s="819"/>
      <c r="C266" s="817"/>
      <c r="D266" s="817"/>
      <c r="E266" s="818"/>
    </row>
    <row r="267" spans="2:5" s="810" customFormat="1" x14ac:dyDescent="0.2">
      <c r="B267" s="819"/>
      <c r="C267" s="817"/>
      <c r="D267" s="817"/>
      <c r="E267" s="818"/>
    </row>
    <row r="268" spans="2:5" s="810" customFormat="1" x14ac:dyDescent="0.2">
      <c r="B268" s="819"/>
      <c r="C268" s="817"/>
      <c r="D268" s="817"/>
      <c r="E268" s="818"/>
    </row>
    <row r="269" spans="2:5" s="810" customFormat="1" x14ac:dyDescent="0.2">
      <c r="B269" s="819"/>
      <c r="C269" s="817"/>
      <c r="D269" s="817"/>
      <c r="E269" s="818"/>
    </row>
    <row r="270" spans="2:5" s="810" customFormat="1" x14ac:dyDescent="0.2">
      <c r="B270" s="819"/>
      <c r="C270" s="817"/>
      <c r="D270" s="817"/>
      <c r="E270" s="818"/>
    </row>
    <row r="271" spans="2:5" s="810" customFormat="1" x14ac:dyDescent="0.2">
      <c r="B271" s="819"/>
      <c r="C271" s="817"/>
      <c r="D271" s="817"/>
      <c r="E271" s="818"/>
    </row>
    <row r="272" spans="2:5" s="810" customFormat="1" x14ac:dyDescent="0.2">
      <c r="B272" s="819"/>
      <c r="C272" s="817"/>
      <c r="D272" s="817"/>
      <c r="E272" s="818"/>
    </row>
    <row r="273" spans="2:5" s="810" customFormat="1" x14ac:dyDescent="0.2">
      <c r="B273" s="819"/>
      <c r="C273" s="817"/>
      <c r="D273" s="817"/>
      <c r="E273" s="818"/>
    </row>
    <row r="274" spans="2:5" s="810" customFormat="1" x14ac:dyDescent="0.2">
      <c r="B274" s="819"/>
      <c r="C274" s="817"/>
      <c r="D274" s="817"/>
      <c r="E274" s="818"/>
    </row>
    <row r="275" spans="2:5" s="810" customFormat="1" x14ac:dyDescent="0.2">
      <c r="B275" s="819"/>
      <c r="C275" s="817"/>
      <c r="D275" s="817"/>
      <c r="E275" s="818"/>
    </row>
    <row r="276" spans="2:5" s="810" customFormat="1" x14ac:dyDescent="0.2">
      <c r="B276" s="819"/>
      <c r="C276" s="817"/>
      <c r="D276" s="817"/>
      <c r="E276" s="818"/>
    </row>
    <row r="277" spans="2:5" s="810" customFormat="1" x14ac:dyDescent="0.2">
      <c r="B277" s="819"/>
      <c r="C277" s="817"/>
      <c r="D277" s="817"/>
      <c r="E277" s="818"/>
    </row>
    <row r="278" spans="2:5" s="810" customFormat="1" x14ac:dyDescent="0.2">
      <c r="B278" s="819"/>
      <c r="C278" s="817"/>
      <c r="D278" s="817"/>
      <c r="E278" s="818"/>
    </row>
    <row r="279" spans="2:5" s="810" customFormat="1" x14ac:dyDescent="0.2">
      <c r="B279" s="819"/>
      <c r="C279" s="817"/>
      <c r="D279" s="817"/>
      <c r="E279" s="818"/>
    </row>
    <row r="280" spans="2:5" s="810" customFormat="1" x14ac:dyDescent="0.2">
      <c r="B280" s="819"/>
      <c r="C280" s="817"/>
      <c r="D280" s="817"/>
      <c r="E280" s="818"/>
    </row>
    <row r="281" spans="2:5" s="810" customFormat="1" x14ac:dyDescent="0.2">
      <c r="B281" s="819"/>
      <c r="C281" s="817"/>
      <c r="D281" s="817"/>
      <c r="E281" s="818"/>
    </row>
    <row r="282" spans="2:5" s="810" customFormat="1" x14ac:dyDescent="0.2">
      <c r="B282" s="819"/>
      <c r="C282" s="817"/>
      <c r="D282" s="817"/>
      <c r="E282" s="818"/>
    </row>
    <row r="283" spans="2:5" s="810" customFormat="1" x14ac:dyDescent="0.2">
      <c r="B283" s="819"/>
      <c r="C283" s="817"/>
      <c r="D283" s="817"/>
      <c r="E283" s="818"/>
    </row>
    <row r="284" spans="2:5" s="810" customFormat="1" x14ac:dyDescent="0.2">
      <c r="B284" s="819"/>
      <c r="C284" s="817"/>
      <c r="D284" s="817"/>
      <c r="E284" s="818"/>
    </row>
    <row r="285" spans="2:5" s="810" customFormat="1" x14ac:dyDescent="0.2">
      <c r="B285" s="819"/>
      <c r="C285" s="817"/>
      <c r="D285" s="817"/>
      <c r="E285" s="818"/>
    </row>
    <row r="286" spans="2:5" s="810" customFormat="1" x14ac:dyDescent="0.2">
      <c r="B286" s="819"/>
      <c r="C286" s="817"/>
      <c r="D286" s="817"/>
      <c r="E286" s="818"/>
    </row>
    <row r="287" spans="2:5" s="810" customFormat="1" x14ac:dyDescent="0.2">
      <c r="B287" s="819"/>
      <c r="C287" s="817"/>
      <c r="D287" s="817"/>
      <c r="E287" s="818"/>
    </row>
    <row r="288" spans="2:5" s="810" customFormat="1" x14ac:dyDescent="0.2">
      <c r="B288" s="819"/>
      <c r="C288" s="817"/>
      <c r="D288" s="817"/>
      <c r="E288" s="818"/>
    </row>
    <row r="289" spans="2:5" s="810" customFormat="1" x14ac:dyDescent="0.2">
      <c r="B289" s="819"/>
      <c r="C289" s="817"/>
      <c r="D289" s="817"/>
      <c r="E289" s="818"/>
    </row>
    <row r="290" spans="2:5" s="810" customFormat="1" x14ac:dyDescent="0.2">
      <c r="B290" s="819"/>
      <c r="C290" s="817"/>
      <c r="D290" s="817"/>
      <c r="E290" s="818"/>
    </row>
    <row r="291" spans="2:5" s="810" customFormat="1" x14ac:dyDescent="0.2">
      <c r="B291" s="819"/>
      <c r="C291" s="817"/>
      <c r="D291" s="817"/>
      <c r="E291" s="818"/>
    </row>
    <row r="292" spans="2:5" s="810" customFormat="1" x14ac:dyDescent="0.2">
      <c r="B292" s="819"/>
      <c r="C292" s="817"/>
      <c r="D292" s="817"/>
      <c r="E292" s="818"/>
    </row>
    <row r="293" spans="2:5" s="810" customFormat="1" x14ac:dyDescent="0.2">
      <c r="B293" s="819"/>
      <c r="C293" s="817"/>
      <c r="D293" s="817"/>
      <c r="E293" s="818"/>
    </row>
    <row r="294" spans="2:5" s="810" customFormat="1" x14ac:dyDescent="0.2">
      <c r="B294" s="819"/>
      <c r="C294" s="817"/>
      <c r="D294" s="817"/>
      <c r="E294" s="818"/>
    </row>
    <row r="295" spans="2:5" s="810" customFormat="1" x14ac:dyDescent="0.2">
      <c r="B295" s="819"/>
      <c r="C295" s="817"/>
      <c r="D295" s="817"/>
      <c r="E295" s="818"/>
    </row>
    <row r="296" spans="2:5" s="810" customFormat="1" x14ac:dyDescent="0.2">
      <c r="B296" s="819"/>
      <c r="C296" s="817"/>
      <c r="D296" s="817"/>
      <c r="E296" s="818"/>
    </row>
    <row r="297" spans="2:5" s="810" customFormat="1" x14ac:dyDescent="0.2">
      <c r="B297" s="819"/>
      <c r="C297" s="817"/>
      <c r="D297" s="817"/>
      <c r="E297" s="818"/>
    </row>
    <row r="298" spans="2:5" s="810" customFormat="1" x14ac:dyDescent="0.2">
      <c r="B298" s="819"/>
      <c r="C298" s="817"/>
      <c r="D298" s="817"/>
      <c r="E298" s="818"/>
    </row>
    <row r="299" spans="2:5" s="810" customFormat="1" x14ac:dyDescent="0.2">
      <c r="B299" s="819"/>
      <c r="C299" s="817"/>
      <c r="D299" s="817"/>
      <c r="E299" s="818"/>
    </row>
    <row r="300" spans="2:5" s="810" customFormat="1" x14ac:dyDescent="0.2">
      <c r="B300" s="819"/>
      <c r="C300" s="817"/>
      <c r="D300" s="817"/>
      <c r="E300" s="818"/>
    </row>
    <row r="301" spans="2:5" s="810" customFormat="1" x14ac:dyDescent="0.2">
      <c r="B301" s="819"/>
      <c r="C301" s="817"/>
      <c r="D301" s="817"/>
      <c r="E301" s="818"/>
    </row>
    <row r="302" spans="2:5" s="810" customFormat="1" x14ac:dyDescent="0.2">
      <c r="B302" s="819"/>
      <c r="C302" s="817"/>
      <c r="D302" s="817"/>
      <c r="E302" s="818"/>
    </row>
    <row r="303" spans="2:5" s="810" customFormat="1" x14ac:dyDescent="0.2">
      <c r="B303" s="819"/>
      <c r="C303" s="817"/>
      <c r="D303" s="817"/>
      <c r="E303" s="818"/>
    </row>
    <row r="304" spans="2:5" s="810" customFormat="1" x14ac:dyDescent="0.2">
      <c r="B304" s="819"/>
      <c r="C304" s="817"/>
      <c r="D304" s="817"/>
      <c r="E304" s="818"/>
    </row>
    <row r="305" spans="2:5" s="810" customFormat="1" x14ac:dyDescent="0.2">
      <c r="B305" s="819"/>
      <c r="C305" s="817"/>
      <c r="D305" s="817"/>
      <c r="E305" s="818"/>
    </row>
    <row r="306" spans="2:5" s="810" customFormat="1" x14ac:dyDescent="0.2">
      <c r="B306" s="819"/>
      <c r="C306" s="817"/>
      <c r="D306" s="817"/>
      <c r="E306" s="818"/>
    </row>
    <row r="307" spans="2:5" s="810" customFormat="1" x14ac:dyDescent="0.2">
      <c r="B307" s="819"/>
      <c r="C307" s="817"/>
      <c r="D307" s="817"/>
      <c r="E307" s="818"/>
    </row>
    <row r="308" spans="2:5" s="810" customFormat="1" x14ac:dyDescent="0.2">
      <c r="B308" s="819"/>
      <c r="C308" s="817"/>
      <c r="D308" s="817"/>
      <c r="E308" s="818"/>
    </row>
    <row r="309" spans="2:5" s="810" customFormat="1" x14ac:dyDescent="0.2">
      <c r="B309" s="819"/>
      <c r="C309" s="817"/>
      <c r="D309" s="817"/>
      <c r="E309" s="818"/>
    </row>
    <row r="310" spans="2:5" s="810" customFormat="1" x14ac:dyDescent="0.2">
      <c r="B310" s="819"/>
      <c r="C310" s="817"/>
      <c r="D310" s="817"/>
      <c r="E310" s="818"/>
    </row>
    <row r="311" spans="2:5" s="810" customFormat="1" x14ac:dyDescent="0.2">
      <c r="B311" s="819"/>
      <c r="C311" s="817"/>
      <c r="D311" s="817"/>
      <c r="E311" s="818"/>
    </row>
    <row r="312" spans="2:5" s="810" customFormat="1" x14ac:dyDescent="0.2">
      <c r="B312" s="819"/>
      <c r="C312" s="817"/>
      <c r="D312" s="817"/>
      <c r="E312" s="818"/>
    </row>
    <row r="313" spans="2:5" s="810" customFormat="1" x14ac:dyDescent="0.2">
      <c r="B313" s="819"/>
      <c r="C313" s="817"/>
      <c r="D313" s="817"/>
      <c r="E313" s="818"/>
    </row>
    <row r="314" spans="2:5" s="810" customFormat="1" x14ac:dyDescent="0.2">
      <c r="B314" s="819"/>
      <c r="C314" s="817"/>
      <c r="D314" s="817"/>
      <c r="E314" s="818"/>
    </row>
    <row r="315" spans="2:5" s="810" customFormat="1" x14ac:dyDescent="0.2">
      <c r="B315" s="819"/>
      <c r="C315" s="817"/>
      <c r="D315" s="817"/>
      <c r="E315" s="818"/>
    </row>
    <row r="316" spans="2:5" s="810" customFormat="1" x14ac:dyDescent="0.2">
      <c r="B316" s="819"/>
      <c r="C316" s="817"/>
      <c r="D316" s="817"/>
      <c r="E316" s="818"/>
    </row>
    <row r="317" spans="2:5" s="810" customFormat="1" x14ac:dyDescent="0.2">
      <c r="B317" s="819"/>
      <c r="C317" s="817"/>
      <c r="D317" s="817"/>
      <c r="E317" s="818"/>
    </row>
    <row r="318" spans="2:5" s="810" customFormat="1" x14ac:dyDescent="0.2">
      <c r="B318" s="819"/>
      <c r="C318" s="817"/>
      <c r="D318" s="817"/>
      <c r="E318" s="818"/>
    </row>
    <row r="319" spans="2:5" s="810" customFormat="1" x14ac:dyDescent="0.2">
      <c r="B319" s="819"/>
      <c r="C319" s="817"/>
      <c r="D319" s="817"/>
      <c r="E319" s="818"/>
    </row>
    <row r="320" spans="2:5" s="810" customFormat="1" x14ac:dyDescent="0.2">
      <c r="B320" s="819"/>
      <c r="C320" s="817"/>
      <c r="D320" s="817"/>
      <c r="E320" s="818"/>
    </row>
    <row r="321" spans="2:5" s="810" customFormat="1" x14ac:dyDescent="0.2">
      <c r="B321" s="819"/>
      <c r="C321" s="817"/>
      <c r="D321" s="817"/>
      <c r="E321" s="818"/>
    </row>
    <row r="322" spans="2:5" s="810" customFormat="1" x14ac:dyDescent="0.2">
      <c r="B322" s="819"/>
      <c r="C322" s="817"/>
      <c r="D322" s="817"/>
      <c r="E322" s="818"/>
    </row>
    <row r="323" spans="2:5" s="810" customFormat="1" x14ac:dyDescent="0.2">
      <c r="B323" s="819"/>
      <c r="C323" s="817"/>
      <c r="D323" s="817"/>
      <c r="E323" s="818"/>
    </row>
    <row r="324" spans="2:5" s="810" customFormat="1" x14ac:dyDescent="0.2">
      <c r="B324" s="819"/>
      <c r="C324" s="817"/>
      <c r="D324" s="817"/>
      <c r="E324" s="818"/>
    </row>
    <row r="325" spans="2:5" s="810" customFormat="1" x14ac:dyDescent="0.2">
      <c r="B325" s="819"/>
      <c r="C325" s="817"/>
      <c r="D325" s="817"/>
      <c r="E325" s="818"/>
    </row>
    <row r="326" spans="2:5" s="810" customFormat="1" x14ac:dyDescent="0.2">
      <c r="B326" s="819"/>
      <c r="C326" s="817"/>
      <c r="D326" s="817"/>
      <c r="E326" s="818"/>
    </row>
    <row r="327" spans="2:5" s="810" customFormat="1" x14ac:dyDescent="0.2">
      <c r="B327" s="819"/>
      <c r="C327" s="817"/>
      <c r="D327" s="817"/>
      <c r="E327" s="818"/>
    </row>
    <row r="328" spans="2:5" s="810" customFormat="1" x14ac:dyDescent="0.2">
      <c r="B328" s="819"/>
      <c r="C328" s="817"/>
      <c r="D328" s="817"/>
      <c r="E328" s="818"/>
    </row>
    <row r="329" spans="2:5" s="810" customFormat="1" x14ac:dyDescent="0.2">
      <c r="B329" s="819"/>
      <c r="C329" s="817"/>
      <c r="D329" s="817"/>
      <c r="E329" s="818"/>
    </row>
    <row r="330" spans="2:5" s="810" customFormat="1" x14ac:dyDescent="0.2">
      <c r="B330" s="819"/>
      <c r="C330" s="817"/>
      <c r="D330" s="817"/>
      <c r="E330" s="818"/>
    </row>
    <row r="331" spans="2:5" s="810" customFormat="1" x14ac:dyDescent="0.2">
      <c r="B331" s="819"/>
      <c r="C331" s="817"/>
      <c r="D331" s="817"/>
      <c r="E331" s="818"/>
    </row>
    <row r="332" spans="2:5" s="810" customFormat="1" x14ac:dyDescent="0.2">
      <c r="B332" s="819"/>
      <c r="C332" s="817"/>
      <c r="D332" s="817"/>
      <c r="E332" s="818"/>
    </row>
    <row r="333" spans="2:5" s="810" customFormat="1" x14ac:dyDescent="0.2">
      <c r="B333" s="819"/>
      <c r="C333" s="817"/>
      <c r="D333" s="817"/>
      <c r="E333" s="818"/>
    </row>
    <row r="334" spans="2:5" s="810" customFormat="1" x14ac:dyDescent="0.2">
      <c r="B334" s="819"/>
      <c r="C334" s="817"/>
      <c r="D334" s="817"/>
      <c r="E334" s="818"/>
    </row>
    <row r="335" spans="2:5" s="810" customFormat="1" x14ac:dyDescent="0.2">
      <c r="B335" s="819"/>
      <c r="C335" s="817"/>
      <c r="D335" s="817"/>
      <c r="E335" s="818"/>
    </row>
    <row r="336" spans="2:5" s="810" customFormat="1" x14ac:dyDescent="0.2">
      <c r="B336" s="819"/>
      <c r="C336" s="817"/>
      <c r="D336" s="817"/>
      <c r="E336" s="818"/>
    </row>
    <row r="337" spans="2:5" s="810" customFormat="1" x14ac:dyDescent="0.2">
      <c r="B337" s="819"/>
      <c r="C337" s="817"/>
      <c r="D337" s="817"/>
      <c r="E337" s="818"/>
    </row>
    <row r="338" spans="2:5" s="810" customFormat="1" x14ac:dyDescent="0.2">
      <c r="B338" s="819"/>
      <c r="C338" s="817"/>
      <c r="D338" s="817"/>
      <c r="E338" s="818"/>
    </row>
    <row r="339" spans="2:5" s="810" customFormat="1" x14ac:dyDescent="0.2">
      <c r="B339" s="819"/>
      <c r="C339" s="817"/>
      <c r="D339" s="817"/>
      <c r="E339" s="818"/>
    </row>
    <row r="340" spans="2:5" s="810" customFormat="1" x14ac:dyDescent="0.2">
      <c r="B340" s="819"/>
      <c r="C340" s="817"/>
      <c r="D340" s="817"/>
      <c r="E340" s="818"/>
    </row>
    <row r="341" spans="2:5" s="810" customFormat="1" x14ac:dyDescent="0.2">
      <c r="B341" s="819"/>
      <c r="C341" s="817"/>
      <c r="D341" s="817"/>
      <c r="E341" s="818"/>
    </row>
    <row r="342" spans="2:5" s="810" customFormat="1" x14ac:dyDescent="0.2">
      <c r="B342" s="819"/>
      <c r="C342" s="817"/>
      <c r="D342" s="817"/>
      <c r="E342" s="818"/>
    </row>
    <row r="343" spans="2:5" s="810" customFormat="1" x14ac:dyDescent="0.2">
      <c r="B343" s="819"/>
      <c r="C343" s="817"/>
      <c r="D343" s="817"/>
      <c r="E343" s="818"/>
    </row>
    <row r="344" spans="2:5" s="810" customFormat="1" x14ac:dyDescent="0.2">
      <c r="B344" s="819"/>
      <c r="C344" s="817"/>
      <c r="D344" s="817"/>
      <c r="E344" s="818"/>
    </row>
    <row r="345" spans="2:5" s="810" customFormat="1" x14ac:dyDescent="0.2">
      <c r="B345" s="819"/>
      <c r="C345" s="817"/>
      <c r="D345" s="817"/>
      <c r="E345" s="818"/>
    </row>
    <row r="346" spans="2:5" s="810" customFormat="1" x14ac:dyDescent="0.2">
      <c r="B346" s="819"/>
      <c r="C346" s="817"/>
      <c r="D346" s="817"/>
      <c r="E346" s="818"/>
    </row>
    <row r="347" spans="2:5" s="810" customFormat="1" x14ac:dyDescent="0.2">
      <c r="B347" s="819"/>
      <c r="C347" s="817"/>
      <c r="D347" s="817"/>
      <c r="E347" s="818"/>
    </row>
    <row r="348" spans="2:5" s="810" customFormat="1" x14ac:dyDescent="0.2">
      <c r="B348" s="819"/>
      <c r="C348" s="817"/>
      <c r="D348" s="817"/>
      <c r="E348" s="818"/>
    </row>
    <row r="349" spans="2:5" s="810" customFormat="1" x14ac:dyDescent="0.2">
      <c r="B349" s="819"/>
      <c r="C349" s="817"/>
      <c r="D349" s="817"/>
      <c r="E349" s="818"/>
    </row>
    <row r="350" spans="2:5" s="810" customFormat="1" x14ac:dyDescent="0.2">
      <c r="B350" s="819"/>
      <c r="C350" s="817"/>
      <c r="D350" s="817"/>
      <c r="E350" s="818"/>
    </row>
    <row r="351" spans="2:5" s="810" customFormat="1" x14ac:dyDescent="0.2">
      <c r="B351" s="819"/>
      <c r="C351" s="817"/>
      <c r="D351" s="817"/>
      <c r="E351" s="818"/>
    </row>
    <row r="352" spans="2:5" s="810" customFormat="1" x14ac:dyDescent="0.2">
      <c r="B352" s="819"/>
      <c r="C352" s="817"/>
      <c r="D352" s="817"/>
      <c r="E352" s="818"/>
    </row>
    <row r="353" spans="2:5" s="810" customFormat="1" x14ac:dyDescent="0.2">
      <c r="B353" s="819"/>
      <c r="C353" s="817"/>
      <c r="D353" s="817"/>
      <c r="E353" s="818"/>
    </row>
    <row r="354" spans="2:5" s="810" customFormat="1" x14ac:dyDescent="0.2">
      <c r="B354" s="819"/>
      <c r="C354" s="817"/>
      <c r="D354" s="817"/>
      <c r="E354" s="818"/>
    </row>
    <row r="355" spans="2:5" s="810" customFormat="1" x14ac:dyDescent="0.2">
      <c r="B355" s="819"/>
      <c r="C355" s="817"/>
      <c r="D355" s="817"/>
      <c r="E355" s="818"/>
    </row>
    <row r="356" spans="2:5" s="810" customFormat="1" x14ac:dyDescent="0.2">
      <c r="B356" s="819"/>
      <c r="C356" s="817"/>
      <c r="D356" s="817"/>
      <c r="E356" s="818"/>
    </row>
    <row r="357" spans="2:5" s="810" customFormat="1" x14ac:dyDescent="0.2">
      <c r="B357" s="819"/>
      <c r="C357" s="817"/>
      <c r="D357" s="817"/>
      <c r="E357" s="818"/>
    </row>
    <row r="358" spans="2:5" s="810" customFormat="1" x14ac:dyDescent="0.2">
      <c r="B358" s="819"/>
      <c r="C358" s="817"/>
      <c r="D358" s="817"/>
      <c r="E358" s="818"/>
    </row>
    <row r="359" spans="2:5" s="810" customFormat="1" x14ac:dyDescent="0.2">
      <c r="B359" s="819"/>
      <c r="C359" s="817"/>
      <c r="D359" s="817"/>
      <c r="E359" s="818"/>
    </row>
    <row r="360" spans="2:5" s="810" customFormat="1" x14ac:dyDescent="0.2">
      <c r="B360" s="819"/>
      <c r="C360" s="817"/>
      <c r="D360" s="817"/>
      <c r="E360" s="818"/>
    </row>
    <row r="361" spans="2:5" s="810" customFormat="1" x14ac:dyDescent="0.2">
      <c r="B361" s="819"/>
      <c r="C361" s="817"/>
      <c r="D361" s="817"/>
      <c r="E361" s="818"/>
    </row>
    <row r="362" spans="2:5" s="810" customFormat="1" x14ac:dyDescent="0.2">
      <c r="B362" s="819"/>
      <c r="C362" s="817"/>
      <c r="D362" s="817"/>
      <c r="E362" s="818"/>
    </row>
    <row r="363" spans="2:5" s="810" customFormat="1" x14ac:dyDescent="0.2">
      <c r="B363" s="819"/>
      <c r="C363" s="817"/>
      <c r="D363" s="817"/>
      <c r="E363" s="818"/>
    </row>
    <row r="364" spans="2:5" s="810" customFormat="1" x14ac:dyDescent="0.2">
      <c r="B364" s="819"/>
      <c r="C364" s="817"/>
      <c r="D364" s="817"/>
      <c r="E364" s="818"/>
    </row>
    <row r="365" spans="2:5" s="810" customFormat="1" x14ac:dyDescent="0.2">
      <c r="B365" s="819"/>
      <c r="C365" s="817"/>
      <c r="D365" s="817"/>
      <c r="E365" s="818"/>
    </row>
    <row r="366" spans="2:5" s="810" customFormat="1" x14ac:dyDescent="0.2">
      <c r="B366" s="819"/>
      <c r="C366" s="817"/>
      <c r="D366" s="817"/>
      <c r="E366" s="818"/>
    </row>
    <row r="367" spans="2:5" s="810" customFormat="1" x14ac:dyDescent="0.2">
      <c r="B367" s="819"/>
      <c r="C367" s="817"/>
      <c r="D367" s="817"/>
      <c r="E367" s="818"/>
    </row>
    <row r="368" spans="2:5" s="810" customFormat="1" x14ac:dyDescent="0.2">
      <c r="B368" s="819"/>
      <c r="C368" s="817"/>
      <c r="D368" s="817"/>
      <c r="E368" s="818"/>
    </row>
    <row r="369" spans="2:5" s="810" customFormat="1" x14ac:dyDescent="0.2">
      <c r="B369" s="819"/>
      <c r="C369" s="817"/>
      <c r="D369" s="817"/>
      <c r="E369" s="818"/>
    </row>
    <row r="370" spans="2:5" s="810" customFormat="1" x14ac:dyDescent="0.2">
      <c r="B370" s="819"/>
      <c r="C370" s="817"/>
      <c r="D370" s="817"/>
      <c r="E370" s="818"/>
    </row>
    <row r="371" spans="2:5" s="810" customFormat="1" x14ac:dyDescent="0.2">
      <c r="B371" s="819"/>
      <c r="C371" s="817"/>
      <c r="D371" s="817"/>
      <c r="E371" s="818"/>
    </row>
    <row r="372" spans="2:5" s="810" customFormat="1" x14ac:dyDescent="0.2">
      <c r="B372" s="819"/>
      <c r="C372" s="817"/>
      <c r="D372" s="817"/>
      <c r="E372" s="818"/>
    </row>
    <row r="373" spans="2:5" s="810" customFormat="1" x14ac:dyDescent="0.2">
      <c r="B373" s="819"/>
      <c r="C373" s="817"/>
      <c r="D373" s="817"/>
      <c r="E373" s="818"/>
    </row>
    <row r="374" spans="2:5" s="810" customFormat="1" x14ac:dyDescent="0.2">
      <c r="B374" s="819"/>
      <c r="C374" s="817"/>
      <c r="D374" s="817"/>
      <c r="E374" s="818"/>
    </row>
    <row r="375" spans="2:5" s="810" customFormat="1" x14ac:dyDescent="0.2">
      <c r="B375" s="819"/>
      <c r="C375" s="817"/>
      <c r="D375" s="817"/>
      <c r="E375" s="818"/>
    </row>
    <row r="376" spans="2:5" s="810" customFormat="1" x14ac:dyDescent="0.2">
      <c r="B376" s="819"/>
      <c r="C376" s="817"/>
      <c r="D376" s="817"/>
      <c r="E376" s="818"/>
    </row>
    <row r="377" spans="2:5" s="810" customFormat="1" x14ac:dyDescent="0.2">
      <c r="B377" s="819"/>
      <c r="C377" s="817"/>
      <c r="D377" s="817"/>
      <c r="E377" s="818"/>
    </row>
    <row r="378" spans="2:5" s="810" customFormat="1" x14ac:dyDescent="0.2">
      <c r="B378" s="819"/>
      <c r="C378" s="817"/>
      <c r="D378" s="817"/>
      <c r="E378" s="818"/>
    </row>
    <row r="379" spans="2:5" s="810" customFormat="1" x14ac:dyDescent="0.2">
      <c r="B379" s="819"/>
      <c r="C379" s="817"/>
      <c r="D379" s="817"/>
      <c r="E379" s="818"/>
    </row>
    <row r="380" spans="2:5" s="810" customFormat="1" x14ac:dyDescent="0.2">
      <c r="B380" s="819"/>
      <c r="C380" s="817"/>
      <c r="D380" s="817"/>
      <c r="E380" s="818"/>
    </row>
    <row r="381" spans="2:5" s="810" customFormat="1" x14ac:dyDescent="0.2">
      <c r="B381" s="819"/>
      <c r="C381" s="817"/>
      <c r="D381" s="817"/>
      <c r="E381" s="818"/>
    </row>
    <row r="382" spans="2:5" s="810" customFormat="1" x14ac:dyDescent="0.2">
      <c r="B382" s="819"/>
      <c r="C382" s="817"/>
      <c r="D382" s="817"/>
      <c r="E382" s="818"/>
    </row>
    <row r="383" spans="2:5" s="810" customFormat="1" x14ac:dyDescent="0.2">
      <c r="B383" s="819"/>
      <c r="C383" s="817"/>
      <c r="D383" s="817"/>
      <c r="E383" s="818"/>
    </row>
    <row r="384" spans="2:5" s="810" customFormat="1" x14ac:dyDescent="0.2">
      <c r="B384" s="819"/>
      <c r="C384" s="817"/>
      <c r="D384" s="817"/>
      <c r="E384" s="818"/>
    </row>
    <row r="385" spans="2:16312" s="810" customFormat="1" x14ac:dyDescent="0.2">
      <c r="B385" s="819"/>
      <c r="C385" s="817"/>
      <c r="D385" s="817"/>
      <c r="E385" s="818"/>
    </row>
    <row r="386" spans="2:16312" s="810" customFormat="1" x14ac:dyDescent="0.2">
      <c r="B386" s="819"/>
      <c r="C386" s="817"/>
      <c r="D386" s="817"/>
      <c r="E386" s="818"/>
    </row>
    <row r="387" spans="2:16312" s="810" customFormat="1" x14ac:dyDescent="0.2">
      <c r="B387" s="819"/>
      <c r="C387" s="817"/>
      <c r="D387" s="817"/>
      <c r="E387" s="818"/>
    </row>
    <row r="388" spans="2:16312" s="810" customFormat="1" x14ac:dyDescent="0.3">
      <c r="B388" s="819"/>
      <c r="C388" s="817"/>
      <c r="D388" s="817"/>
      <c r="E388" s="818"/>
      <c r="I388" s="813"/>
      <c r="GC388" s="811"/>
      <c r="GD388" s="811"/>
      <c r="GE388" s="811"/>
      <c r="GF388" s="811"/>
      <c r="GG388" s="811"/>
      <c r="GH388" s="811"/>
      <c r="GI388" s="811"/>
      <c r="GJ388" s="811"/>
      <c r="GK388" s="811"/>
      <c r="GL388" s="811"/>
      <c r="GM388" s="811"/>
      <c r="GN388" s="811"/>
      <c r="GO388" s="811"/>
      <c r="GP388" s="811"/>
      <c r="GQ388" s="811"/>
      <c r="GR388" s="811"/>
      <c r="GS388" s="811"/>
      <c r="GT388" s="811"/>
      <c r="GU388" s="811"/>
      <c r="GV388" s="811"/>
      <c r="GW388" s="811"/>
      <c r="GX388" s="811"/>
      <c r="GY388" s="811"/>
      <c r="GZ388" s="811"/>
      <c r="HA388" s="811"/>
      <c r="HB388" s="811"/>
      <c r="HC388" s="811"/>
      <c r="HD388" s="811"/>
      <c r="HE388" s="811"/>
      <c r="HF388" s="811"/>
      <c r="HG388" s="811"/>
      <c r="HH388" s="811"/>
      <c r="HI388" s="811"/>
      <c r="HJ388" s="811"/>
      <c r="HK388" s="811"/>
      <c r="HL388" s="811"/>
      <c r="HM388" s="811"/>
      <c r="HN388" s="811"/>
      <c r="HO388" s="811"/>
      <c r="HP388" s="811"/>
      <c r="HQ388" s="811"/>
      <c r="HR388" s="811"/>
      <c r="HS388" s="811"/>
      <c r="HT388" s="811"/>
      <c r="HU388" s="811"/>
      <c r="HV388" s="811"/>
      <c r="HW388" s="811"/>
      <c r="HX388" s="811"/>
      <c r="HY388" s="811"/>
      <c r="HZ388" s="811"/>
      <c r="IA388" s="811"/>
      <c r="IB388" s="811"/>
      <c r="IC388" s="811"/>
      <c r="ID388" s="811"/>
      <c r="IE388" s="811"/>
      <c r="IF388" s="811"/>
      <c r="IG388" s="811"/>
      <c r="IH388" s="811"/>
      <c r="II388" s="811"/>
      <c r="IJ388" s="811"/>
      <c r="IK388" s="811"/>
      <c r="IL388" s="811"/>
      <c r="IM388" s="811"/>
      <c r="IN388" s="811"/>
      <c r="IO388" s="811"/>
      <c r="IP388" s="811"/>
      <c r="IQ388" s="811"/>
      <c r="IR388" s="811"/>
      <c r="IS388" s="811"/>
      <c r="IT388" s="811"/>
      <c r="IU388" s="811"/>
      <c r="IV388" s="811"/>
      <c r="IW388" s="811"/>
      <c r="IX388" s="811"/>
      <c r="IY388" s="811"/>
      <c r="IZ388" s="811"/>
      <c r="JA388" s="811"/>
      <c r="JB388" s="811"/>
      <c r="JC388" s="811"/>
      <c r="JD388" s="811"/>
      <c r="JE388" s="811"/>
      <c r="JF388" s="811"/>
      <c r="JG388" s="811"/>
      <c r="JH388" s="811"/>
      <c r="JI388" s="811"/>
      <c r="JJ388" s="811"/>
      <c r="JK388" s="811"/>
      <c r="JL388" s="811"/>
      <c r="JM388" s="811"/>
      <c r="JN388" s="811"/>
      <c r="JO388" s="811"/>
      <c r="JP388" s="811"/>
      <c r="JQ388" s="811"/>
      <c r="JR388" s="811"/>
      <c r="JS388" s="811"/>
      <c r="JT388" s="811"/>
      <c r="JU388" s="811"/>
      <c r="JV388" s="811"/>
      <c r="JW388" s="811"/>
      <c r="JX388" s="811"/>
      <c r="JY388" s="811"/>
      <c r="JZ388" s="811"/>
      <c r="KA388" s="811"/>
      <c r="KB388" s="811"/>
      <c r="KC388" s="811"/>
      <c r="KD388" s="811"/>
      <c r="KE388" s="811"/>
      <c r="KF388" s="811"/>
      <c r="KG388" s="811"/>
      <c r="KH388" s="811"/>
      <c r="KI388" s="811"/>
      <c r="KJ388" s="811"/>
      <c r="KK388" s="811"/>
      <c r="KL388" s="811"/>
      <c r="KM388" s="811"/>
      <c r="KN388" s="811"/>
      <c r="KO388" s="811"/>
      <c r="KP388" s="811"/>
      <c r="KQ388" s="811"/>
      <c r="KR388" s="811"/>
      <c r="KS388" s="811"/>
      <c r="KT388" s="811"/>
      <c r="KU388" s="811"/>
      <c r="KV388" s="811"/>
      <c r="KW388" s="811"/>
      <c r="KX388" s="811"/>
      <c r="KY388" s="811"/>
      <c r="KZ388" s="811"/>
      <c r="LA388" s="811"/>
      <c r="LB388" s="811"/>
      <c r="LC388" s="811"/>
      <c r="LD388" s="811"/>
      <c r="LE388" s="811"/>
      <c r="LF388" s="811"/>
      <c r="LG388" s="811"/>
      <c r="LH388" s="811"/>
      <c r="LI388" s="811"/>
      <c r="LJ388" s="811"/>
      <c r="LK388" s="811"/>
      <c r="LL388" s="811"/>
      <c r="LM388" s="811"/>
      <c r="LN388" s="811"/>
      <c r="LO388" s="811"/>
      <c r="LP388" s="811"/>
      <c r="LQ388" s="811"/>
      <c r="LR388" s="811"/>
      <c r="LS388" s="811"/>
      <c r="LT388" s="811"/>
      <c r="LU388" s="811"/>
      <c r="LV388" s="811"/>
      <c r="LW388" s="811"/>
      <c r="LX388" s="811"/>
      <c r="LY388" s="811"/>
      <c r="LZ388" s="811"/>
      <c r="MA388" s="811"/>
      <c r="MB388" s="811"/>
      <c r="MC388" s="811"/>
      <c r="MD388" s="811"/>
      <c r="ME388" s="811"/>
      <c r="MF388" s="811"/>
      <c r="MG388" s="811"/>
      <c r="MH388" s="811"/>
      <c r="MI388" s="811"/>
      <c r="MJ388" s="811"/>
      <c r="MK388" s="811"/>
      <c r="ML388" s="811"/>
      <c r="MM388" s="811"/>
      <c r="MN388" s="811"/>
      <c r="MO388" s="811"/>
      <c r="MP388" s="811"/>
      <c r="MQ388" s="811"/>
      <c r="MR388" s="811"/>
      <c r="MS388" s="811"/>
      <c r="MT388" s="811"/>
      <c r="MU388" s="811"/>
      <c r="MV388" s="811"/>
      <c r="MW388" s="811"/>
      <c r="MX388" s="811"/>
      <c r="MY388" s="811"/>
      <c r="MZ388" s="811"/>
      <c r="NA388" s="811"/>
      <c r="NB388" s="811"/>
      <c r="NC388" s="811"/>
      <c r="ND388" s="811"/>
      <c r="NE388" s="811"/>
      <c r="NF388" s="811"/>
      <c r="NG388" s="811"/>
      <c r="NH388" s="811"/>
      <c r="NI388" s="811"/>
      <c r="NJ388" s="811"/>
      <c r="NK388" s="811"/>
      <c r="NL388" s="811"/>
      <c r="NM388" s="811"/>
      <c r="NN388" s="811"/>
      <c r="NO388" s="811"/>
      <c r="NP388" s="811"/>
      <c r="NQ388" s="811"/>
      <c r="NR388" s="811"/>
      <c r="NS388" s="811"/>
      <c r="NT388" s="811"/>
      <c r="NU388" s="811"/>
      <c r="NV388" s="811"/>
      <c r="NW388" s="811"/>
      <c r="NX388" s="811"/>
      <c r="NY388" s="811"/>
      <c r="NZ388" s="811"/>
      <c r="OA388" s="811"/>
      <c r="OB388" s="811"/>
      <c r="OC388" s="811"/>
      <c r="OD388" s="811"/>
      <c r="OE388" s="811"/>
      <c r="OF388" s="811"/>
      <c r="OG388" s="811"/>
      <c r="OH388" s="811"/>
      <c r="OI388" s="811"/>
      <c r="OJ388" s="811"/>
      <c r="OK388" s="811"/>
      <c r="OL388" s="811"/>
      <c r="OM388" s="811"/>
      <c r="ON388" s="811"/>
      <c r="OO388" s="811"/>
      <c r="OP388" s="811"/>
      <c r="OQ388" s="811"/>
      <c r="OR388" s="811"/>
      <c r="OS388" s="811"/>
      <c r="OT388" s="811"/>
      <c r="OU388" s="811"/>
      <c r="OV388" s="811"/>
      <c r="OW388" s="811"/>
      <c r="OX388" s="811"/>
      <c r="OY388" s="811"/>
      <c r="OZ388" s="811"/>
      <c r="PA388" s="811"/>
      <c r="PB388" s="811"/>
      <c r="PC388" s="811"/>
      <c r="PD388" s="811"/>
      <c r="PE388" s="811"/>
      <c r="PF388" s="811"/>
      <c r="PG388" s="811"/>
      <c r="PH388" s="811"/>
      <c r="PI388" s="811"/>
      <c r="PJ388" s="811"/>
      <c r="PK388" s="811"/>
      <c r="PL388" s="811"/>
      <c r="PM388" s="811"/>
      <c r="PN388" s="811"/>
      <c r="PO388" s="811"/>
      <c r="PP388" s="811"/>
      <c r="PQ388" s="811"/>
      <c r="PR388" s="811"/>
      <c r="PS388" s="811"/>
      <c r="PT388" s="811"/>
      <c r="PU388" s="811"/>
      <c r="PV388" s="811"/>
      <c r="PW388" s="811"/>
      <c r="PX388" s="811"/>
      <c r="PY388" s="811"/>
      <c r="PZ388" s="811"/>
      <c r="QA388" s="811"/>
      <c r="QB388" s="811"/>
      <c r="QC388" s="811"/>
      <c r="QD388" s="811"/>
      <c r="QE388" s="811"/>
      <c r="QF388" s="811"/>
      <c r="QG388" s="811"/>
      <c r="QH388" s="811"/>
      <c r="QI388" s="811"/>
      <c r="QJ388" s="811"/>
      <c r="QK388" s="811"/>
      <c r="QL388" s="811"/>
      <c r="QM388" s="811"/>
      <c r="QN388" s="811"/>
      <c r="QO388" s="811"/>
      <c r="QP388" s="811"/>
      <c r="QQ388" s="811"/>
      <c r="QR388" s="811"/>
      <c r="QS388" s="811"/>
      <c r="QT388" s="811"/>
      <c r="QU388" s="811"/>
      <c r="QV388" s="811"/>
      <c r="QW388" s="811"/>
      <c r="QX388" s="811"/>
      <c r="QY388" s="811"/>
      <c r="QZ388" s="811"/>
      <c r="RA388" s="811"/>
      <c r="RB388" s="811"/>
      <c r="RC388" s="811"/>
      <c r="RD388" s="811"/>
      <c r="RE388" s="811"/>
      <c r="RF388" s="811"/>
      <c r="RG388" s="811"/>
      <c r="RH388" s="811"/>
      <c r="RI388" s="811"/>
      <c r="RJ388" s="811"/>
      <c r="RK388" s="811"/>
      <c r="RL388" s="811"/>
      <c r="RM388" s="811"/>
      <c r="RN388" s="811"/>
      <c r="RO388" s="811"/>
      <c r="RP388" s="811"/>
      <c r="RQ388" s="811"/>
      <c r="RR388" s="811"/>
      <c r="RS388" s="811"/>
      <c r="RT388" s="811"/>
      <c r="RU388" s="811"/>
      <c r="RV388" s="811"/>
      <c r="RW388" s="811"/>
      <c r="RX388" s="811"/>
      <c r="RY388" s="811"/>
      <c r="RZ388" s="811"/>
      <c r="SA388" s="811"/>
      <c r="SB388" s="811"/>
      <c r="SC388" s="811"/>
      <c r="SD388" s="811"/>
      <c r="SE388" s="811"/>
      <c r="SF388" s="811"/>
      <c r="SG388" s="811"/>
      <c r="SH388" s="811"/>
      <c r="SI388" s="811"/>
      <c r="SJ388" s="811"/>
      <c r="SK388" s="811"/>
      <c r="SL388" s="811"/>
      <c r="SM388" s="811"/>
      <c r="SN388" s="811"/>
      <c r="SO388" s="811"/>
      <c r="SP388" s="811"/>
      <c r="SQ388" s="811"/>
      <c r="SR388" s="811"/>
      <c r="SS388" s="811"/>
      <c r="ST388" s="811"/>
      <c r="SU388" s="811"/>
      <c r="SV388" s="811"/>
      <c r="SW388" s="811"/>
      <c r="SX388" s="811"/>
      <c r="SY388" s="811"/>
      <c r="SZ388" s="811"/>
      <c r="TA388" s="811"/>
      <c r="TB388" s="811"/>
      <c r="TC388" s="811"/>
      <c r="TD388" s="811"/>
      <c r="TE388" s="811"/>
      <c r="TF388" s="811"/>
      <c r="TG388" s="811"/>
      <c r="TH388" s="811"/>
      <c r="TI388" s="811"/>
      <c r="TJ388" s="811"/>
      <c r="TK388" s="811"/>
      <c r="TL388" s="811"/>
      <c r="TM388" s="811"/>
      <c r="TN388" s="811"/>
      <c r="TO388" s="811"/>
      <c r="TP388" s="811"/>
      <c r="TQ388" s="811"/>
      <c r="TR388" s="811"/>
      <c r="TS388" s="811"/>
      <c r="TT388" s="811"/>
      <c r="TU388" s="811"/>
      <c r="TV388" s="811"/>
      <c r="TW388" s="811"/>
      <c r="TX388" s="811"/>
      <c r="TY388" s="811"/>
      <c r="TZ388" s="811"/>
      <c r="UA388" s="811"/>
      <c r="UB388" s="811"/>
      <c r="UC388" s="811"/>
      <c r="UD388" s="811"/>
      <c r="UE388" s="811"/>
      <c r="UF388" s="811"/>
      <c r="UG388" s="811"/>
      <c r="UH388" s="811"/>
      <c r="UI388" s="811"/>
      <c r="UJ388" s="811"/>
      <c r="UK388" s="811"/>
      <c r="UL388" s="811"/>
      <c r="UM388" s="811"/>
      <c r="UN388" s="811"/>
      <c r="UO388" s="811"/>
      <c r="UP388" s="811"/>
      <c r="UQ388" s="811"/>
      <c r="UR388" s="811"/>
      <c r="US388" s="811"/>
      <c r="UT388" s="811"/>
      <c r="UU388" s="811"/>
      <c r="UV388" s="811"/>
      <c r="UW388" s="811"/>
      <c r="UX388" s="811"/>
      <c r="UY388" s="811"/>
      <c r="UZ388" s="811"/>
      <c r="VA388" s="811"/>
      <c r="VB388" s="811"/>
      <c r="VC388" s="811"/>
      <c r="VD388" s="811"/>
      <c r="VE388" s="811"/>
      <c r="VF388" s="811"/>
      <c r="VG388" s="811"/>
      <c r="VH388" s="811"/>
      <c r="VI388" s="811"/>
      <c r="VJ388" s="811"/>
      <c r="VK388" s="811"/>
      <c r="VL388" s="811"/>
      <c r="VM388" s="811"/>
      <c r="VN388" s="811"/>
      <c r="VO388" s="811"/>
      <c r="VP388" s="811"/>
      <c r="VQ388" s="811"/>
      <c r="VR388" s="811"/>
      <c r="VS388" s="811"/>
      <c r="VT388" s="811"/>
      <c r="VU388" s="811"/>
      <c r="VV388" s="811"/>
      <c r="VW388" s="811"/>
      <c r="VX388" s="811"/>
      <c r="VY388" s="811"/>
      <c r="VZ388" s="811"/>
      <c r="WA388" s="811"/>
      <c r="WB388" s="811"/>
      <c r="WC388" s="811"/>
      <c r="WD388" s="811"/>
      <c r="WE388" s="811"/>
      <c r="WF388" s="811"/>
      <c r="WG388" s="811"/>
      <c r="WH388" s="811"/>
      <c r="WI388" s="811"/>
      <c r="WJ388" s="811"/>
      <c r="WK388" s="811"/>
      <c r="WL388" s="811"/>
      <c r="WM388" s="811"/>
      <c r="WN388" s="811"/>
      <c r="WO388" s="811"/>
      <c r="WP388" s="811"/>
      <c r="WQ388" s="811"/>
      <c r="WR388" s="811"/>
      <c r="WS388" s="811"/>
      <c r="WT388" s="811"/>
      <c r="WU388" s="811"/>
      <c r="WV388" s="811"/>
      <c r="WW388" s="811"/>
      <c r="WX388" s="811"/>
      <c r="WY388" s="811"/>
      <c r="WZ388" s="811"/>
      <c r="XA388" s="811"/>
      <c r="XB388" s="811"/>
      <c r="XC388" s="811"/>
      <c r="XD388" s="811"/>
      <c r="XE388" s="811"/>
      <c r="XF388" s="811"/>
      <c r="XG388" s="811"/>
      <c r="XH388" s="811"/>
      <c r="XI388" s="811"/>
      <c r="XJ388" s="811"/>
      <c r="XK388" s="811"/>
      <c r="XL388" s="811"/>
      <c r="XM388" s="811"/>
      <c r="XN388" s="811"/>
      <c r="XO388" s="811"/>
      <c r="XP388" s="811"/>
      <c r="XQ388" s="811"/>
      <c r="XR388" s="811"/>
      <c r="XS388" s="811"/>
      <c r="XT388" s="811"/>
      <c r="XU388" s="811"/>
      <c r="XV388" s="811"/>
      <c r="XW388" s="811"/>
      <c r="XX388" s="811"/>
      <c r="XY388" s="811"/>
      <c r="XZ388" s="811"/>
      <c r="YA388" s="811"/>
      <c r="YB388" s="811"/>
      <c r="YC388" s="811"/>
      <c r="YD388" s="811"/>
      <c r="YE388" s="811"/>
      <c r="YF388" s="811"/>
      <c r="YG388" s="811"/>
      <c r="YH388" s="811"/>
      <c r="YI388" s="811"/>
      <c r="YJ388" s="811"/>
      <c r="YK388" s="811"/>
      <c r="YL388" s="811"/>
      <c r="YM388" s="811"/>
      <c r="YN388" s="811"/>
      <c r="YO388" s="811"/>
      <c r="YP388" s="811"/>
      <c r="YQ388" s="811"/>
      <c r="YR388" s="811"/>
      <c r="YS388" s="811"/>
      <c r="YT388" s="811"/>
      <c r="YU388" s="811"/>
      <c r="YV388" s="811"/>
      <c r="YW388" s="811"/>
      <c r="YX388" s="811"/>
      <c r="YY388" s="811"/>
      <c r="YZ388" s="811"/>
      <c r="ZA388" s="811"/>
      <c r="ZB388" s="811"/>
      <c r="ZC388" s="811"/>
      <c r="ZD388" s="811"/>
      <c r="ZE388" s="811"/>
      <c r="ZF388" s="811"/>
      <c r="ZG388" s="811"/>
      <c r="ZH388" s="811"/>
      <c r="ZI388" s="811"/>
      <c r="ZJ388" s="811"/>
      <c r="ZK388" s="811"/>
      <c r="ZL388" s="811"/>
      <c r="ZM388" s="811"/>
      <c r="ZN388" s="811"/>
      <c r="ZO388" s="811"/>
      <c r="ZP388" s="811"/>
      <c r="ZQ388" s="811"/>
      <c r="ZR388" s="811"/>
      <c r="ZS388" s="811"/>
      <c r="ZT388" s="811"/>
      <c r="ZU388" s="811"/>
      <c r="ZV388" s="811"/>
      <c r="ZW388" s="811"/>
      <c r="ZX388" s="811"/>
      <c r="ZY388" s="811"/>
      <c r="ZZ388" s="811"/>
      <c r="AAA388" s="811"/>
      <c r="AAB388" s="811"/>
      <c r="AAC388" s="811"/>
      <c r="AAD388" s="811"/>
      <c r="AAE388" s="811"/>
      <c r="AAF388" s="811"/>
      <c r="AAG388" s="811"/>
      <c r="AAH388" s="811"/>
      <c r="AAI388" s="811"/>
      <c r="AAJ388" s="811"/>
      <c r="AAK388" s="811"/>
      <c r="AAL388" s="811"/>
      <c r="AAM388" s="811"/>
      <c r="AAN388" s="811"/>
      <c r="AAO388" s="811"/>
      <c r="AAP388" s="811"/>
      <c r="AAQ388" s="811"/>
      <c r="AAR388" s="811"/>
      <c r="AAS388" s="811"/>
      <c r="AAT388" s="811"/>
      <c r="AAU388" s="811"/>
      <c r="AAV388" s="811"/>
      <c r="AAW388" s="811"/>
      <c r="AAX388" s="811"/>
      <c r="AAY388" s="811"/>
      <c r="AAZ388" s="811"/>
      <c r="ABA388" s="811"/>
      <c r="ABB388" s="811"/>
      <c r="ABC388" s="811"/>
      <c r="ABD388" s="811"/>
      <c r="ABE388" s="811"/>
      <c r="ABF388" s="811"/>
      <c r="ABG388" s="811"/>
      <c r="ABH388" s="811"/>
      <c r="ABI388" s="811"/>
      <c r="ABJ388" s="811"/>
      <c r="ABK388" s="811"/>
      <c r="ABL388" s="811"/>
      <c r="ABM388" s="811"/>
      <c r="ABN388" s="811"/>
      <c r="ABO388" s="811"/>
      <c r="ABP388" s="811"/>
      <c r="ABQ388" s="811"/>
      <c r="ABR388" s="811"/>
      <c r="ABS388" s="811"/>
      <c r="ABT388" s="811"/>
      <c r="ABU388" s="811"/>
      <c r="ABV388" s="811"/>
      <c r="ABW388" s="811"/>
      <c r="ABX388" s="811"/>
      <c r="ABY388" s="811"/>
      <c r="ABZ388" s="811"/>
      <c r="ACA388" s="811"/>
      <c r="ACB388" s="811"/>
      <c r="ACC388" s="811"/>
      <c r="ACD388" s="811"/>
      <c r="ACE388" s="811"/>
      <c r="ACF388" s="811"/>
      <c r="ACG388" s="811"/>
      <c r="ACH388" s="811"/>
      <c r="ACI388" s="811"/>
      <c r="ACJ388" s="811"/>
      <c r="ACK388" s="811"/>
      <c r="ACL388" s="811"/>
      <c r="ACM388" s="811"/>
      <c r="ACN388" s="811"/>
      <c r="ACO388" s="811"/>
      <c r="ACP388" s="811"/>
      <c r="ACQ388" s="811"/>
      <c r="ACR388" s="811"/>
      <c r="ACS388" s="811"/>
      <c r="ACT388" s="811"/>
      <c r="ACU388" s="811"/>
      <c r="ACV388" s="811"/>
      <c r="ACW388" s="811"/>
      <c r="ACX388" s="811"/>
      <c r="ACY388" s="811"/>
      <c r="ACZ388" s="811"/>
      <c r="ADA388" s="811"/>
      <c r="ADB388" s="811"/>
      <c r="ADC388" s="811"/>
      <c r="ADD388" s="811"/>
      <c r="ADE388" s="811"/>
      <c r="ADF388" s="811"/>
      <c r="ADG388" s="811"/>
      <c r="ADH388" s="811"/>
      <c r="ADI388" s="811"/>
      <c r="ADJ388" s="811"/>
      <c r="ADK388" s="811"/>
      <c r="ADL388" s="811"/>
      <c r="ADM388" s="811"/>
      <c r="ADN388" s="811"/>
      <c r="ADO388" s="811"/>
      <c r="ADP388" s="811"/>
      <c r="ADQ388" s="811"/>
      <c r="ADR388" s="811"/>
      <c r="ADS388" s="811"/>
      <c r="ADT388" s="811"/>
      <c r="ADU388" s="811"/>
      <c r="ADV388" s="811"/>
      <c r="ADW388" s="811"/>
      <c r="ADX388" s="811"/>
      <c r="ADY388" s="811"/>
      <c r="ADZ388" s="811"/>
      <c r="AEA388" s="811"/>
      <c r="AEB388" s="811"/>
      <c r="AEC388" s="811"/>
      <c r="AED388" s="811"/>
      <c r="AEE388" s="811"/>
      <c r="AEF388" s="811"/>
      <c r="AEG388" s="811"/>
      <c r="AEH388" s="811"/>
      <c r="AEI388" s="811"/>
      <c r="AEJ388" s="811"/>
      <c r="AEK388" s="811"/>
      <c r="AEL388" s="811"/>
      <c r="AEM388" s="811"/>
      <c r="AEN388" s="811"/>
      <c r="AEO388" s="811"/>
      <c r="AEP388" s="811"/>
      <c r="AEQ388" s="811"/>
      <c r="AER388" s="811"/>
      <c r="AES388" s="811"/>
      <c r="AET388" s="811"/>
      <c r="AEU388" s="811"/>
      <c r="AEV388" s="811"/>
      <c r="AEW388" s="811"/>
      <c r="AEX388" s="811"/>
      <c r="AEY388" s="811"/>
      <c r="AEZ388" s="811"/>
      <c r="AFA388" s="811"/>
      <c r="AFB388" s="811"/>
      <c r="AFC388" s="811"/>
      <c r="AFD388" s="811"/>
      <c r="AFE388" s="811"/>
      <c r="AFF388" s="811"/>
      <c r="AFG388" s="811"/>
      <c r="AFH388" s="811"/>
      <c r="AFI388" s="811"/>
      <c r="AFJ388" s="811"/>
      <c r="AFK388" s="811"/>
      <c r="AFL388" s="811"/>
      <c r="AFM388" s="811"/>
      <c r="AFN388" s="811"/>
      <c r="AFO388" s="811"/>
      <c r="AFP388" s="811"/>
      <c r="AFQ388" s="811"/>
      <c r="AFR388" s="811"/>
      <c r="AFS388" s="811"/>
      <c r="AFT388" s="811"/>
      <c r="AFU388" s="811"/>
      <c r="AFV388" s="811"/>
      <c r="AFW388" s="811"/>
      <c r="AFX388" s="811"/>
      <c r="AFY388" s="811"/>
      <c r="AFZ388" s="811"/>
      <c r="AGA388" s="811"/>
      <c r="AGB388" s="811"/>
      <c r="AGC388" s="811"/>
      <c r="AGD388" s="811"/>
      <c r="AGE388" s="811"/>
      <c r="AGF388" s="811"/>
      <c r="AGG388" s="811"/>
      <c r="AGH388" s="811"/>
      <c r="AGI388" s="811"/>
      <c r="AGJ388" s="811"/>
      <c r="AGK388" s="811"/>
      <c r="AGL388" s="811"/>
      <c r="AGM388" s="811"/>
      <c r="AGN388" s="811"/>
      <c r="AGO388" s="811"/>
      <c r="AGP388" s="811"/>
      <c r="AGQ388" s="811"/>
      <c r="AGR388" s="811"/>
      <c r="AGS388" s="811"/>
      <c r="AGT388" s="811"/>
      <c r="AGU388" s="811"/>
      <c r="AGV388" s="811"/>
      <c r="AGW388" s="811"/>
      <c r="AGX388" s="811"/>
      <c r="AGY388" s="811"/>
      <c r="AGZ388" s="811"/>
      <c r="AHA388" s="811"/>
      <c r="AHB388" s="811"/>
      <c r="AHC388" s="811"/>
      <c r="AHD388" s="811"/>
      <c r="AHE388" s="811"/>
      <c r="AHF388" s="811"/>
      <c r="AHG388" s="811"/>
      <c r="AHH388" s="811"/>
      <c r="AHI388" s="811"/>
      <c r="AHJ388" s="811"/>
      <c r="AHK388" s="811"/>
      <c r="AHL388" s="811"/>
      <c r="AHM388" s="811"/>
      <c r="AHN388" s="811"/>
      <c r="AHO388" s="811"/>
      <c r="AHP388" s="811"/>
      <c r="AHQ388" s="811"/>
      <c r="AHR388" s="811"/>
      <c r="AHS388" s="811"/>
      <c r="AHT388" s="811"/>
      <c r="AHU388" s="811"/>
      <c r="AHV388" s="811"/>
      <c r="AHW388" s="811"/>
      <c r="AHX388" s="811"/>
      <c r="AHY388" s="811"/>
      <c r="AHZ388" s="811"/>
      <c r="AIA388" s="811"/>
      <c r="AIB388" s="811"/>
      <c r="AIC388" s="811"/>
      <c r="AID388" s="811"/>
      <c r="AIE388" s="811"/>
      <c r="AIF388" s="811"/>
      <c r="AIG388" s="811"/>
      <c r="AIH388" s="811"/>
      <c r="AII388" s="811"/>
      <c r="AIJ388" s="811"/>
      <c r="AIK388" s="811"/>
      <c r="AIL388" s="811"/>
      <c r="AIM388" s="811"/>
      <c r="AIN388" s="811"/>
      <c r="AIO388" s="811"/>
      <c r="AIP388" s="811"/>
      <c r="AIQ388" s="811"/>
      <c r="AIR388" s="811"/>
      <c r="AIS388" s="811"/>
      <c r="AIT388" s="811"/>
      <c r="AIU388" s="811"/>
      <c r="AIV388" s="811"/>
      <c r="AIW388" s="811"/>
      <c r="AIX388" s="811"/>
      <c r="AIY388" s="811"/>
      <c r="AIZ388" s="811"/>
      <c r="AJA388" s="811"/>
      <c r="AJB388" s="811"/>
      <c r="AJC388" s="811"/>
      <c r="AJD388" s="811"/>
      <c r="AJE388" s="811"/>
      <c r="AJF388" s="811"/>
      <c r="AJG388" s="811"/>
      <c r="AJH388" s="811"/>
      <c r="AJI388" s="811"/>
      <c r="AJJ388" s="811"/>
      <c r="AJK388" s="811"/>
      <c r="AJL388" s="811"/>
      <c r="AJM388" s="811"/>
      <c r="AJN388" s="811"/>
      <c r="AJO388" s="811"/>
      <c r="AJP388" s="811"/>
      <c r="AJQ388" s="811"/>
      <c r="AJR388" s="811"/>
      <c r="AJS388" s="811"/>
      <c r="AJT388" s="811"/>
      <c r="AJU388" s="811"/>
      <c r="AJV388" s="811"/>
      <c r="AJW388" s="811"/>
      <c r="AJX388" s="811"/>
      <c r="AJY388" s="811"/>
      <c r="AJZ388" s="811"/>
      <c r="AKA388" s="811"/>
      <c r="AKB388" s="811"/>
      <c r="AKC388" s="811"/>
      <c r="AKD388" s="811"/>
      <c r="AKE388" s="811"/>
      <c r="AKF388" s="811"/>
      <c r="AKG388" s="811"/>
      <c r="AKH388" s="811"/>
      <c r="AKI388" s="811"/>
      <c r="AKJ388" s="811"/>
      <c r="AKK388" s="811"/>
      <c r="AKL388" s="811"/>
      <c r="AKM388" s="811"/>
      <c r="AKN388" s="811"/>
      <c r="AKO388" s="811"/>
      <c r="AKP388" s="811"/>
      <c r="AKQ388" s="811"/>
      <c r="AKR388" s="811"/>
      <c r="AKS388" s="811"/>
      <c r="AKT388" s="811"/>
      <c r="AKU388" s="811"/>
      <c r="AKV388" s="811"/>
      <c r="AKW388" s="811"/>
      <c r="AKX388" s="811"/>
      <c r="AKY388" s="811"/>
      <c r="AKZ388" s="811"/>
      <c r="ALA388" s="811"/>
      <c r="ALB388" s="811"/>
      <c r="ALC388" s="811"/>
      <c r="ALD388" s="811"/>
      <c r="ALE388" s="811"/>
      <c r="ALF388" s="811"/>
      <c r="ALG388" s="811"/>
      <c r="ALH388" s="811"/>
      <c r="ALI388" s="811"/>
      <c r="ALJ388" s="811"/>
      <c r="ALK388" s="811"/>
      <c r="ALL388" s="811"/>
      <c r="ALM388" s="811"/>
      <c r="ALN388" s="811"/>
      <c r="ALO388" s="811"/>
      <c r="ALP388" s="811"/>
      <c r="ALQ388" s="811"/>
      <c r="ALR388" s="811"/>
      <c r="ALS388" s="811"/>
      <c r="ALT388" s="811"/>
      <c r="ALU388" s="811"/>
      <c r="ALV388" s="811"/>
      <c r="ALW388" s="811"/>
      <c r="ALX388" s="811"/>
      <c r="ALY388" s="811"/>
      <c r="ALZ388" s="811"/>
      <c r="AMA388" s="811"/>
      <c r="AMB388" s="811"/>
      <c r="AMC388" s="811"/>
      <c r="AMD388" s="811"/>
      <c r="AME388" s="811"/>
      <c r="AMF388" s="811"/>
      <c r="AMG388" s="811"/>
      <c r="AMH388" s="811"/>
      <c r="AMI388" s="811"/>
      <c r="AMJ388" s="811"/>
      <c r="AMK388" s="811"/>
      <c r="AML388" s="811"/>
      <c r="AMM388" s="811"/>
      <c r="AMN388" s="811"/>
      <c r="AMO388" s="811"/>
      <c r="AMP388" s="811"/>
      <c r="AMQ388" s="811"/>
      <c r="AMR388" s="811"/>
      <c r="AMS388" s="811"/>
      <c r="AMT388" s="811"/>
      <c r="AMU388" s="811"/>
      <c r="AMV388" s="811"/>
      <c r="AMW388" s="811"/>
      <c r="AMX388" s="811"/>
      <c r="AMY388" s="811"/>
      <c r="AMZ388" s="811"/>
      <c r="ANA388" s="811"/>
      <c r="ANB388" s="811"/>
      <c r="ANC388" s="811"/>
      <c r="AND388" s="811"/>
      <c r="ANE388" s="811"/>
      <c r="ANF388" s="811"/>
      <c r="ANG388" s="811"/>
      <c r="ANH388" s="811"/>
      <c r="ANI388" s="811"/>
      <c r="ANJ388" s="811"/>
      <c r="ANK388" s="811"/>
      <c r="ANL388" s="811"/>
      <c r="ANM388" s="811"/>
      <c r="ANN388" s="811"/>
      <c r="ANO388" s="811"/>
      <c r="ANP388" s="811"/>
      <c r="ANQ388" s="811"/>
      <c r="ANR388" s="811"/>
      <c r="ANS388" s="811"/>
      <c r="ANT388" s="811"/>
      <c r="ANU388" s="811"/>
      <c r="ANV388" s="811"/>
      <c r="ANW388" s="811"/>
      <c r="ANX388" s="811"/>
      <c r="ANY388" s="811"/>
      <c r="ANZ388" s="811"/>
      <c r="AOA388" s="811"/>
      <c r="AOB388" s="811"/>
      <c r="AOC388" s="811"/>
      <c r="AOD388" s="811"/>
      <c r="AOE388" s="811"/>
      <c r="AOF388" s="811"/>
      <c r="AOG388" s="811"/>
      <c r="AOH388" s="811"/>
      <c r="AOI388" s="811"/>
      <c r="AOJ388" s="811"/>
      <c r="AOK388" s="811"/>
      <c r="AOL388" s="811"/>
      <c r="AOM388" s="811"/>
      <c r="AON388" s="811"/>
      <c r="AOO388" s="811"/>
      <c r="AOP388" s="811"/>
      <c r="AOQ388" s="811"/>
      <c r="AOR388" s="811"/>
      <c r="AOS388" s="811"/>
      <c r="AOT388" s="811"/>
      <c r="AOU388" s="811"/>
      <c r="AOV388" s="811"/>
      <c r="AOW388" s="811"/>
      <c r="AOX388" s="811"/>
      <c r="AOY388" s="811"/>
      <c r="AOZ388" s="811"/>
      <c r="APA388" s="811"/>
      <c r="APB388" s="811"/>
      <c r="APC388" s="811"/>
      <c r="APD388" s="811"/>
      <c r="APE388" s="811"/>
      <c r="APF388" s="811"/>
      <c r="APG388" s="811"/>
      <c r="APH388" s="811"/>
      <c r="API388" s="811"/>
      <c r="APJ388" s="811"/>
      <c r="APK388" s="811"/>
      <c r="APL388" s="811"/>
      <c r="APM388" s="811"/>
      <c r="APN388" s="811"/>
      <c r="APO388" s="811"/>
      <c r="APP388" s="811"/>
      <c r="APQ388" s="811"/>
      <c r="APR388" s="811"/>
      <c r="APS388" s="811"/>
      <c r="APT388" s="811"/>
      <c r="APU388" s="811"/>
      <c r="APV388" s="811"/>
      <c r="APW388" s="811"/>
      <c r="APX388" s="811"/>
      <c r="APY388" s="811"/>
      <c r="APZ388" s="811"/>
      <c r="AQA388" s="811"/>
      <c r="AQB388" s="811"/>
      <c r="AQC388" s="811"/>
      <c r="AQD388" s="811"/>
      <c r="AQE388" s="811"/>
      <c r="AQF388" s="811"/>
      <c r="AQG388" s="811"/>
      <c r="AQH388" s="811"/>
      <c r="AQI388" s="811"/>
      <c r="AQJ388" s="811"/>
      <c r="AQK388" s="811"/>
      <c r="AQL388" s="811"/>
      <c r="AQM388" s="811"/>
      <c r="AQN388" s="811"/>
      <c r="AQO388" s="811"/>
      <c r="AQP388" s="811"/>
      <c r="AQQ388" s="811"/>
      <c r="AQR388" s="811"/>
      <c r="AQS388" s="811"/>
      <c r="AQT388" s="811"/>
      <c r="AQU388" s="811"/>
      <c r="AQV388" s="811"/>
      <c r="AQW388" s="811"/>
      <c r="AQX388" s="811"/>
      <c r="AQY388" s="811"/>
      <c r="AQZ388" s="811"/>
      <c r="ARA388" s="811"/>
      <c r="ARB388" s="811"/>
      <c r="ARC388" s="811"/>
      <c r="ARD388" s="811"/>
      <c r="ARE388" s="811"/>
      <c r="ARF388" s="811"/>
      <c r="ARG388" s="811"/>
      <c r="ARH388" s="811"/>
      <c r="ARI388" s="811"/>
      <c r="ARJ388" s="811"/>
      <c r="ARK388" s="811"/>
      <c r="ARL388" s="811"/>
      <c r="ARM388" s="811"/>
      <c r="ARN388" s="811"/>
      <c r="ARO388" s="811"/>
      <c r="ARP388" s="811"/>
      <c r="ARQ388" s="811"/>
      <c r="ARR388" s="811"/>
      <c r="ARS388" s="811"/>
      <c r="ART388" s="811"/>
      <c r="ARU388" s="811"/>
      <c r="ARV388" s="811"/>
      <c r="ARW388" s="811"/>
      <c r="ARX388" s="811"/>
      <c r="ARY388" s="811"/>
      <c r="ARZ388" s="811"/>
      <c r="ASA388" s="811"/>
      <c r="ASB388" s="811"/>
      <c r="ASC388" s="811"/>
      <c r="ASD388" s="811"/>
      <c r="ASE388" s="811"/>
      <c r="ASF388" s="811"/>
      <c r="ASG388" s="811"/>
      <c r="ASH388" s="811"/>
      <c r="ASI388" s="811"/>
      <c r="ASJ388" s="811"/>
      <c r="ASK388" s="811"/>
      <c r="ASL388" s="811"/>
      <c r="ASM388" s="811"/>
      <c r="ASN388" s="811"/>
      <c r="ASO388" s="811"/>
      <c r="ASP388" s="811"/>
      <c r="ASQ388" s="811"/>
      <c r="ASR388" s="811"/>
      <c r="ASS388" s="811"/>
      <c r="AST388" s="811"/>
      <c r="ASU388" s="811"/>
      <c r="ASV388" s="811"/>
      <c r="ASW388" s="811"/>
      <c r="ASX388" s="811"/>
      <c r="ASY388" s="811"/>
      <c r="ASZ388" s="811"/>
      <c r="ATA388" s="811"/>
      <c r="ATB388" s="811"/>
      <c r="ATC388" s="811"/>
      <c r="ATD388" s="811"/>
      <c r="ATE388" s="811"/>
      <c r="ATF388" s="811"/>
      <c r="ATG388" s="811"/>
      <c r="ATH388" s="811"/>
      <c r="ATI388" s="811"/>
      <c r="ATJ388" s="811"/>
      <c r="ATK388" s="811"/>
      <c r="ATL388" s="811"/>
      <c r="ATM388" s="811"/>
      <c r="ATN388" s="811"/>
      <c r="ATO388" s="811"/>
      <c r="ATP388" s="811"/>
      <c r="ATQ388" s="811"/>
      <c r="ATR388" s="811"/>
      <c r="ATS388" s="811"/>
      <c r="ATT388" s="811"/>
      <c r="ATU388" s="811"/>
      <c r="ATV388" s="811"/>
      <c r="ATW388" s="811"/>
      <c r="ATX388" s="811"/>
      <c r="ATY388" s="811"/>
      <c r="ATZ388" s="811"/>
      <c r="AUA388" s="811"/>
      <c r="AUB388" s="811"/>
      <c r="AUC388" s="811"/>
      <c r="AUD388" s="811"/>
      <c r="AUE388" s="811"/>
      <c r="AUF388" s="811"/>
      <c r="AUG388" s="811"/>
      <c r="AUH388" s="811"/>
      <c r="AUI388" s="811"/>
      <c r="AUJ388" s="811"/>
      <c r="AUK388" s="811"/>
      <c r="AUL388" s="811"/>
      <c r="AUM388" s="811"/>
      <c r="AUN388" s="811"/>
      <c r="AUO388" s="811"/>
      <c r="AUP388" s="811"/>
      <c r="AUQ388" s="811"/>
      <c r="AUR388" s="811"/>
      <c r="AUS388" s="811"/>
      <c r="AUT388" s="811"/>
      <c r="AUU388" s="811"/>
      <c r="AUV388" s="811"/>
      <c r="AUW388" s="811"/>
      <c r="AUX388" s="811"/>
      <c r="AUY388" s="811"/>
      <c r="AUZ388" s="811"/>
      <c r="AVA388" s="811"/>
      <c r="AVB388" s="811"/>
      <c r="AVC388" s="811"/>
      <c r="AVD388" s="811"/>
      <c r="AVE388" s="811"/>
      <c r="AVF388" s="811"/>
      <c r="AVG388" s="811"/>
      <c r="AVH388" s="811"/>
      <c r="AVI388" s="811"/>
      <c r="AVJ388" s="811"/>
      <c r="AVK388" s="811"/>
      <c r="AVL388" s="811"/>
      <c r="AVM388" s="811"/>
      <c r="AVN388" s="811"/>
      <c r="AVO388" s="811"/>
      <c r="AVP388" s="811"/>
      <c r="AVQ388" s="811"/>
      <c r="AVR388" s="811"/>
      <c r="AVS388" s="811"/>
      <c r="AVT388" s="811"/>
      <c r="AVU388" s="811"/>
      <c r="AVV388" s="811"/>
      <c r="AVW388" s="811"/>
      <c r="AVX388" s="811"/>
      <c r="AVY388" s="811"/>
      <c r="AVZ388" s="811"/>
      <c r="AWA388" s="811"/>
      <c r="AWB388" s="811"/>
      <c r="AWC388" s="811"/>
      <c r="AWD388" s="811"/>
      <c r="AWE388" s="811"/>
      <c r="AWF388" s="811"/>
      <c r="AWG388" s="811"/>
      <c r="AWH388" s="811"/>
      <c r="AWI388" s="811"/>
      <c r="AWJ388" s="811"/>
      <c r="AWK388" s="811"/>
      <c r="AWL388" s="811"/>
      <c r="AWM388" s="811"/>
      <c r="AWN388" s="811"/>
      <c r="AWO388" s="811"/>
      <c r="AWP388" s="811"/>
      <c r="AWQ388" s="811"/>
      <c r="AWR388" s="811"/>
      <c r="AWS388" s="811"/>
      <c r="AWT388" s="811"/>
      <c r="AWU388" s="811"/>
      <c r="AWV388" s="811"/>
      <c r="AWW388" s="811"/>
      <c r="AWX388" s="811"/>
      <c r="AWY388" s="811"/>
      <c r="AWZ388" s="811"/>
      <c r="AXA388" s="811"/>
      <c r="AXB388" s="811"/>
      <c r="AXC388" s="811"/>
      <c r="AXD388" s="811"/>
      <c r="AXE388" s="811"/>
      <c r="AXF388" s="811"/>
      <c r="AXG388" s="811"/>
      <c r="AXH388" s="811"/>
      <c r="AXI388" s="811"/>
      <c r="AXJ388" s="811"/>
      <c r="AXK388" s="811"/>
      <c r="AXL388" s="811"/>
      <c r="AXM388" s="811"/>
      <c r="AXN388" s="811"/>
      <c r="AXO388" s="811"/>
      <c r="AXP388" s="811"/>
      <c r="AXQ388" s="811"/>
      <c r="AXR388" s="811"/>
      <c r="AXS388" s="811"/>
      <c r="AXT388" s="811"/>
      <c r="AXU388" s="811"/>
      <c r="AXV388" s="811"/>
      <c r="AXW388" s="811"/>
      <c r="AXX388" s="811"/>
      <c r="AXY388" s="811"/>
      <c r="AXZ388" s="811"/>
      <c r="AYA388" s="811"/>
      <c r="AYB388" s="811"/>
      <c r="AYC388" s="811"/>
      <c r="AYD388" s="811"/>
      <c r="AYE388" s="811"/>
      <c r="AYF388" s="811"/>
      <c r="AYG388" s="811"/>
      <c r="AYH388" s="811"/>
      <c r="AYI388" s="811"/>
      <c r="AYJ388" s="811"/>
      <c r="AYK388" s="811"/>
      <c r="AYL388" s="811"/>
      <c r="AYM388" s="811"/>
      <c r="AYN388" s="811"/>
      <c r="AYO388" s="811"/>
      <c r="AYP388" s="811"/>
      <c r="AYQ388" s="811"/>
      <c r="AYR388" s="811"/>
      <c r="AYS388" s="811"/>
      <c r="AYT388" s="811"/>
      <c r="AYU388" s="811"/>
      <c r="AYV388" s="811"/>
      <c r="AYW388" s="811"/>
      <c r="AYX388" s="811"/>
      <c r="AYY388" s="811"/>
      <c r="AYZ388" s="811"/>
      <c r="AZA388" s="811"/>
      <c r="AZB388" s="811"/>
      <c r="AZC388" s="811"/>
      <c r="AZD388" s="811"/>
      <c r="AZE388" s="811"/>
      <c r="AZF388" s="811"/>
      <c r="AZG388" s="811"/>
      <c r="AZH388" s="811"/>
      <c r="AZI388" s="811"/>
      <c r="AZJ388" s="811"/>
      <c r="AZK388" s="811"/>
      <c r="AZL388" s="811"/>
      <c r="AZM388" s="811"/>
      <c r="AZN388" s="811"/>
      <c r="AZO388" s="811"/>
      <c r="AZP388" s="811"/>
      <c r="AZQ388" s="811"/>
      <c r="AZR388" s="811"/>
      <c r="AZS388" s="811"/>
      <c r="AZT388" s="811"/>
      <c r="AZU388" s="811"/>
      <c r="AZV388" s="811"/>
      <c r="AZW388" s="811"/>
      <c r="AZX388" s="811"/>
      <c r="AZY388" s="811"/>
      <c r="AZZ388" s="811"/>
      <c r="BAA388" s="811"/>
      <c r="BAB388" s="811"/>
      <c r="BAC388" s="811"/>
      <c r="BAD388" s="811"/>
      <c r="BAE388" s="811"/>
      <c r="BAF388" s="811"/>
      <c r="BAG388" s="811"/>
      <c r="BAH388" s="811"/>
      <c r="BAI388" s="811"/>
      <c r="BAJ388" s="811"/>
      <c r="BAK388" s="811"/>
      <c r="BAL388" s="811"/>
      <c r="BAM388" s="811"/>
      <c r="BAN388" s="811"/>
      <c r="BAO388" s="811"/>
      <c r="BAP388" s="811"/>
      <c r="BAQ388" s="811"/>
      <c r="BAR388" s="811"/>
      <c r="BAS388" s="811"/>
      <c r="BAT388" s="811"/>
      <c r="BAU388" s="811"/>
      <c r="BAV388" s="811"/>
      <c r="BAW388" s="811"/>
      <c r="BAX388" s="811"/>
      <c r="BAY388" s="811"/>
      <c r="BAZ388" s="811"/>
      <c r="BBA388" s="811"/>
      <c r="BBB388" s="811"/>
      <c r="BBC388" s="811"/>
      <c r="BBD388" s="811"/>
      <c r="BBE388" s="811"/>
      <c r="BBF388" s="811"/>
      <c r="BBG388" s="811"/>
      <c r="BBH388" s="811"/>
      <c r="BBI388" s="811"/>
      <c r="BBJ388" s="811"/>
      <c r="BBK388" s="811"/>
      <c r="BBL388" s="811"/>
      <c r="BBM388" s="811"/>
      <c r="BBN388" s="811"/>
      <c r="BBO388" s="811"/>
      <c r="BBP388" s="811"/>
      <c r="BBQ388" s="811"/>
      <c r="BBR388" s="811"/>
      <c r="BBS388" s="811"/>
      <c r="BBT388" s="811"/>
      <c r="BBU388" s="811"/>
      <c r="BBV388" s="811"/>
      <c r="BBW388" s="811"/>
      <c r="BBX388" s="811"/>
      <c r="BBY388" s="811"/>
      <c r="BBZ388" s="811"/>
      <c r="BCA388" s="811"/>
      <c r="BCB388" s="811"/>
      <c r="BCC388" s="811"/>
      <c r="BCD388" s="811"/>
      <c r="BCE388" s="811"/>
      <c r="BCF388" s="811"/>
      <c r="BCG388" s="811"/>
      <c r="BCH388" s="811"/>
      <c r="BCI388" s="811"/>
      <c r="BCJ388" s="811"/>
      <c r="BCK388" s="811"/>
      <c r="BCL388" s="811"/>
      <c r="BCM388" s="811"/>
      <c r="BCN388" s="811"/>
      <c r="BCO388" s="811"/>
      <c r="BCP388" s="811"/>
      <c r="BCQ388" s="811"/>
      <c r="BCR388" s="811"/>
      <c r="BCS388" s="811"/>
      <c r="BCT388" s="811"/>
      <c r="BCU388" s="811"/>
      <c r="BCV388" s="811"/>
      <c r="BCW388" s="811"/>
      <c r="BCX388" s="811"/>
      <c r="BCY388" s="811"/>
      <c r="BCZ388" s="811"/>
      <c r="BDA388" s="811"/>
      <c r="BDB388" s="811"/>
      <c r="BDC388" s="811"/>
      <c r="BDD388" s="811"/>
      <c r="BDE388" s="811"/>
      <c r="BDF388" s="811"/>
      <c r="BDG388" s="811"/>
      <c r="BDH388" s="811"/>
      <c r="BDI388" s="811"/>
      <c r="BDJ388" s="811"/>
      <c r="BDK388" s="811"/>
      <c r="BDL388" s="811"/>
      <c r="BDM388" s="811"/>
      <c r="BDN388" s="811"/>
      <c r="BDO388" s="811"/>
      <c r="BDP388" s="811"/>
      <c r="BDQ388" s="811"/>
      <c r="BDR388" s="811"/>
      <c r="BDS388" s="811"/>
      <c r="BDT388" s="811"/>
      <c r="BDU388" s="811"/>
      <c r="BDV388" s="811"/>
      <c r="BDW388" s="811"/>
      <c r="BDX388" s="811"/>
      <c r="BDY388" s="811"/>
      <c r="BDZ388" s="811"/>
      <c r="BEA388" s="811"/>
      <c r="BEB388" s="811"/>
      <c r="BEC388" s="811"/>
      <c r="BED388" s="811"/>
      <c r="BEE388" s="811"/>
      <c r="BEF388" s="811"/>
      <c r="BEG388" s="811"/>
      <c r="BEH388" s="811"/>
      <c r="BEI388" s="811"/>
      <c r="BEJ388" s="811"/>
      <c r="BEK388" s="811"/>
      <c r="BEL388" s="811"/>
      <c r="BEM388" s="811"/>
      <c r="BEN388" s="811"/>
      <c r="BEO388" s="811"/>
      <c r="BEP388" s="811"/>
      <c r="BEQ388" s="811"/>
      <c r="BER388" s="811"/>
      <c r="BES388" s="811"/>
      <c r="BET388" s="811"/>
      <c r="BEU388" s="811"/>
      <c r="BEV388" s="811"/>
      <c r="BEW388" s="811"/>
      <c r="BEX388" s="811"/>
      <c r="BEY388" s="811"/>
      <c r="BEZ388" s="811"/>
      <c r="BFA388" s="811"/>
      <c r="BFB388" s="811"/>
      <c r="BFC388" s="811"/>
      <c r="BFD388" s="811"/>
      <c r="BFE388" s="811"/>
      <c r="BFF388" s="811"/>
      <c r="BFG388" s="811"/>
      <c r="BFH388" s="811"/>
      <c r="BFI388" s="811"/>
      <c r="BFJ388" s="811"/>
      <c r="BFK388" s="811"/>
      <c r="BFL388" s="811"/>
      <c r="BFM388" s="811"/>
      <c r="BFN388" s="811"/>
      <c r="BFO388" s="811"/>
      <c r="BFP388" s="811"/>
      <c r="BFQ388" s="811"/>
      <c r="BFR388" s="811"/>
      <c r="BFS388" s="811"/>
      <c r="BFT388" s="811"/>
      <c r="BFU388" s="811"/>
      <c r="BFV388" s="811"/>
      <c r="BFW388" s="811"/>
      <c r="BFX388" s="811"/>
      <c r="BFY388" s="811"/>
      <c r="BFZ388" s="811"/>
      <c r="BGA388" s="811"/>
      <c r="BGB388" s="811"/>
      <c r="BGC388" s="811"/>
      <c r="BGD388" s="811"/>
      <c r="BGE388" s="811"/>
      <c r="BGF388" s="811"/>
      <c r="BGG388" s="811"/>
      <c r="BGH388" s="811"/>
      <c r="BGI388" s="811"/>
      <c r="BGJ388" s="811"/>
      <c r="BGK388" s="811"/>
      <c r="BGL388" s="811"/>
      <c r="BGM388" s="811"/>
      <c r="BGN388" s="811"/>
      <c r="BGO388" s="811"/>
      <c r="BGP388" s="811"/>
      <c r="BGQ388" s="811"/>
      <c r="BGR388" s="811"/>
      <c r="BGS388" s="811"/>
      <c r="BGT388" s="811"/>
      <c r="BGU388" s="811"/>
      <c r="BGV388" s="811"/>
      <c r="BGW388" s="811"/>
      <c r="BGX388" s="811"/>
      <c r="BGY388" s="811"/>
      <c r="BGZ388" s="811"/>
      <c r="BHA388" s="811"/>
      <c r="BHB388" s="811"/>
      <c r="BHC388" s="811"/>
      <c r="BHD388" s="811"/>
      <c r="BHE388" s="811"/>
      <c r="BHF388" s="811"/>
      <c r="BHG388" s="811"/>
      <c r="BHH388" s="811"/>
      <c r="BHI388" s="811"/>
      <c r="BHJ388" s="811"/>
      <c r="BHK388" s="811"/>
      <c r="BHL388" s="811"/>
      <c r="BHM388" s="811"/>
      <c r="BHN388" s="811"/>
      <c r="BHO388" s="811"/>
      <c r="BHP388" s="811"/>
      <c r="BHQ388" s="811"/>
      <c r="BHR388" s="811"/>
      <c r="BHS388" s="811"/>
      <c r="BHT388" s="811"/>
      <c r="BHU388" s="811"/>
      <c r="BHV388" s="811"/>
      <c r="BHW388" s="811"/>
      <c r="BHX388" s="811"/>
      <c r="BHY388" s="811"/>
      <c r="BHZ388" s="811"/>
      <c r="BIA388" s="811"/>
      <c r="BIB388" s="811"/>
      <c r="BIC388" s="811"/>
      <c r="BID388" s="811"/>
      <c r="BIE388" s="811"/>
      <c r="BIF388" s="811"/>
      <c r="BIG388" s="811"/>
      <c r="BIH388" s="811"/>
      <c r="BII388" s="811"/>
      <c r="BIJ388" s="811"/>
      <c r="BIK388" s="811"/>
      <c r="BIL388" s="811"/>
      <c r="BIM388" s="811"/>
      <c r="BIN388" s="811"/>
      <c r="BIO388" s="811"/>
      <c r="BIP388" s="811"/>
      <c r="BIQ388" s="811"/>
      <c r="BIR388" s="811"/>
      <c r="BIS388" s="811"/>
      <c r="BIT388" s="811"/>
      <c r="BIU388" s="811"/>
      <c r="BIV388" s="811"/>
      <c r="BIW388" s="811"/>
      <c r="BIX388" s="811"/>
      <c r="BIY388" s="811"/>
      <c r="BIZ388" s="811"/>
      <c r="BJA388" s="811"/>
      <c r="BJB388" s="811"/>
      <c r="BJC388" s="811"/>
      <c r="BJD388" s="811"/>
      <c r="BJE388" s="811"/>
      <c r="BJF388" s="811"/>
      <c r="BJG388" s="811"/>
      <c r="BJH388" s="811"/>
      <c r="BJI388" s="811"/>
      <c r="BJJ388" s="811"/>
      <c r="BJK388" s="811"/>
      <c r="BJL388" s="811"/>
      <c r="BJM388" s="811"/>
      <c r="BJN388" s="811"/>
      <c r="BJO388" s="811"/>
      <c r="BJP388" s="811"/>
      <c r="BJQ388" s="811"/>
      <c r="BJR388" s="811"/>
      <c r="BJS388" s="811"/>
      <c r="BJT388" s="811"/>
      <c r="BJU388" s="811"/>
      <c r="BJV388" s="811"/>
      <c r="BJW388" s="811"/>
      <c r="BJX388" s="811"/>
      <c r="BJY388" s="811"/>
      <c r="BJZ388" s="811"/>
      <c r="BKA388" s="811"/>
      <c r="BKB388" s="811"/>
      <c r="BKC388" s="811"/>
      <c r="BKD388" s="811"/>
      <c r="BKE388" s="811"/>
      <c r="BKF388" s="811"/>
      <c r="BKG388" s="811"/>
      <c r="BKH388" s="811"/>
      <c r="BKI388" s="811"/>
      <c r="BKJ388" s="811"/>
      <c r="BKK388" s="811"/>
      <c r="BKL388" s="811"/>
      <c r="BKM388" s="811"/>
      <c r="BKN388" s="811"/>
      <c r="BKO388" s="811"/>
      <c r="BKP388" s="811"/>
      <c r="BKQ388" s="811"/>
      <c r="BKR388" s="811"/>
      <c r="BKS388" s="811"/>
      <c r="BKT388" s="811"/>
      <c r="BKU388" s="811"/>
      <c r="BKV388" s="811"/>
      <c r="BKW388" s="811"/>
      <c r="BKX388" s="811"/>
      <c r="BKY388" s="811"/>
      <c r="BKZ388" s="811"/>
      <c r="BLA388" s="811"/>
      <c r="BLB388" s="811"/>
      <c r="BLC388" s="811"/>
      <c r="BLD388" s="811"/>
      <c r="BLE388" s="811"/>
      <c r="BLF388" s="811"/>
      <c r="BLG388" s="811"/>
      <c r="BLH388" s="811"/>
      <c r="BLI388" s="811"/>
      <c r="BLJ388" s="811"/>
      <c r="BLK388" s="811"/>
      <c r="BLL388" s="811"/>
      <c r="BLM388" s="811"/>
      <c r="BLN388" s="811"/>
      <c r="BLO388" s="811"/>
      <c r="BLP388" s="811"/>
      <c r="BLQ388" s="811"/>
      <c r="BLR388" s="811"/>
      <c r="BLS388" s="811"/>
      <c r="BLT388" s="811"/>
      <c r="BLU388" s="811"/>
      <c r="BLV388" s="811"/>
      <c r="BLW388" s="811"/>
      <c r="BLX388" s="811"/>
      <c r="BLY388" s="811"/>
      <c r="BLZ388" s="811"/>
      <c r="BMA388" s="811"/>
      <c r="BMB388" s="811"/>
      <c r="BMC388" s="811"/>
      <c r="BMD388" s="811"/>
      <c r="BME388" s="811"/>
      <c r="BMF388" s="811"/>
      <c r="BMG388" s="811"/>
      <c r="BMH388" s="811"/>
      <c r="BMI388" s="811"/>
      <c r="BMJ388" s="811"/>
      <c r="BMK388" s="811"/>
      <c r="BML388" s="811"/>
      <c r="BMM388" s="811"/>
      <c r="BMN388" s="811"/>
      <c r="BMO388" s="811"/>
      <c r="BMP388" s="811"/>
      <c r="BMQ388" s="811"/>
      <c r="BMR388" s="811"/>
      <c r="BMS388" s="811"/>
      <c r="BMT388" s="811"/>
      <c r="BMU388" s="811"/>
      <c r="BMV388" s="811"/>
      <c r="BMW388" s="811"/>
      <c r="BMX388" s="811"/>
      <c r="BMY388" s="811"/>
      <c r="BMZ388" s="811"/>
      <c r="BNA388" s="811"/>
      <c r="BNB388" s="811"/>
      <c r="BNC388" s="811"/>
      <c r="BND388" s="811"/>
      <c r="BNE388" s="811"/>
      <c r="BNF388" s="811"/>
      <c r="BNG388" s="811"/>
      <c r="BNH388" s="811"/>
      <c r="BNI388" s="811"/>
      <c r="BNJ388" s="811"/>
      <c r="BNK388" s="811"/>
      <c r="BNL388" s="811"/>
      <c r="BNM388" s="811"/>
      <c r="BNN388" s="811"/>
      <c r="BNO388" s="811"/>
      <c r="BNP388" s="811"/>
      <c r="BNQ388" s="811"/>
      <c r="BNR388" s="811"/>
      <c r="BNS388" s="811"/>
      <c r="BNT388" s="811"/>
      <c r="BNU388" s="811"/>
      <c r="BNV388" s="811"/>
      <c r="BNW388" s="811"/>
      <c r="BNX388" s="811"/>
      <c r="BNY388" s="811"/>
      <c r="BNZ388" s="811"/>
      <c r="BOA388" s="811"/>
      <c r="BOB388" s="811"/>
      <c r="BOC388" s="811"/>
      <c r="BOD388" s="811"/>
      <c r="BOE388" s="811"/>
      <c r="BOF388" s="811"/>
      <c r="BOG388" s="811"/>
      <c r="BOH388" s="811"/>
      <c r="BOI388" s="811"/>
      <c r="BOJ388" s="811"/>
      <c r="BOK388" s="811"/>
      <c r="BOL388" s="811"/>
      <c r="BOM388" s="811"/>
      <c r="BON388" s="811"/>
      <c r="BOO388" s="811"/>
      <c r="BOP388" s="811"/>
      <c r="BOQ388" s="811"/>
      <c r="BOR388" s="811"/>
      <c r="BOS388" s="811"/>
      <c r="BOT388" s="811"/>
      <c r="BOU388" s="811"/>
      <c r="BOV388" s="811"/>
      <c r="BOW388" s="811"/>
      <c r="BOX388" s="811"/>
      <c r="BOY388" s="811"/>
      <c r="BOZ388" s="811"/>
      <c r="BPA388" s="811"/>
      <c r="BPB388" s="811"/>
      <c r="BPC388" s="811"/>
      <c r="BPD388" s="811"/>
      <c r="BPE388" s="811"/>
      <c r="BPF388" s="811"/>
      <c r="BPG388" s="811"/>
      <c r="BPH388" s="811"/>
      <c r="BPI388" s="811"/>
      <c r="BPJ388" s="811"/>
      <c r="BPK388" s="811"/>
      <c r="BPL388" s="811"/>
      <c r="BPM388" s="811"/>
      <c r="BPN388" s="811"/>
      <c r="BPO388" s="811"/>
      <c r="BPP388" s="811"/>
      <c r="BPQ388" s="811"/>
      <c r="BPR388" s="811"/>
      <c r="BPS388" s="811"/>
      <c r="BPT388" s="811"/>
      <c r="BPU388" s="811"/>
      <c r="BPV388" s="811"/>
      <c r="BPW388" s="811"/>
      <c r="BPX388" s="811"/>
      <c r="BPY388" s="811"/>
      <c r="BPZ388" s="811"/>
      <c r="BQA388" s="811"/>
      <c r="BQB388" s="811"/>
      <c r="BQC388" s="811"/>
      <c r="BQD388" s="811"/>
      <c r="BQE388" s="811"/>
      <c r="BQF388" s="811"/>
      <c r="BQG388" s="811"/>
      <c r="BQH388" s="811"/>
      <c r="BQI388" s="811"/>
      <c r="BQJ388" s="811"/>
      <c r="BQK388" s="811"/>
      <c r="BQL388" s="811"/>
      <c r="BQM388" s="811"/>
      <c r="BQN388" s="811"/>
      <c r="BQO388" s="811"/>
      <c r="BQP388" s="811"/>
      <c r="BQQ388" s="811"/>
      <c r="BQR388" s="811"/>
      <c r="BQS388" s="811"/>
      <c r="BQT388" s="811"/>
      <c r="BQU388" s="811"/>
      <c r="BQV388" s="811"/>
      <c r="BQW388" s="811"/>
      <c r="BQX388" s="811"/>
      <c r="BQY388" s="811"/>
      <c r="BQZ388" s="811"/>
      <c r="BRA388" s="811"/>
      <c r="BRB388" s="811"/>
      <c r="BRC388" s="811"/>
      <c r="BRD388" s="811"/>
      <c r="BRE388" s="811"/>
      <c r="BRF388" s="811"/>
      <c r="BRG388" s="811"/>
      <c r="BRH388" s="811"/>
      <c r="BRI388" s="811"/>
      <c r="BRJ388" s="811"/>
      <c r="BRK388" s="811"/>
      <c r="BRL388" s="811"/>
      <c r="BRM388" s="811"/>
      <c r="BRN388" s="811"/>
      <c r="BRO388" s="811"/>
      <c r="BRP388" s="811"/>
      <c r="BRQ388" s="811"/>
      <c r="BRR388" s="811"/>
      <c r="BRS388" s="811"/>
      <c r="BRT388" s="811"/>
      <c r="BRU388" s="811"/>
      <c r="BRV388" s="811"/>
      <c r="BRW388" s="811"/>
      <c r="BRX388" s="811"/>
      <c r="BRY388" s="811"/>
      <c r="BRZ388" s="811"/>
      <c r="BSA388" s="811"/>
      <c r="BSB388" s="811"/>
      <c r="BSC388" s="811"/>
      <c r="BSD388" s="811"/>
      <c r="BSE388" s="811"/>
      <c r="BSF388" s="811"/>
      <c r="BSG388" s="811"/>
      <c r="BSH388" s="811"/>
      <c r="BSI388" s="811"/>
      <c r="BSJ388" s="811"/>
      <c r="BSK388" s="811"/>
      <c r="BSL388" s="811"/>
      <c r="BSM388" s="811"/>
      <c r="BSN388" s="811"/>
      <c r="BSO388" s="811"/>
      <c r="BSP388" s="811"/>
      <c r="BSQ388" s="811"/>
      <c r="BSR388" s="811"/>
      <c r="BSS388" s="811"/>
      <c r="BST388" s="811"/>
      <c r="BSU388" s="811"/>
      <c r="BSV388" s="811"/>
      <c r="BSW388" s="811"/>
      <c r="BSX388" s="811"/>
      <c r="BSY388" s="811"/>
      <c r="BSZ388" s="811"/>
      <c r="BTA388" s="811"/>
      <c r="BTB388" s="811"/>
      <c r="BTC388" s="811"/>
      <c r="BTD388" s="811"/>
      <c r="BTE388" s="811"/>
      <c r="BTF388" s="811"/>
      <c r="BTG388" s="811"/>
      <c r="BTH388" s="811"/>
      <c r="BTI388" s="811"/>
      <c r="BTJ388" s="811"/>
      <c r="BTK388" s="811"/>
      <c r="BTL388" s="811"/>
      <c r="BTM388" s="811"/>
      <c r="BTN388" s="811"/>
      <c r="BTO388" s="811"/>
      <c r="BTP388" s="811"/>
      <c r="BTQ388" s="811"/>
      <c r="BTR388" s="811"/>
      <c r="BTS388" s="811"/>
      <c r="BTT388" s="811"/>
      <c r="BTU388" s="811"/>
      <c r="BTV388" s="811"/>
      <c r="BTW388" s="811"/>
      <c r="BTX388" s="811"/>
      <c r="BTY388" s="811"/>
      <c r="BTZ388" s="811"/>
      <c r="BUA388" s="811"/>
      <c r="BUB388" s="811"/>
      <c r="BUC388" s="811"/>
      <c r="BUD388" s="811"/>
      <c r="BUE388" s="811"/>
      <c r="BUF388" s="811"/>
      <c r="BUG388" s="811"/>
      <c r="BUH388" s="811"/>
      <c r="BUI388" s="811"/>
      <c r="BUJ388" s="811"/>
      <c r="BUK388" s="811"/>
      <c r="BUL388" s="811"/>
      <c r="BUM388" s="811"/>
      <c r="BUN388" s="811"/>
      <c r="BUO388" s="811"/>
      <c r="BUP388" s="811"/>
      <c r="BUQ388" s="811"/>
      <c r="BUR388" s="811"/>
      <c r="BUS388" s="811"/>
      <c r="BUT388" s="811"/>
      <c r="BUU388" s="811"/>
      <c r="BUV388" s="811"/>
      <c r="BUW388" s="811"/>
      <c r="BUX388" s="811"/>
      <c r="BUY388" s="811"/>
      <c r="BUZ388" s="811"/>
      <c r="BVA388" s="811"/>
      <c r="BVB388" s="811"/>
      <c r="BVC388" s="811"/>
      <c r="BVD388" s="811"/>
      <c r="BVE388" s="811"/>
      <c r="BVF388" s="811"/>
      <c r="BVG388" s="811"/>
      <c r="BVH388" s="811"/>
      <c r="BVI388" s="811"/>
      <c r="BVJ388" s="811"/>
      <c r="BVK388" s="811"/>
      <c r="BVL388" s="811"/>
      <c r="BVM388" s="811"/>
      <c r="BVN388" s="811"/>
      <c r="BVO388" s="811"/>
      <c r="BVP388" s="811"/>
      <c r="BVQ388" s="811"/>
      <c r="BVR388" s="811"/>
      <c r="BVS388" s="811"/>
      <c r="BVT388" s="811"/>
      <c r="BVU388" s="811"/>
      <c r="BVV388" s="811"/>
      <c r="BVW388" s="811"/>
      <c r="BVX388" s="811"/>
      <c r="BVY388" s="811"/>
      <c r="BVZ388" s="811"/>
      <c r="BWA388" s="811"/>
      <c r="BWB388" s="811"/>
      <c r="BWC388" s="811"/>
      <c r="BWD388" s="811"/>
      <c r="BWE388" s="811"/>
      <c r="BWF388" s="811"/>
      <c r="BWG388" s="811"/>
      <c r="BWH388" s="811"/>
      <c r="BWI388" s="811"/>
      <c r="BWJ388" s="811"/>
      <c r="BWK388" s="811"/>
      <c r="BWL388" s="811"/>
      <c r="BWM388" s="811"/>
      <c r="BWN388" s="811"/>
      <c r="BWO388" s="811"/>
      <c r="BWP388" s="811"/>
      <c r="BWQ388" s="811"/>
      <c r="BWR388" s="811"/>
      <c r="BWS388" s="811"/>
      <c r="BWT388" s="811"/>
      <c r="BWU388" s="811"/>
      <c r="BWV388" s="811"/>
      <c r="BWW388" s="811"/>
      <c r="BWX388" s="811"/>
      <c r="BWY388" s="811"/>
      <c r="BWZ388" s="811"/>
      <c r="BXA388" s="811"/>
      <c r="BXB388" s="811"/>
      <c r="BXC388" s="811"/>
      <c r="BXD388" s="811"/>
      <c r="BXE388" s="811"/>
      <c r="BXF388" s="811"/>
      <c r="BXG388" s="811"/>
      <c r="BXH388" s="811"/>
      <c r="BXI388" s="811"/>
      <c r="BXJ388" s="811"/>
      <c r="BXK388" s="811"/>
      <c r="BXL388" s="811"/>
      <c r="BXM388" s="811"/>
      <c r="BXN388" s="811"/>
      <c r="BXO388" s="811"/>
      <c r="BXP388" s="811"/>
      <c r="BXQ388" s="811"/>
      <c r="BXR388" s="811"/>
      <c r="BXS388" s="811"/>
      <c r="BXT388" s="811"/>
      <c r="BXU388" s="811"/>
      <c r="BXV388" s="811"/>
      <c r="BXW388" s="811"/>
      <c r="BXX388" s="811"/>
      <c r="BXY388" s="811"/>
      <c r="BXZ388" s="811"/>
      <c r="BYA388" s="811"/>
      <c r="BYB388" s="811"/>
      <c r="BYC388" s="811"/>
      <c r="BYD388" s="811"/>
      <c r="BYE388" s="811"/>
      <c r="BYF388" s="811"/>
      <c r="BYG388" s="811"/>
      <c r="BYH388" s="811"/>
      <c r="BYI388" s="811"/>
      <c r="BYJ388" s="811"/>
      <c r="BYK388" s="811"/>
      <c r="BYL388" s="811"/>
      <c r="BYM388" s="811"/>
      <c r="BYN388" s="811"/>
      <c r="BYO388" s="811"/>
      <c r="BYP388" s="811"/>
      <c r="BYQ388" s="811"/>
      <c r="BYR388" s="811"/>
      <c r="BYS388" s="811"/>
      <c r="BYT388" s="811"/>
      <c r="BYU388" s="811"/>
      <c r="BYV388" s="811"/>
      <c r="BYW388" s="811"/>
      <c r="BYX388" s="811"/>
      <c r="BYY388" s="811"/>
      <c r="BYZ388" s="811"/>
      <c r="BZA388" s="811"/>
      <c r="BZB388" s="811"/>
      <c r="BZC388" s="811"/>
      <c r="BZD388" s="811"/>
      <c r="BZE388" s="811"/>
      <c r="BZF388" s="811"/>
      <c r="BZG388" s="811"/>
      <c r="BZH388" s="811"/>
      <c r="BZI388" s="811"/>
      <c r="BZJ388" s="811"/>
      <c r="BZK388" s="811"/>
      <c r="BZL388" s="811"/>
      <c r="BZM388" s="811"/>
      <c r="BZN388" s="811"/>
      <c r="BZO388" s="811"/>
      <c r="BZP388" s="811"/>
      <c r="BZQ388" s="811"/>
      <c r="BZR388" s="811"/>
      <c r="BZS388" s="811"/>
      <c r="BZT388" s="811"/>
      <c r="BZU388" s="811"/>
      <c r="BZV388" s="811"/>
      <c r="BZW388" s="811"/>
      <c r="BZX388" s="811"/>
      <c r="BZY388" s="811"/>
      <c r="BZZ388" s="811"/>
      <c r="CAA388" s="811"/>
      <c r="CAB388" s="811"/>
      <c r="CAC388" s="811"/>
      <c r="CAD388" s="811"/>
      <c r="CAE388" s="811"/>
      <c r="CAF388" s="811"/>
      <c r="CAG388" s="811"/>
      <c r="CAH388" s="811"/>
      <c r="CAI388" s="811"/>
      <c r="CAJ388" s="811"/>
      <c r="CAK388" s="811"/>
      <c r="CAL388" s="811"/>
      <c r="CAM388" s="811"/>
      <c r="CAN388" s="811"/>
      <c r="CAO388" s="811"/>
      <c r="CAP388" s="811"/>
      <c r="CAQ388" s="811"/>
      <c r="CAR388" s="811"/>
      <c r="CAS388" s="811"/>
      <c r="CAT388" s="811"/>
      <c r="CAU388" s="811"/>
      <c r="CAV388" s="811"/>
      <c r="CAW388" s="811"/>
      <c r="CAX388" s="811"/>
      <c r="CAY388" s="811"/>
      <c r="CAZ388" s="811"/>
      <c r="CBA388" s="811"/>
      <c r="CBB388" s="811"/>
      <c r="CBC388" s="811"/>
      <c r="CBD388" s="811"/>
      <c r="CBE388" s="811"/>
      <c r="CBF388" s="811"/>
      <c r="CBG388" s="811"/>
      <c r="CBH388" s="811"/>
      <c r="CBI388" s="811"/>
      <c r="CBJ388" s="811"/>
      <c r="CBK388" s="811"/>
      <c r="CBL388" s="811"/>
      <c r="CBM388" s="811"/>
      <c r="CBN388" s="811"/>
      <c r="CBO388" s="811"/>
      <c r="CBP388" s="811"/>
      <c r="CBQ388" s="811"/>
      <c r="CBR388" s="811"/>
      <c r="CBS388" s="811"/>
      <c r="CBT388" s="811"/>
      <c r="CBU388" s="811"/>
      <c r="CBV388" s="811"/>
      <c r="CBW388" s="811"/>
      <c r="CBX388" s="811"/>
      <c r="CBY388" s="811"/>
      <c r="CBZ388" s="811"/>
      <c r="CCA388" s="811"/>
      <c r="CCB388" s="811"/>
      <c r="CCC388" s="811"/>
      <c r="CCD388" s="811"/>
      <c r="CCE388" s="811"/>
      <c r="CCF388" s="811"/>
      <c r="CCG388" s="811"/>
      <c r="CCH388" s="811"/>
      <c r="CCI388" s="811"/>
      <c r="CCJ388" s="811"/>
      <c r="CCK388" s="811"/>
      <c r="CCL388" s="811"/>
      <c r="CCM388" s="811"/>
      <c r="CCN388" s="811"/>
      <c r="CCO388" s="811"/>
      <c r="CCP388" s="811"/>
      <c r="CCQ388" s="811"/>
      <c r="CCR388" s="811"/>
      <c r="CCS388" s="811"/>
      <c r="CCT388" s="811"/>
      <c r="CCU388" s="811"/>
      <c r="CCV388" s="811"/>
      <c r="CCW388" s="811"/>
      <c r="CCX388" s="811"/>
      <c r="CCY388" s="811"/>
      <c r="CCZ388" s="811"/>
      <c r="CDA388" s="811"/>
      <c r="CDB388" s="811"/>
      <c r="CDC388" s="811"/>
      <c r="CDD388" s="811"/>
      <c r="CDE388" s="811"/>
      <c r="CDF388" s="811"/>
      <c r="CDG388" s="811"/>
      <c r="CDH388" s="811"/>
      <c r="CDI388" s="811"/>
      <c r="CDJ388" s="811"/>
      <c r="CDK388" s="811"/>
      <c r="CDL388" s="811"/>
      <c r="CDM388" s="811"/>
      <c r="CDN388" s="811"/>
      <c r="CDO388" s="811"/>
      <c r="CDP388" s="811"/>
      <c r="CDQ388" s="811"/>
      <c r="CDR388" s="811"/>
      <c r="CDS388" s="811"/>
      <c r="CDT388" s="811"/>
      <c r="CDU388" s="811"/>
      <c r="CDV388" s="811"/>
      <c r="CDW388" s="811"/>
      <c r="CDX388" s="811"/>
      <c r="CDY388" s="811"/>
      <c r="CDZ388" s="811"/>
      <c r="CEA388" s="811"/>
      <c r="CEB388" s="811"/>
      <c r="CEC388" s="811"/>
      <c r="CED388" s="811"/>
      <c r="CEE388" s="811"/>
      <c r="CEF388" s="811"/>
      <c r="CEG388" s="811"/>
      <c r="CEH388" s="811"/>
      <c r="CEI388" s="811"/>
      <c r="CEJ388" s="811"/>
      <c r="CEK388" s="811"/>
      <c r="CEL388" s="811"/>
      <c r="CEM388" s="811"/>
      <c r="CEN388" s="811"/>
      <c r="CEO388" s="811"/>
      <c r="CEP388" s="811"/>
      <c r="CEQ388" s="811"/>
      <c r="CER388" s="811"/>
      <c r="CES388" s="811"/>
      <c r="CET388" s="811"/>
      <c r="CEU388" s="811"/>
      <c r="CEV388" s="811"/>
      <c r="CEW388" s="811"/>
      <c r="CEX388" s="811"/>
      <c r="CEY388" s="811"/>
      <c r="CEZ388" s="811"/>
      <c r="CFA388" s="811"/>
      <c r="CFB388" s="811"/>
      <c r="CFC388" s="811"/>
      <c r="CFD388" s="811"/>
      <c r="CFE388" s="811"/>
      <c r="CFF388" s="811"/>
      <c r="CFG388" s="811"/>
      <c r="CFH388" s="811"/>
      <c r="CFI388" s="811"/>
      <c r="CFJ388" s="811"/>
      <c r="CFK388" s="811"/>
      <c r="CFL388" s="811"/>
      <c r="CFM388" s="811"/>
      <c r="CFN388" s="811"/>
      <c r="CFO388" s="811"/>
      <c r="CFP388" s="811"/>
      <c r="CFQ388" s="811"/>
      <c r="CFR388" s="811"/>
      <c r="CFS388" s="811"/>
      <c r="CFT388" s="811"/>
      <c r="CFU388" s="811"/>
      <c r="CFV388" s="811"/>
      <c r="CFW388" s="811"/>
      <c r="CFX388" s="811"/>
      <c r="CFY388" s="811"/>
      <c r="CFZ388" s="811"/>
      <c r="CGA388" s="811"/>
      <c r="CGB388" s="811"/>
      <c r="CGC388" s="811"/>
      <c r="CGD388" s="811"/>
      <c r="CGE388" s="811"/>
      <c r="CGF388" s="811"/>
      <c r="CGG388" s="811"/>
      <c r="CGH388" s="811"/>
      <c r="CGI388" s="811"/>
      <c r="CGJ388" s="811"/>
      <c r="CGK388" s="811"/>
      <c r="CGL388" s="811"/>
      <c r="CGM388" s="811"/>
      <c r="CGN388" s="811"/>
      <c r="CGO388" s="811"/>
      <c r="CGP388" s="811"/>
      <c r="CGQ388" s="811"/>
      <c r="CGR388" s="811"/>
      <c r="CGS388" s="811"/>
      <c r="CGT388" s="811"/>
      <c r="CGU388" s="811"/>
      <c r="CGV388" s="811"/>
      <c r="CGW388" s="811"/>
      <c r="CGX388" s="811"/>
      <c r="CGY388" s="811"/>
      <c r="CGZ388" s="811"/>
      <c r="CHA388" s="811"/>
      <c r="CHB388" s="811"/>
      <c r="CHC388" s="811"/>
      <c r="CHD388" s="811"/>
      <c r="CHE388" s="811"/>
      <c r="CHF388" s="811"/>
      <c r="CHG388" s="811"/>
      <c r="CHH388" s="811"/>
      <c r="CHI388" s="811"/>
      <c r="CHJ388" s="811"/>
      <c r="CHK388" s="811"/>
      <c r="CHL388" s="811"/>
      <c r="CHM388" s="811"/>
      <c r="CHN388" s="811"/>
      <c r="CHO388" s="811"/>
      <c r="CHP388" s="811"/>
      <c r="CHQ388" s="811"/>
      <c r="CHR388" s="811"/>
      <c r="CHS388" s="811"/>
      <c r="CHT388" s="811"/>
      <c r="CHU388" s="811"/>
      <c r="CHV388" s="811"/>
      <c r="CHW388" s="811"/>
      <c r="CHX388" s="811"/>
      <c r="CHY388" s="811"/>
      <c r="CHZ388" s="811"/>
      <c r="CIA388" s="811"/>
      <c r="CIB388" s="811"/>
      <c r="CIC388" s="811"/>
      <c r="CID388" s="811"/>
      <c r="CIE388" s="811"/>
      <c r="CIF388" s="811"/>
      <c r="CIG388" s="811"/>
      <c r="CIH388" s="811"/>
      <c r="CII388" s="811"/>
      <c r="CIJ388" s="811"/>
      <c r="CIK388" s="811"/>
      <c r="CIL388" s="811"/>
      <c r="CIM388" s="811"/>
      <c r="CIN388" s="811"/>
      <c r="CIO388" s="811"/>
      <c r="CIP388" s="811"/>
      <c r="CIQ388" s="811"/>
      <c r="CIR388" s="811"/>
      <c r="CIS388" s="811"/>
      <c r="CIT388" s="811"/>
      <c r="CIU388" s="811"/>
      <c r="CIV388" s="811"/>
      <c r="CIW388" s="811"/>
      <c r="CIX388" s="811"/>
      <c r="CIY388" s="811"/>
      <c r="CIZ388" s="811"/>
      <c r="CJA388" s="811"/>
      <c r="CJB388" s="811"/>
      <c r="CJC388" s="811"/>
      <c r="CJD388" s="811"/>
      <c r="CJE388" s="811"/>
      <c r="CJF388" s="811"/>
      <c r="CJG388" s="811"/>
      <c r="CJH388" s="811"/>
      <c r="CJI388" s="811"/>
      <c r="CJJ388" s="811"/>
      <c r="CJK388" s="811"/>
      <c r="CJL388" s="811"/>
      <c r="CJM388" s="811"/>
      <c r="CJN388" s="811"/>
      <c r="CJO388" s="811"/>
      <c r="CJP388" s="811"/>
      <c r="CJQ388" s="811"/>
      <c r="CJR388" s="811"/>
      <c r="CJS388" s="811"/>
      <c r="CJT388" s="811"/>
      <c r="CJU388" s="811"/>
      <c r="CJV388" s="811"/>
      <c r="CJW388" s="811"/>
      <c r="CJX388" s="811"/>
      <c r="CJY388" s="811"/>
      <c r="CJZ388" s="811"/>
      <c r="CKA388" s="811"/>
      <c r="CKB388" s="811"/>
      <c r="CKC388" s="811"/>
      <c r="CKD388" s="811"/>
      <c r="CKE388" s="811"/>
      <c r="CKF388" s="811"/>
      <c r="CKG388" s="811"/>
      <c r="CKH388" s="811"/>
      <c r="CKI388" s="811"/>
      <c r="CKJ388" s="811"/>
      <c r="CKK388" s="811"/>
      <c r="CKL388" s="811"/>
      <c r="CKM388" s="811"/>
      <c r="CKN388" s="811"/>
      <c r="CKO388" s="811"/>
      <c r="CKP388" s="811"/>
      <c r="CKQ388" s="811"/>
      <c r="CKR388" s="811"/>
      <c r="CKS388" s="811"/>
      <c r="CKT388" s="811"/>
      <c r="CKU388" s="811"/>
      <c r="CKV388" s="811"/>
      <c r="CKW388" s="811"/>
      <c r="CKX388" s="811"/>
      <c r="CKY388" s="811"/>
      <c r="CKZ388" s="811"/>
      <c r="CLA388" s="811"/>
      <c r="CLB388" s="811"/>
      <c r="CLC388" s="811"/>
      <c r="CLD388" s="811"/>
      <c r="CLE388" s="811"/>
      <c r="CLF388" s="811"/>
      <c r="CLG388" s="811"/>
      <c r="CLH388" s="811"/>
      <c r="CLI388" s="811"/>
      <c r="CLJ388" s="811"/>
      <c r="CLK388" s="811"/>
      <c r="CLL388" s="811"/>
      <c r="CLM388" s="811"/>
      <c r="CLN388" s="811"/>
      <c r="CLO388" s="811"/>
      <c r="CLP388" s="811"/>
      <c r="CLQ388" s="811"/>
      <c r="CLR388" s="811"/>
      <c r="CLS388" s="811"/>
      <c r="CLT388" s="811"/>
      <c r="CLU388" s="811"/>
      <c r="CLV388" s="811"/>
      <c r="CLW388" s="811"/>
      <c r="CLX388" s="811"/>
      <c r="CLY388" s="811"/>
      <c r="CLZ388" s="811"/>
      <c r="CMA388" s="811"/>
      <c r="CMB388" s="811"/>
      <c r="CMC388" s="811"/>
      <c r="CMD388" s="811"/>
      <c r="CME388" s="811"/>
      <c r="CMF388" s="811"/>
      <c r="CMG388" s="811"/>
      <c r="CMH388" s="811"/>
      <c r="CMI388" s="811"/>
      <c r="CMJ388" s="811"/>
      <c r="CMK388" s="811"/>
      <c r="CML388" s="811"/>
      <c r="CMM388" s="811"/>
      <c r="CMN388" s="811"/>
      <c r="CMO388" s="811"/>
      <c r="CMP388" s="811"/>
      <c r="CMQ388" s="811"/>
      <c r="CMR388" s="811"/>
      <c r="CMS388" s="811"/>
      <c r="CMT388" s="811"/>
      <c r="CMU388" s="811"/>
      <c r="CMV388" s="811"/>
      <c r="CMW388" s="811"/>
      <c r="CMX388" s="811"/>
      <c r="CMY388" s="811"/>
      <c r="CMZ388" s="811"/>
      <c r="CNA388" s="811"/>
      <c r="CNB388" s="811"/>
      <c r="CNC388" s="811"/>
      <c r="CND388" s="811"/>
      <c r="CNE388" s="811"/>
      <c r="CNF388" s="811"/>
      <c r="CNG388" s="811"/>
      <c r="CNH388" s="811"/>
      <c r="CNI388" s="811"/>
      <c r="CNJ388" s="811"/>
      <c r="CNK388" s="811"/>
      <c r="CNL388" s="811"/>
      <c r="CNM388" s="811"/>
      <c r="CNN388" s="811"/>
      <c r="CNO388" s="811"/>
      <c r="CNP388" s="811"/>
      <c r="CNQ388" s="811"/>
      <c r="CNR388" s="811"/>
      <c r="CNS388" s="811"/>
      <c r="CNT388" s="811"/>
      <c r="CNU388" s="811"/>
      <c r="CNV388" s="811"/>
      <c r="CNW388" s="811"/>
      <c r="CNX388" s="811"/>
      <c r="CNY388" s="811"/>
      <c r="CNZ388" s="811"/>
      <c r="COA388" s="811"/>
      <c r="COB388" s="811"/>
      <c r="COC388" s="811"/>
      <c r="COD388" s="811"/>
      <c r="COE388" s="811"/>
      <c r="COF388" s="811"/>
      <c r="COG388" s="811"/>
      <c r="COH388" s="811"/>
      <c r="COI388" s="811"/>
      <c r="COJ388" s="811"/>
      <c r="COK388" s="811"/>
      <c r="COL388" s="811"/>
      <c r="COM388" s="811"/>
      <c r="CON388" s="811"/>
      <c r="COO388" s="811"/>
      <c r="COP388" s="811"/>
      <c r="COQ388" s="811"/>
      <c r="COR388" s="811"/>
      <c r="COS388" s="811"/>
      <c r="COT388" s="811"/>
      <c r="COU388" s="811"/>
      <c r="COV388" s="811"/>
      <c r="COW388" s="811"/>
      <c r="COX388" s="811"/>
      <c r="COY388" s="811"/>
      <c r="COZ388" s="811"/>
      <c r="CPA388" s="811"/>
      <c r="CPB388" s="811"/>
      <c r="CPC388" s="811"/>
      <c r="CPD388" s="811"/>
      <c r="CPE388" s="811"/>
      <c r="CPF388" s="811"/>
      <c r="CPG388" s="811"/>
      <c r="CPH388" s="811"/>
      <c r="CPI388" s="811"/>
      <c r="CPJ388" s="811"/>
      <c r="CPK388" s="811"/>
      <c r="CPL388" s="811"/>
      <c r="CPM388" s="811"/>
      <c r="CPN388" s="811"/>
      <c r="CPO388" s="811"/>
      <c r="CPP388" s="811"/>
      <c r="CPQ388" s="811"/>
      <c r="CPR388" s="811"/>
      <c r="CPS388" s="811"/>
      <c r="CPT388" s="811"/>
      <c r="CPU388" s="811"/>
      <c r="CPV388" s="811"/>
      <c r="CPW388" s="811"/>
      <c r="CPX388" s="811"/>
      <c r="CPY388" s="811"/>
      <c r="CPZ388" s="811"/>
      <c r="CQA388" s="811"/>
      <c r="CQB388" s="811"/>
      <c r="CQC388" s="811"/>
      <c r="CQD388" s="811"/>
      <c r="CQE388" s="811"/>
      <c r="CQF388" s="811"/>
      <c r="CQG388" s="811"/>
      <c r="CQH388" s="811"/>
      <c r="CQI388" s="811"/>
      <c r="CQJ388" s="811"/>
      <c r="CQK388" s="811"/>
      <c r="CQL388" s="811"/>
      <c r="CQM388" s="811"/>
      <c r="CQN388" s="811"/>
      <c r="CQO388" s="811"/>
      <c r="CQP388" s="811"/>
      <c r="CQQ388" s="811"/>
      <c r="CQR388" s="811"/>
      <c r="CQS388" s="811"/>
      <c r="CQT388" s="811"/>
      <c r="CQU388" s="811"/>
      <c r="CQV388" s="811"/>
      <c r="CQW388" s="811"/>
      <c r="CQX388" s="811"/>
      <c r="CQY388" s="811"/>
      <c r="CQZ388" s="811"/>
      <c r="CRA388" s="811"/>
      <c r="CRB388" s="811"/>
      <c r="CRC388" s="811"/>
      <c r="CRD388" s="811"/>
      <c r="CRE388" s="811"/>
      <c r="CRF388" s="811"/>
      <c r="CRG388" s="811"/>
      <c r="CRH388" s="811"/>
      <c r="CRI388" s="811"/>
      <c r="CRJ388" s="811"/>
      <c r="CRK388" s="811"/>
      <c r="CRL388" s="811"/>
      <c r="CRM388" s="811"/>
      <c r="CRN388" s="811"/>
      <c r="CRO388" s="811"/>
      <c r="CRP388" s="811"/>
      <c r="CRQ388" s="811"/>
      <c r="CRR388" s="811"/>
      <c r="CRS388" s="811"/>
      <c r="CRT388" s="811"/>
      <c r="CRU388" s="811"/>
      <c r="CRV388" s="811"/>
      <c r="CRW388" s="811"/>
      <c r="CRX388" s="811"/>
      <c r="CRY388" s="811"/>
      <c r="CRZ388" s="811"/>
      <c r="CSA388" s="811"/>
      <c r="CSB388" s="811"/>
      <c r="CSC388" s="811"/>
      <c r="CSD388" s="811"/>
      <c r="CSE388" s="811"/>
      <c r="CSF388" s="811"/>
      <c r="CSG388" s="811"/>
      <c r="CSH388" s="811"/>
      <c r="CSI388" s="811"/>
      <c r="CSJ388" s="811"/>
      <c r="CSK388" s="811"/>
      <c r="CSL388" s="811"/>
      <c r="CSM388" s="811"/>
      <c r="CSN388" s="811"/>
      <c r="CSO388" s="811"/>
      <c r="CSP388" s="811"/>
      <c r="CSQ388" s="811"/>
      <c r="CSR388" s="811"/>
      <c r="CSS388" s="811"/>
      <c r="CST388" s="811"/>
      <c r="CSU388" s="811"/>
      <c r="CSV388" s="811"/>
      <c r="CSW388" s="811"/>
      <c r="CSX388" s="811"/>
      <c r="CSY388" s="811"/>
      <c r="CSZ388" s="811"/>
      <c r="CTA388" s="811"/>
      <c r="CTB388" s="811"/>
      <c r="CTC388" s="811"/>
      <c r="CTD388" s="811"/>
      <c r="CTE388" s="811"/>
      <c r="CTF388" s="811"/>
      <c r="CTG388" s="811"/>
      <c r="CTH388" s="811"/>
      <c r="CTI388" s="811"/>
      <c r="CTJ388" s="811"/>
      <c r="CTK388" s="811"/>
      <c r="CTL388" s="811"/>
      <c r="CTM388" s="811"/>
      <c r="CTN388" s="811"/>
      <c r="CTO388" s="811"/>
      <c r="CTP388" s="811"/>
      <c r="CTQ388" s="811"/>
      <c r="CTR388" s="811"/>
      <c r="CTS388" s="811"/>
      <c r="CTT388" s="811"/>
      <c r="CTU388" s="811"/>
      <c r="CTV388" s="811"/>
      <c r="CTW388" s="811"/>
      <c r="CTX388" s="811"/>
      <c r="CTY388" s="811"/>
      <c r="CTZ388" s="811"/>
      <c r="CUA388" s="811"/>
      <c r="CUB388" s="811"/>
      <c r="CUC388" s="811"/>
      <c r="CUD388" s="811"/>
      <c r="CUE388" s="811"/>
      <c r="CUF388" s="811"/>
      <c r="CUG388" s="811"/>
      <c r="CUH388" s="811"/>
      <c r="CUI388" s="811"/>
      <c r="CUJ388" s="811"/>
      <c r="CUK388" s="811"/>
      <c r="CUL388" s="811"/>
      <c r="CUM388" s="811"/>
      <c r="CUN388" s="811"/>
      <c r="CUO388" s="811"/>
      <c r="CUP388" s="811"/>
      <c r="CUQ388" s="811"/>
      <c r="CUR388" s="811"/>
      <c r="CUS388" s="811"/>
      <c r="CUT388" s="811"/>
      <c r="CUU388" s="811"/>
      <c r="CUV388" s="811"/>
      <c r="CUW388" s="811"/>
      <c r="CUX388" s="811"/>
      <c r="CUY388" s="811"/>
      <c r="CUZ388" s="811"/>
      <c r="CVA388" s="811"/>
      <c r="CVB388" s="811"/>
      <c r="CVC388" s="811"/>
      <c r="CVD388" s="811"/>
      <c r="CVE388" s="811"/>
      <c r="CVF388" s="811"/>
      <c r="CVG388" s="811"/>
      <c r="CVH388" s="811"/>
      <c r="CVI388" s="811"/>
      <c r="CVJ388" s="811"/>
      <c r="CVK388" s="811"/>
      <c r="CVL388" s="811"/>
      <c r="CVM388" s="811"/>
      <c r="CVN388" s="811"/>
      <c r="CVO388" s="811"/>
      <c r="CVP388" s="811"/>
      <c r="CVQ388" s="811"/>
      <c r="CVR388" s="811"/>
      <c r="CVS388" s="811"/>
      <c r="CVT388" s="811"/>
      <c r="CVU388" s="811"/>
      <c r="CVV388" s="811"/>
      <c r="CVW388" s="811"/>
      <c r="CVX388" s="811"/>
      <c r="CVY388" s="811"/>
      <c r="CVZ388" s="811"/>
      <c r="CWA388" s="811"/>
      <c r="CWB388" s="811"/>
      <c r="CWC388" s="811"/>
      <c r="CWD388" s="811"/>
      <c r="CWE388" s="811"/>
      <c r="CWF388" s="811"/>
      <c r="CWG388" s="811"/>
      <c r="CWH388" s="811"/>
      <c r="CWI388" s="811"/>
      <c r="CWJ388" s="811"/>
      <c r="CWK388" s="811"/>
      <c r="CWL388" s="811"/>
      <c r="CWM388" s="811"/>
      <c r="CWN388" s="811"/>
      <c r="CWO388" s="811"/>
      <c r="CWP388" s="811"/>
      <c r="CWQ388" s="811"/>
      <c r="CWR388" s="811"/>
      <c r="CWS388" s="811"/>
      <c r="CWT388" s="811"/>
      <c r="CWU388" s="811"/>
      <c r="CWV388" s="811"/>
      <c r="CWW388" s="811"/>
      <c r="CWX388" s="811"/>
      <c r="CWY388" s="811"/>
      <c r="CWZ388" s="811"/>
      <c r="CXA388" s="811"/>
      <c r="CXB388" s="811"/>
      <c r="CXC388" s="811"/>
      <c r="CXD388" s="811"/>
      <c r="CXE388" s="811"/>
      <c r="CXF388" s="811"/>
      <c r="CXG388" s="811"/>
      <c r="CXH388" s="811"/>
      <c r="CXI388" s="811"/>
      <c r="CXJ388" s="811"/>
      <c r="CXK388" s="811"/>
      <c r="CXL388" s="811"/>
      <c r="CXM388" s="811"/>
      <c r="CXN388" s="811"/>
      <c r="CXO388" s="811"/>
      <c r="CXP388" s="811"/>
      <c r="CXQ388" s="811"/>
      <c r="CXR388" s="811"/>
      <c r="CXS388" s="811"/>
      <c r="CXT388" s="811"/>
      <c r="CXU388" s="811"/>
      <c r="CXV388" s="811"/>
      <c r="CXW388" s="811"/>
      <c r="CXX388" s="811"/>
      <c r="CXY388" s="811"/>
      <c r="CXZ388" s="811"/>
      <c r="CYA388" s="811"/>
      <c r="CYB388" s="811"/>
      <c r="CYC388" s="811"/>
      <c r="CYD388" s="811"/>
      <c r="CYE388" s="811"/>
      <c r="CYF388" s="811"/>
      <c r="CYG388" s="811"/>
      <c r="CYH388" s="811"/>
      <c r="CYI388" s="811"/>
      <c r="CYJ388" s="811"/>
      <c r="CYK388" s="811"/>
      <c r="CYL388" s="811"/>
      <c r="CYM388" s="811"/>
      <c r="CYN388" s="811"/>
      <c r="CYO388" s="811"/>
      <c r="CYP388" s="811"/>
      <c r="CYQ388" s="811"/>
      <c r="CYR388" s="811"/>
      <c r="CYS388" s="811"/>
      <c r="CYT388" s="811"/>
      <c r="CYU388" s="811"/>
      <c r="CYV388" s="811"/>
      <c r="CYW388" s="811"/>
      <c r="CYX388" s="811"/>
      <c r="CYY388" s="811"/>
      <c r="CYZ388" s="811"/>
      <c r="CZA388" s="811"/>
      <c r="CZB388" s="811"/>
      <c r="CZC388" s="811"/>
      <c r="CZD388" s="811"/>
      <c r="CZE388" s="811"/>
      <c r="CZF388" s="811"/>
      <c r="CZG388" s="811"/>
      <c r="CZH388" s="811"/>
      <c r="CZI388" s="811"/>
      <c r="CZJ388" s="811"/>
      <c r="CZK388" s="811"/>
      <c r="CZL388" s="811"/>
      <c r="CZM388" s="811"/>
      <c r="CZN388" s="811"/>
      <c r="CZO388" s="811"/>
      <c r="CZP388" s="811"/>
      <c r="CZQ388" s="811"/>
      <c r="CZR388" s="811"/>
      <c r="CZS388" s="811"/>
      <c r="CZT388" s="811"/>
      <c r="CZU388" s="811"/>
      <c r="CZV388" s="811"/>
      <c r="CZW388" s="811"/>
      <c r="CZX388" s="811"/>
      <c r="CZY388" s="811"/>
      <c r="CZZ388" s="811"/>
      <c r="DAA388" s="811"/>
      <c r="DAB388" s="811"/>
      <c r="DAC388" s="811"/>
      <c r="DAD388" s="811"/>
      <c r="DAE388" s="811"/>
      <c r="DAF388" s="811"/>
      <c r="DAG388" s="811"/>
      <c r="DAH388" s="811"/>
      <c r="DAI388" s="811"/>
      <c r="DAJ388" s="811"/>
      <c r="DAK388" s="811"/>
      <c r="DAL388" s="811"/>
      <c r="DAM388" s="811"/>
      <c r="DAN388" s="811"/>
      <c r="DAO388" s="811"/>
      <c r="DAP388" s="811"/>
      <c r="DAQ388" s="811"/>
      <c r="DAR388" s="811"/>
      <c r="DAS388" s="811"/>
      <c r="DAT388" s="811"/>
      <c r="DAU388" s="811"/>
      <c r="DAV388" s="811"/>
      <c r="DAW388" s="811"/>
      <c r="DAX388" s="811"/>
      <c r="DAY388" s="811"/>
      <c r="DAZ388" s="811"/>
      <c r="DBA388" s="811"/>
      <c r="DBB388" s="811"/>
      <c r="DBC388" s="811"/>
      <c r="DBD388" s="811"/>
      <c r="DBE388" s="811"/>
      <c r="DBF388" s="811"/>
      <c r="DBG388" s="811"/>
      <c r="DBH388" s="811"/>
      <c r="DBI388" s="811"/>
      <c r="DBJ388" s="811"/>
      <c r="DBK388" s="811"/>
      <c r="DBL388" s="811"/>
      <c r="DBM388" s="811"/>
      <c r="DBN388" s="811"/>
      <c r="DBO388" s="811"/>
      <c r="DBP388" s="811"/>
      <c r="DBQ388" s="811"/>
      <c r="DBR388" s="811"/>
      <c r="DBS388" s="811"/>
      <c r="DBT388" s="811"/>
      <c r="DBU388" s="811"/>
      <c r="DBV388" s="811"/>
      <c r="DBW388" s="811"/>
      <c r="DBX388" s="811"/>
      <c r="DBY388" s="811"/>
      <c r="DBZ388" s="811"/>
      <c r="DCA388" s="811"/>
      <c r="DCB388" s="811"/>
      <c r="DCC388" s="811"/>
      <c r="DCD388" s="811"/>
      <c r="DCE388" s="811"/>
      <c r="DCF388" s="811"/>
      <c r="DCG388" s="811"/>
      <c r="DCH388" s="811"/>
      <c r="DCI388" s="811"/>
      <c r="DCJ388" s="811"/>
      <c r="DCK388" s="811"/>
      <c r="DCL388" s="811"/>
      <c r="DCM388" s="811"/>
      <c r="DCN388" s="811"/>
      <c r="DCO388" s="811"/>
      <c r="DCP388" s="811"/>
      <c r="DCQ388" s="811"/>
      <c r="DCR388" s="811"/>
      <c r="DCS388" s="811"/>
      <c r="DCT388" s="811"/>
      <c r="DCU388" s="811"/>
      <c r="DCV388" s="811"/>
      <c r="DCW388" s="811"/>
      <c r="DCX388" s="811"/>
      <c r="DCY388" s="811"/>
      <c r="DCZ388" s="811"/>
      <c r="DDA388" s="811"/>
      <c r="DDB388" s="811"/>
      <c r="DDC388" s="811"/>
      <c r="DDD388" s="811"/>
      <c r="DDE388" s="811"/>
      <c r="DDF388" s="811"/>
      <c r="DDG388" s="811"/>
      <c r="DDH388" s="811"/>
      <c r="DDI388" s="811"/>
      <c r="DDJ388" s="811"/>
      <c r="DDK388" s="811"/>
      <c r="DDL388" s="811"/>
      <c r="DDM388" s="811"/>
      <c r="DDN388" s="811"/>
      <c r="DDO388" s="811"/>
      <c r="DDP388" s="811"/>
      <c r="DDQ388" s="811"/>
      <c r="DDR388" s="811"/>
      <c r="DDS388" s="811"/>
      <c r="DDT388" s="811"/>
      <c r="DDU388" s="811"/>
      <c r="DDV388" s="811"/>
      <c r="DDW388" s="811"/>
      <c r="DDX388" s="811"/>
      <c r="DDY388" s="811"/>
      <c r="DDZ388" s="811"/>
      <c r="DEA388" s="811"/>
      <c r="DEB388" s="811"/>
      <c r="DEC388" s="811"/>
      <c r="DED388" s="811"/>
      <c r="DEE388" s="811"/>
      <c r="DEF388" s="811"/>
      <c r="DEG388" s="811"/>
      <c r="DEH388" s="811"/>
      <c r="DEI388" s="811"/>
      <c r="DEJ388" s="811"/>
      <c r="DEK388" s="811"/>
      <c r="DEL388" s="811"/>
      <c r="DEM388" s="811"/>
      <c r="DEN388" s="811"/>
      <c r="DEO388" s="811"/>
      <c r="DEP388" s="811"/>
      <c r="DEQ388" s="811"/>
      <c r="DER388" s="811"/>
      <c r="DES388" s="811"/>
      <c r="DET388" s="811"/>
      <c r="DEU388" s="811"/>
      <c r="DEV388" s="811"/>
      <c r="DEW388" s="811"/>
      <c r="DEX388" s="811"/>
      <c r="DEY388" s="811"/>
      <c r="DEZ388" s="811"/>
      <c r="DFA388" s="811"/>
      <c r="DFB388" s="811"/>
      <c r="DFC388" s="811"/>
      <c r="DFD388" s="811"/>
      <c r="DFE388" s="811"/>
      <c r="DFF388" s="811"/>
      <c r="DFG388" s="811"/>
      <c r="DFH388" s="811"/>
      <c r="DFI388" s="811"/>
      <c r="DFJ388" s="811"/>
      <c r="DFK388" s="811"/>
      <c r="DFL388" s="811"/>
      <c r="DFM388" s="811"/>
      <c r="DFN388" s="811"/>
      <c r="DFO388" s="811"/>
      <c r="DFP388" s="811"/>
      <c r="DFQ388" s="811"/>
      <c r="DFR388" s="811"/>
      <c r="DFS388" s="811"/>
      <c r="DFT388" s="811"/>
      <c r="DFU388" s="811"/>
      <c r="DFV388" s="811"/>
      <c r="DFW388" s="811"/>
      <c r="DFX388" s="811"/>
      <c r="DFY388" s="811"/>
      <c r="DFZ388" s="811"/>
      <c r="DGA388" s="811"/>
      <c r="DGB388" s="811"/>
      <c r="DGC388" s="811"/>
      <c r="DGD388" s="811"/>
      <c r="DGE388" s="811"/>
      <c r="DGF388" s="811"/>
      <c r="DGG388" s="811"/>
      <c r="DGH388" s="811"/>
      <c r="DGI388" s="811"/>
      <c r="DGJ388" s="811"/>
      <c r="DGK388" s="811"/>
      <c r="DGL388" s="811"/>
      <c r="DGM388" s="811"/>
      <c r="DGN388" s="811"/>
      <c r="DGO388" s="811"/>
      <c r="DGP388" s="811"/>
      <c r="DGQ388" s="811"/>
      <c r="DGR388" s="811"/>
      <c r="DGS388" s="811"/>
      <c r="DGT388" s="811"/>
      <c r="DGU388" s="811"/>
      <c r="DGV388" s="811"/>
      <c r="DGW388" s="811"/>
      <c r="DGX388" s="811"/>
      <c r="DGY388" s="811"/>
      <c r="DGZ388" s="811"/>
      <c r="DHA388" s="811"/>
      <c r="DHB388" s="811"/>
      <c r="DHC388" s="811"/>
      <c r="DHD388" s="811"/>
      <c r="DHE388" s="811"/>
      <c r="DHF388" s="811"/>
      <c r="DHG388" s="811"/>
      <c r="DHH388" s="811"/>
      <c r="DHI388" s="811"/>
      <c r="DHJ388" s="811"/>
      <c r="DHK388" s="811"/>
      <c r="DHL388" s="811"/>
      <c r="DHM388" s="811"/>
      <c r="DHN388" s="811"/>
      <c r="DHO388" s="811"/>
      <c r="DHP388" s="811"/>
      <c r="DHQ388" s="811"/>
      <c r="DHR388" s="811"/>
      <c r="DHS388" s="811"/>
      <c r="DHT388" s="811"/>
      <c r="DHU388" s="811"/>
      <c r="DHV388" s="811"/>
      <c r="DHW388" s="811"/>
      <c r="DHX388" s="811"/>
      <c r="DHY388" s="811"/>
      <c r="DHZ388" s="811"/>
      <c r="DIA388" s="811"/>
      <c r="DIB388" s="811"/>
      <c r="DIC388" s="811"/>
      <c r="DID388" s="811"/>
      <c r="DIE388" s="811"/>
      <c r="DIF388" s="811"/>
      <c r="DIG388" s="811"/>
      <c r="DIH388" s="811"/>
      <c r="DII388" s="811"/>
      <c r="DIJ388" s="811"/>
      <c r="DIK388" s="811"/>
      <c r="DIL388" s="811"/>
      <c r="DIM388" s="811"/>
      <c r="DIN388" s="811"/>
      <c r="DIO388" s="811"/>
      <c r="DIP388" s="811"/>
      <c r="DIQ388" s="811"/>
      <c r="DIR388" s="811"/>
      <c r="DIS388" s="811"/>
      <c r="DIT388" s="811"/>
      <c r="DIU388" s="811"/>
      <c r="DIV388" s="811"/>
      <c r="DIW388" s="811"/>
      <c r="DIX388" s="811"/>
      <c r="DIY388" s="811"/>
      <c r="DIZ388" s="811"/>
      <c r="DJA388" s="811"/>
      <c r="DJB388" s="811"/>
      <c r="DJC388" s="811"/>
      <c r="DJD388" s="811"/>
      <c r="DJE388" s="811"/>
      <c r="DJF388" s="811"/>
      <c r="DJG388" s="811"/>
      <c r="DJH388" s="811"/>
      <c r="DJI388" s="811"/>
      <c r="DJJ388" s="811"/>
      <c r="DJK388" s="811"/>
      <c r="DJL388" s="811"/>
      <c r="DJM388" s="811"/>
      <c r="DJN388" s="811"/>
      <c r="DJO388" s="811"/>
      <c r="DJP388" s="811"/>
      <c r="DJQ388" s="811"/>
      <c r="DJR388" s="811"/>
      <c r="DJS388" s="811"/>
      <c r="DJT388" s="811"/>
      <c r="DJU388" s="811"/>
      <c r="DJV388" s="811"/>
      <c r="DJW388" s="811"/>
      <c r="DJX388" s="811"/>
      <c r="DJY388" s="811"/>
      <c r="DJZ388" s="811"/>
      <c r="DKA388" s="811"/>
      <c r="DKB388" s="811"/>
      <c r="DKC388" s="811"/>
      <c r="DKD388" s="811"/>
      <c r="DKE388" s="811"/>
      <c r="DKF388" s="811"/>
      <c r="DKG388" s="811"/>
      <c r="DKH388" s="811"/>
      <c r="DKI388" s="811"/>
      <c r="DKJ388" s="811"/>
      <c r="DKK388" s="811"/>
      <c r="DKL388" s="811"/>
      <c r="DKM388" s="811"/>
      <c r="DKN388" s="811"/>
      <c r="DKO388" s="811"/>
      <c r="DKP388" s="811"/>
      <c r="DKQ388" s="811"/>
      <c r="DKR388" s="811"/>
      <c r="DKS388" s="811"/>
      <c r="DKT388" s="811"/>
      <c r="DKU388" s="811"/>
      <c r="DKV388" s="811"/>
      <c r="DKW388" s="811"/>
      <c r="DKX388" s="811"/>
      <c r="DKY388" s="811"/>
      <c r="DKZ388" s="811"/>
      <c r="DLA388" s="811"/>
      <c r="DLB388" s="811"/>
      <c r="DLC388" s="811"/>
      <c r="DLD388" s="811"/>
      <c r="DLE388" s="811"/>
      <c r="DLF388" s="811"/>
      <c r="DLG388" s="811"/>
      <c r="DLH388" s="811"/>
      <c r="DLI388" s="811"/>
      <c r="DLJ388" s="811"/>
      <c r="DLK388" s="811"/>
      <c r="DLL388" s="811"/>
      <c r="DLM388" s="811"/>
      <c r="DLN388" s="811"/>
      <c r="DLO388" s="811"/>
      <c r="DLP388" s="811"/>
      <c r="DLQ388" s="811"/>
      <c r="DLR388" s="811"/>
      <c r="DLS388" s="811"/>
      <c r="DLT388" s="811"/>
      <c r="DLU388" s="811"/>
      <c r="DLV388" s="811"/>
      <c r="DLW388" s="811"/>
      <c r="DLX388" s="811"/>
      <c r="DLY388" s="811"/>
      <c r="DLZ388" s="811"/>
      <c r="DMA388" s="811"/>
      <c r="DMB388" s="811"/>
      <c r="DMC388" s="811"/>
      <c r="DMD388" s="811"/>
      <c r="DME388" s="811"/>
      <c r="DMF388" s="811"/>
      <c r="DMG388" s="811"/>
      <c r="DMH388" s="811"/>
      <c r="DMI388" s="811"/>
      <c r="DMJ388" s="811"/>
      <c r="DMK388" s="811"/>
      <c r="DML388" s="811"/>
      <c r="DMM388" s="811"/>
      <c r="DMN388" s="811"/>
      <c r="DMO388" s="811"/>
      <c r="DMP388" s="811"/>
      <c r="DMQ388" s="811"/>
      <c r="DMR388" s="811"/>
      <c r="DMS388" s="811"/>
      <c r="DMT388" s="811"/>
      <c r="DMU388" s="811"/>
      <c r="DMV388" s="811"/>
      <c r="DMW388" s="811"/>
      <c r="DMX388" s="811"/>
      <c r="DMY388" s="811"/>
      <c r="DMZ388" s="811"/>
      <c r="DNA388" s="811"/>
      <c r="DNB388" s="811"/>
      <c r="DNC388" s="811"/>
      <c r="DND388" s="811"/>
      <c r="DNE388" s="811"/>
      <c r="DNF388" s="811"/>
      <c r="DNG388" s="811"/>
      <c r="DNH388" s="811"/>
      <c r="DNI388" s="811"/>
      <c r="DNJ388" s="811"/>
      <c r="DNK388" s="811"/>
      <c r="DNL388" s="811"/>
      <c r="DNM388" s="811"/>
      <c r="DNN388" s="811"/>
      <c r="DNO388" s="811"/>
      <c r="DNP388" s="811"/>
      <c r="DNQ388" s="811"/>
      <c r="DNR388" s="811"/>
      <c r="DNS388" s="811"/>
      <c r="DNT388" s="811"/>
      <c r="DNU388" s="811"/>
      <c r="DNV388" s="811"/>
      <c r="DNW388" s="811"/>
      <c r="DNX388" s="811"/>
      <c r="DNY388" s="811"/>
      <c r="DNZ388" s="811"/>
      <c r="DOA388" s="811"/>
      <c r="DOB388" s="811"/>
      <c r="DOC388" s="811"/>
      <c r="DOD388" s="811"/>
      <c r="DOE388" s="811"/>
      <c r="DOF388" s="811"/>
      <c r="DOG388" s="811"/>
      <c r="DOH388" s="811"/>
      <c r="DOI388" s="811"/>
      <c r="DOJ388" s="811"/>
      <c r="DOK388" s="811"/>
      <c r="DOL388" s="811"/>
      <c r="DOM388" s="811"/>
      <c r="DON388" s="811"/>
      <c r="DOO388" s="811"/>
      <c r="DOP388" s="811"/>
      <c r="DOQ388" s="811"/>
      <c r="DOR388" s="811"/>
      <c r="DOS388" s="811"/>
      <c r="DOT388" s="811"/>
      <c r="DOU388" s="811"/>
      <c r="DOV388" s="811"/>
      <c r="DOW388" s="811"/>
      <c r="DOX388" s="811"/>
      <c r="DOY388" s="811"/>
      <c r="DOZ388" s="811"/>
      <c r="DPA388" s="811"/>
      <c r="DPB388" s="811"/>
      <c r="DPC388" s="811"/>
      <c r="DPD388" s="811"/>
      <c r="DPE388" s="811"/>
      <c r="DPF388" s="811"/>
      <c r="DPG388" s="811"/>
      <c r="DPH388" s="811"/>
      <c r="DPI388" s="811"/>
      <c r="DPJ388" s="811"/>
      <c r="DPK388" s="811"/>
      <c r="DPL388" s="811"/>
      <c r="DPM388" s="811"/>
      <c r="DPN388" s="811"/>
      <c r="DPO388" s="811"/>
      <c r="DPP388" s="811"/>
      <c r="DPQ388" s="811"/>
      <c r="DPR388" s="811"/>
      <c r="DPS388" s="811"/>
      <c r="DPT388" s="811"/>
      <c r="DPU388" s="811"/>
      <c r="DPV388" s="811"/>
      <c r="DPW388" s="811"/>
      <c r="DPX388" s="811"/>
      <c r="DPY388" s="811"/>
      <c r="DPZ388" s="811"/>
      <c r="DQA388" s="811"/>
      <c r="DQB388" s="811"/>
      <c r="DQC388" s="811"/>
      <c r="DQD388" s="811"/>
      <c r="DQE388" s="811"/>
      <c r="DQF388" s="811"/>
      <c r="DQG388" s="811"/>
      <c r="DQH388" s="811"/>
      <c r="DQI388" s="811"/>
      <c r="DQJ388" s="811"/>
      <c r="DQK388" s="811"/>
      <c r="DQL388" s="811"/>
      <c r="DQM388" s="811"/>
      <c r="DQN388" s="811"/>
      <c r="DQO388" s="811"/>
      <c r="DQP388" s="811"/>
      <c r="DQQ388" s="811"/>
      <c r="DQR388" s="811"/>
      <c r="DQS388" s="811"/>
      <c r="DQT388" s="811"/>
      <c r="DQU388" s="811"/>
      <c r="DQV388" s="811"/>
      <c r="DQW388" s="811"/>
      <c r="DQX388" s="811"/>
      <c r="DQY388" s="811"/>
      <c r="DQZ388" s="811"/>
      <c r="DRA388" s="811"/>
      <c r="DRB388" s="811"/>
      <c r="DRC388" s="811"/>
      <c r="DRD388" s="811"/>
      <c r="DRE388" s="811"/>
      <c r="DRF388" s="811"/>
      <c r="DRG388" s="811"/>
      <c r="DRH388" s="811"/>
      <c r="DRI388" s="811"/>
      <c r="DRJ388" s="811"/>
      <c r="DRK388" s="811"/>
      <c r="DRL388" s="811"/>
      <c r="DRM388" s="811"/>
      <c r="DRN388" s="811"/>
      <c r="DRO388" s="811"/>
      <c r="DRP388" s="811"/>
      <c r="DRQ388" s="811"/>
      <c r="DRR388" s="811"/>
      <c r="DRS388" s="811"/>
      <c r="DRT388" s="811"/>
      <c r="DRU388" s="811"/>
      <c r="DRV388" s="811"/>
      <c r="DRW388" s="811"/>
      <c r="DRX388" s="811"/>
      <c r="DRY388" s="811"/>
      <c r="DRZ388" s="811"/>
      <c r="DSA388" s="811"/>
      <c r="DSB388" s="811"/>
      <c r="DSC388" s="811"/>
      <c r="DSD388" s="811"/>
      <c r="DSE388" s="811"/>
      <c r="DSF388" s="811"/>
      <c r="DSG388" s="811"/>
      <c r="DSH388" s="811"/>
      <c r="DSI388" s="811"/>
      <c r="DSJ388" s="811"/>
      <c r="DSK388" s="811"/>
      <c r="DSL388" s="811"/>
      <c r="DSM388" s="811"/>
      <c r="DSN388" s="811"/>
      <c r="DSO388" s="811"/>
      <c r="DSP388" s="811"/>
      <c r="DSQ388" s="811"/>
      <c r="DSR388" s="811"/>
      <c r="DSS388" s="811"/>
      <c r="DST388" s="811"/>
      <c r="DSU388" s="811"/>
      <c r="DSV388" s="811"/>
      <c r="DSW388" s="811"/>
      <c r="DSX388" s="811"/>
      <c r="DSY388" s="811"/>
      <c r="DSZ388" s="811"/>
      <c r="DTA388" s="811"/>
      <c r="DTB388" s="811"/>
      <c r="DTC388" s="811"/>
      <c r="DTD388" s="811"/>
      <c r="DTE388" s="811"/>
      <c r="DTF388" s="811"/>
      <c r="DTG388" s="811"/>
      <c r="DTH388" s="811"/>
      <c r="DTI388" s="811"/>
      <c r="DTJ388" s="811"/>
      <c r="DTK388" s="811"/>
      <c r="DTL388" s="811"/>
      <c r="DTM388" s="811"/>
      <c r="DTN388" s="811"/>
      <c r="DTO388" s="811"/>
      <c r="DTP388" s="811"/>
      <c r="DTQ388" s="811"/>
      <c r="DTR388" s="811"/>
      <c r="DTS388" s="811"/>
      <c r="DTT388" s="811"/>
      <c r="DTU388" s="811"/>
      <c r="DTV388" s="811"/>
      <c r="DTW388" s="811"/>
      <c r="DTX388" s="811"/>
      <c r="DTY388" s="811"/>
      <c r="DTZ388" s="811"/>
      <c r="DUA388" s="811"/>
      <c r="DUB388" s="811"/>
      <c r="DUC388" s="811"/>
      <c r="DUD388" s="811"/>
      <c r="DUE388" s="811"/>
      <c r="DUF388" s="811"/>
      <c r="DUG388" s="811"/>
      <c r="DUH388" s="811"/>
      <c r="DUI388" s="811"/>
      <c r="DUJ388" s="811"/>
      <c r="DUK388" s="811"/>
      <c r="DUL388" s="811"/>
      <c r="DUM388" s="811"/>
      <c r="DUN388" s="811"/>
      <c r="DUO388" s="811"/>
      <c r="DUP388" s="811"/>
      <c r="DUQ388" s="811"/>
      <c r="DUR388" s="811"/>
      <c r="DUS388" s="811"/>
      <c r="DUT388" s="811"/>
      <c r="DUU388" s="811"/>
      <c r="DUV388" s="811"/>
      <c r="DUW388" s="811"/>
      <c r="DUX388" s="811"/>
      <c r="DUY388" s="811"/>
      <c r="DUZ388" s="811"/>
      <c r="DVA388" s="811"/>
      <c r="DVB388" s="811"/>
      <c r="DVC388" s="811"/>
      <c r="DVD388" s="811"/>
      <c r="DVE388" s="811"/>
      <c r="DVF388" s="811"/>
      <c r="DVG388" s="811"/>
      <c r="DVH388" s="811"/>
      <c r="DVI388" s="811"/>
      <c r="DVJ388" s="811"/>
      <c r="DVK388" s="811"/>
      <c r="DVL388" s="811"/>
      <c r="DVM388" s="811"/>
      <c r="DVN388" s="811"/>
      <c r="DVO388" s="811"/>
      <c r="DVP388" s="811"/>
      <c r="DVQ388" s="811"/>
      <c r="DVR388" s="811"/>
      <c r="DVS388" s="811"/>
      <c r="DVT388" s="811"/>
      <c r="DVU388" s="811"/>
      <c r="DVV388" s="811"/>
      <c r="DVW388" s="811"/>
      <c r="DVX388" s="811"/>
      <c r="DVY388" s="811"/>
      <c r="DVZ388" s="811"/>
      <c r="DWA388" s="811"/>
      <c r="DWB388" s="811"/>
      <c r="DWC388" s="811"/>
      <c r="DWD388" s="811"/>
      <c r="DWE388" s="811"/>
      <c r="DWF388" s="811"/>
      <c r="DWG388" s="811"/>
      <c r="DWH388" s="811"/>
      <c r="DWI388" s="811"/>
      <c r="DWJ388" s="811"/>
      <c r="DWK388" s="811"/>
      <c r="DWL388" s="811"/>
      <c r="DWM388" s="811"/>
      <c r="DWN388" s="811"/>
      <c r="DWO388" s="811"/>
      <c r="DWP388" s="811"/>
      <c r="DWQ388" s="811"/>
      <c r="DWR388" s="811"/>
      <c r="DWS388" s="811"/>
      <c r="DWT388" s="811"/>
      <c r="DWU388" s="811"/>
      <c r="DWV388" s="811"/>
      <c r="DWW388" s="811"/>
      <c r="DWX388" s="811"/>
      <c r="DWY388" s="811"/>
      <c r="DWZ388" s="811"/>
      <c r="DXA388" s="811"/>
      <c r="DXB388" s="811"/>
      <c r="DXC388" s="811"/>
      <c r="DXD388" s="811"/>
      <c r="DXE388" s="811"/>
      <c r="DXF388" s="811"/>
      <c r="DXG388" s="811"/>
      <c r="DXH388" s="811"/>
      <c r="DXI388" s="811"/>
      <c r="DXJ388" s="811"/>
      <c r="DXK388" s="811"/>
      <c r="DXL388" s="811"/>
      <c r="DXM388" s="811"/>
      <c r="DXN388" s="811"/>
      <c r="DXO388" s="811"/>
      <c r="DXP388" s="811"/>
      <c r="DXQ388" s="811"/>
      <c r="DXR388" s="811"/>
      <c r="DXS388" s="811"/>
      <c r="DXT388" s="811"/>
      <c r="DXU388" s="811"/>
      <c r="DXV388" s="811"/>
      <c r="DXW388" s="811"/>
      <c r="DXX388" s="811"/>
      <c r="DXY388" s="811"/>
      <c r="DXZ388" s="811"/>
      <c r="DYA388" s="811"/>
      <c r="DYB388" s="811"/>
      <c r="DYC388" s="811"/>
      <c r="DYD388" s="811"/>
      <c r="DYE388" s="811"/>
      <c r="DYF388" s="811"/>
      <c r="DYG388" s="811"/>
      <c r="DYH388" s="811"/>
      <c r="DYI388" s="811"/>
      <c r="DYJ388" s="811"/>
      <c r="DYK388" s="811"/>
      <c r="DYL388" s="811"/>
      <c r="DYM388" s="811"/>
      <c r="DYN388" s="811"/>
      <c r="DYO388" s="811"/>
      <c r="DYP388" s="811"/>
      <c r="DYQ388" s="811"/>
      <c r="DYR388" s="811"/>
      <c r="DYS388" s="811"/>
      <c r="DYT388" s="811"/>
      <c r="DYU388" s="811"/>
      <c r="DYV388" s="811"/>
      <c r="DYW388" s="811"/>
      <c r="DYX388" s="811"/>
      <c r="DYY388" s="811"/>
      <c r="DYZ388" s="811"/>
      <c r="DZA388" s="811"/>
      <c r="DZB388" s="811"/>
      <c r="DZC388" s="811"/>
      <c r="DZD388" s="811"/>
      <c r="DZE388" s="811"/>
      <c r="DZF388" s="811"/>
      <c r="DZG388" s="811"/>
      <c r="DZH388" s="811"/>
      <c r="DZI388" s="811"/>
      <c r="DZJ388" s="811"/>
      <c r="DZK388" s="811"/>
      <c r="DZL388" s="811"/>
      <c r="DZM388" s="811"/>
      <c r="DZN388" s="811"/>
      <c r="DZO388" s="811"/>
      <c r="DZP388" s="811"/>
      <c r="DZQ388" s="811"/>
      <c r="DZR388" s="811"/>
      <c r="DZS388" s="811"/>
      <c r="DZT388" s="811"/>
      <c r="DZU388" s="811"/>
      <c r="DZV388" s="811"/>
      <c r="DZW388" s="811"/>
      <c r="DZX388" s="811"/>
      <c r="DZY388" s="811"/>
      <c r="DZZ388" s="811"/>
      <c r="EAA388" s="811"/>
      <c r="EAB388" s="811"/>
      <c r="EAC388" s="811"/>
      <c r="EAD388" s="811"/>
      <c r="EAE388" s="811"/>
      <c r="EAF388" s="811"/>
      <c r="EAG388" s="811"/>
      <c r="EAH388" s="811"/>
      <c r="EAI388" s="811"/>
      <c r="EAJ388" s="811"/>
      <c r="EAK388" s="811"/>
      <c r="EAL388" s="811"/>
      <c r="EAM388" s="811"/>
      <c r="EAN388" s="811"/>
      <c r="EAO388" s="811"/>
      <c r="EAP388" s="811"/>
      <c r="EAQ388" s="811"/>
      <c r="EAR388" s="811"/>
      <c r="EAS388" s="811"/>
      <c r="EAT388" s="811"/>
      <c r="EAU388" s="811"/>
      <c r="EAV388" s="811"/>
      <c r="EAW388" s="811"/>
      <c r="EAX388" s="811"/>
      <c r="EAY388" s="811"/>
      <c r="EAZ388" s="811"/>
      <c r="EBA388" s="811"/>
      <c r="EBB388" s="811"/>
      <c r="EBC388" s="811"/>
      <c r="EBD388" s="811"/>
      <c r="EBE388" s="811"/>
      <c r="EBF388" s="811"/>
      <c r="EBG388" s="811"/>
      <c r="EBH388" s="811"/>
      <c r="EBI388" s="811"/>
      <c r="EBJ388" s="811"/>
      <c r="EBK388" s="811"/>
      <c r="EBL388" s="811"/>
      <c r="EBM388" s="811"/>
      <c r="EBN388" s="811"/>
      <c r="EBO388" s="811"/>
      <c r="EBP388" s="811"/>
      <c r="EBQ388" s="811"/>
      <c r="EBR388" s="811"/>
      <c r="EBS388" s="811"/>
      <c r="EBT388" s="811"/>
      <c r="EBU388" s="811"/>
      <c r="EBV388" s="811"/>
      <c r="EBW388" s="811"/>
      <c r="EBX388" s="811"/>
      <c r="EBY388" s="811"/>
      <c r="EBZ388" s="811"/>
      <c r="ECA388" s="811"/>
      <c r="ECB388" s="811"/>
      <c r="ECC388" s="811"/>
      <c r="ECD388" s="811"/>
      <c r="ECE388" s="811"/>
      <c r="ECF388" s="811"/>
      <c r="ECG388" s="811"/>
      <c r="ECH388" s="811"/>
      <c r="ECI388" s="811"/>
      <c r="ECJ388" s="811"/>
      <c r="ECK388" s="811"/>
      <c r="ECL388" s="811"/>
      <c r="ECM388" s="811"/>
      <c r="ECN388" s="811"/>
      <c r="ECO388" s="811"/>
      <c r="ECP388" s="811"/>
      <c r="ECQ388" s="811"/>
      <c r="ECR388" s="811"/>
      <c r="ECS388" s="811"/>
      <c r="ECT388" s="811"/>
      <c r="ECU388" s="811"/>
      <c r="ECV388" s="811"/>
      <c r="ECW388" s="811"/>
      <c r="ECX388" s="811"/>
      <c r="ECY388" s="811"/>
      <c r="ECZ388" s="811"/>
      <c r="EDA388" s="811"/>
      <c r="EDB388" s="811"/>
      <c r="EDC388" s="811"/>
      <c r="EDD388" s="811"/>
      <c r="EDE388" s="811"/>
      <c r="EDF388" s="811"/>
      <c r="EDG388" s="811"/>
      <c r="EDH388" s="811"/>
      <c r="EDI388" s="811"/>
      <c r="EDJ388" s="811"/>
      <c r="EDK388" s="811"/>
      <c r="EDL388" s="811"/>
      <c r="EDM388" s="811"/>
      <c r="EDN388" s="811"/>
      <c r="EDO388" s="811"/>
      <c r="EDP388" s="811"/>
      <c r="EDQ388" s="811"/>
      <c r="EDR388" s="811"/>
      <c r="EDS388" s="811"/>
      <c r="EDT388" s="811"/>
      <c r="EDU388" s="811"/>
      <c r="EDV388" s="811"/>
      <c r="EDW388" s="811"/>
      <c r="EDX388" s="811"/>
      <c r="EDY388" s="811"/>
      <c r="EDZ388" s="811"/>
      <c r="EEA388" s="811"/>
      <c r="EEB388" s="811"/>
      <c r="EEC388" s="811"/>
      <c r="EED388" s="811"/>
      <c r="EEE388" s="811"/>
      <c r="EEF388" s="811"/>
      <c r="EEG388" s="811"/>
      <c r="EEH388" s="811"/>
      <c r="EEI388" s="811"/>
      <c r="EEJ388" s="811"/>
      <c r="EEK388" s="811"/>
      <c r="EEL388" s="811"/>
      <c r="EEM388" s="811"/>
      <c r="EEN388" s="811"/>
      <c r="EEO388" s="811"/>
      <c r="EEP388" s="811"/>
      <c r="EEQ388" s="811"/>
      <c r="EER388" s="811"/>
      <c r="EES388" s="811"/>
      <c r="EET388" s="811"/>
      <c r="EEU388" s="811"/>
      <c r="EEV388" s="811"/>
      <c r="EEW388" s="811"/>
      <c r="EEX388" s="811"/>
      <c r="EEY388" s="811"/>
      <c r="EEZ388" s="811"/>
      <c r="EFA388" s="811"/>
      <c r="EFB388" s="811"/>
      <c r="EFC388" s="811"/>
      <c r="EFD388" s="811"/>
      <c r="EFE388" s="811"/>
      <c r="EFF388" s="811"/>
      <c r="EFG388" s="811"/>
      <c r="EFH388" s="811"/>
      <c r="EFI388" s="811"/>
      <c r="EFJ388" s="811"/>
      <c r="EFK388" s="811"/>
      <c r="EFL388" s="811"/>
      <c r="EFM388" s="811"/>
      <c r="EFN388" s="811"/>
      <c r="EFO388" s="811"/>
      <c r="EFP388" s="811"/>
      <c r="EFQ388" s="811"/>
      <c r="EFR388" s="811"/>
      <c r="EFS388" s="811"/>
      <c r="EFT388" s="811"/>
      <c r="EFU388" s="811"/>
      <c r="EFV388" s="811"/>
      <c r="EFW388" s="811"/>
      <c r="EFX388" s="811"/>
      <c r="EFY388" s="811"/>
      <c r="EFZ388" s="811"/>
      <c r="EGA388" s="811"/>
      <c r="EGB388" s="811"/>
      <c r="EGC388" s="811"/>
      <c r="EGD388" s="811"/>
      <c r="EGE388" s="811"/>
      <c r="EGF388" s="811"/>
      <c r="EGG388" s="811"/>
      <c r="EGH388" s="811"/>
      <c r="EGI388" s="811"/>
      <c r="EGJ388" s="811"/>
      <c r="EGK388" s="811"/>
      <c r="EGL388" s="811"/>
      <c r="EGM388" s="811"/>
      <c r="EGN388" s="811"/>
      <c r="EGO388" s="811"/>
      <c r="EGP388" s="811"/>
      <c r="EGQ388" s="811"/>
      <c r="EGR388" s="811"/>
      <c r="EGS388" s="811"/>
      <c r="EGT388" s="811"/>
      <c r="EGU388" s="811"/>
      <c r="EGV388" s="811"/>
      <c r="EGW388" s="811"/>
      <c r="EGX388" s="811"/>
      <c r="EGY388" s="811"/>
      <c r="EGZ388" s="811"/>
      <c r="EHA388" s="811"/>
      <c r="EHB388" s="811"/>
      <c r="EHC388" s="811"/>
      <c r="EHD388" s="811"/>
      <c r="EHE388" s="811"/>
      <c r="EHF388" s="811"/>
      <c r="EHG388" s="811"/>
      <c r="EHH388" s="811"/>
      <c r="EHI388" s="811"/>
      <c r="EHJ388" s="811"/>
      <c r="EHK388" s="811"/>
      <c r="EHL388" s="811"/>
      <c r="EHM388" s="811"/>
      <c r="EHN388" s="811"/>
      <c r="EHO388" s="811"/>
      <c r="EHP388" s="811"/>
      <c r="EHQ388" s="811"/>
      <c r="EHR388" s="811"/>
      <c r="EHS388" s="811"/>
      <c r="EHT388" s="811"/>
      <c r="EHU388" s="811"/>
      <c r="EHV388" s="811"/>
      <c r="EHW388" s="811"/>
      <c r="EHX388" s="811"/>
      <c r="EHY388" s="811"/>
      <c r="EHZ388" s="811"/>
      <c r="EIA388" s="811"/>
      <c r="EIB388" s="811"/>
      <c r="EIC388" s="811"/>
      <c r="EID388" s="811"/>
      <c r="EIE388" s="811"/>
      <c r="EIF388" s="811"/>
      <c r="EIG388" s="811"/>
      <c r="EIH388" s="811"/>
      <c r="EII388" s="811"/>
      <c r="EIJ388" s="811"/>
      <c r="EIK388" s="811"/>
      <c r="EIL388" s="811"/>
      <c r="EIM388" s="811"/>
      <c r="EIN388" s="811"/>
      <c r="EIO388" s="811"/>
      <c r="EIP388" s="811"/>
      <c r="EIQ388" s="811"/>
      <c r="EIR388" s="811"/>
      <c r="EIS388" s="811"/>
      <c r="EIT388" s="811"/>
      <c r="EIU388" s="811"/>
      <c r="EIV388" s="811"/>
      <c r="EIW388" s="811"/>
      <c r="EIX388" s="811"/>
      <c r="EIY388" s="811"/>
      <c r="EIZ388" s="811"/>
      <c r="EJA388" s="811"/>
      <c r="EJB388" s="811"/>
      <c r="EJC388" s="811"/>
      <c r="EJD388" s="811"/>
      <c r="EJE388" s="811"/>
      <c r="EJF388" s="811"/>
      <c r="EJG388" s="811"/>
      <c r="EJH388" s="811"/>
      <c r="EJI388" s="811"/>
      <c r="EJJ388" s="811"/>
      <c r="EJK388" s="811"/>
      <c r="EJL388" s="811"/>
      <c r="EJM388" s="811"/>
      <c r="EJN388" s="811"/>
      <c r="EJO388" s="811"/>
      <c r="EJP388" s="811"/>
      <c r="EJQ388" s="811"/>
      <c r="EJR388" s="811"/>
      <c r="EJS388" s="811"/>
      <c r="EJT388" s="811"/>
      <c r="EJU388" s="811"/>
      <c r="EJV388" s="811"/>
      <c r="EJW388" s="811"/>
      <c r="EJX388" s="811"/>
      <c r="EJY388" s="811"/>
      <c r="EJZ388" s="811"/>
      <c r="EKA388" s="811"/>
      <c r="EKB388" s="811"/>
      <c r="EKC388" s="811"/>
      <c r="EKD388" s="811"/>
      <c r="EKE388" s="811"/>
      <c r="EKF388" s="811"/>
      <c r="EKG388" s="811"/>
      <c r="EKH388" s="811"/>
      <c r="EKI388" s="811"/>
      <c r="EKJ388" s="811"/>
      <c r="EKK388" s="811"/>
      <c r="EKL388" s="811"/>
      <c r="EKM388" s="811"/>
      <c r="EKN388" s="811"/>
      <c r="EKO388" s="811"/>
      <c r="EKP388" s="811"/>
      <c r="EKQ388" s="811"/>
      <c r="EKR388" s="811"/>
      <c r="EKS388" s="811"/>
      <c r="EKT388" s="811"/>
      <c r="EKU388" s="811"/>
      <c r="EKV388" s="811"/>
      <c r="EKW388" s="811"/>
      <c r="EKX388" s="811"/>
      <c r="EKY388" s="811"/>
      <c r="EKZ388" s="811"/>
      <c r="ELA388" s="811"/>
      <c r="ELB388" s="811"/>
      <c r="ELC388" s="811"/>
      <c r="ELD388" s="811"/>
      <c r="ELE388" s="811"/>
      <c r="ELF388" s="811"/>
      <c r="ELG388" s="811"/>
      <c r="ELH388" s="811"/>
      <c r="ELI388" s="811"/>
      <c r="ELJ388" s="811"/>
      <c r="ELK388" s="811"/>
      <c r="ELL388" s="811"/>
      <c r="ELM388" s="811"/>
      <c r="ELN388" s="811"/>
      <c r="ELO388" s="811"/>
      <c r="ELP388" s="811"/>
      <c r="ELQ388" s="811"/>
      <c r="ELR388" s="811"/>
      <c r="ELS388" s="811"/>
      <c r="ELT388" s="811"/>
      <c r="ELU388" s="811"/>
      <c r="ELV388" s="811"/>
      <c r="ELW388" s="811"/>
      <c r="ELX388" s="811"/>
      <c r="ELY388" s="811"/>
      <c r="ELZ388" s="811"/>
      <c r="EMA388" s="811"/>
      <c r="EMB388" s="811"/>
      <c r="EMC388" s="811"/>
      <c r="EMD388" s="811"/>
      <c r="EME388" s="811"/>
      <c r="EMF388" s="811"/>
      <c r="EMG388" s="811"/>
      <c r="EMH388" s="811"/>
      <c r="EMI388" s="811"/>
      <c r="EMJ388" s="811"/>
      <c r="EMK388" s="811"/>
      <c r="EML388" s="811"/>
      <c r="EMM388" s="811"/>
      <c r="EMN388" s="811"/>
      <c r="EMO388" s="811"/>
      <c r="EMP388" s="811"/>
      <c r="EMQ388" s="811"/>
      <c r="EMR388" s="811"/>
      <c r="EMS388" s="811"/>
      <c r="EMT388" s="811"/>
      <c r="EMU388" s="811"/>
      <c r="EMV388" s="811"/>
      <c r="EMW388" s="811"/>
      <c r="EMX388" s="811"/>
      <c r="EMY388" s="811"/>
      <c r="EMZ388" s="811"/>
      <c r="ENA388" s="811"/>
      <c r="ENB388" s="811"/>
      <c r="ENC388" s="811"/>
      <c r="END388" s="811"/>
      <c r="ENE388" s="811"/>
      <c r="ENF388" s="811"/>
      <c r="ENG388" s="811"/>
      <c r="ENH388" s="811"/>
      <c r="ENI388" s="811"/>
      <c r="ENJ388" s="811"/>
      <c r="ENK388" s="811"/>
      <c r="ENL388" s="811"/>
      <c r="ENM388" s="811"/>
      <c r="ENN388" s="811"/>
      <c r="ENO388" s="811"/>
      <c r="ENP388" s="811"/>
      <c r="ENQ388" s="811"/>
      <c r="ENR388" s="811"/>
      <c r="ENS388" s="811"/>
      <c r="ENT388" s="811"/>
      <c r="ENU388" s="811"/>
      <c r="ENV388" s="811"/>
      <c r="ENW388" s="811"/>
      <c r="ENX388" s="811"/>
      <c r="ENY388" s="811"/>
      <c r="ENZ388" s="811"/>
      <c r="EOA388" s="811"/>
      <c r="EOB388" s="811"/>
      <c r="EOC388" s="811"/>
      <c r="EOD388" s="811"/>
      <c r="EOE388" s="811"/>
      <c r="EOF388" s="811"/>
      <c r="EOG388" s="811"/>
      <c r="EOH388" s="811"/>
      <c r="EOI388" s="811"/>
      <c r="EOJ388" s="811"/>
      <c r="EOK388" s="811"/>
      <c r="EOL388" s="811"/>
      <c r="EOM388" s="811"/>
      <c r="EON388" s="811"/>
      <c r="EOO388" s="811"/>
      <c r="EOP388" s="811"/>
      <c r="EOQ388" s="811"/>
      <c r="EOR388" s="811"/>
      <c r="EOS388" s="811"/>
      <c r="EOT388" s="811"/>
      <c r="EOU388" s="811"/>
      <c r="EOV388" s="811"/>
      <c r="EOW388" s="811"/>
      <c r="EOX388" s="811"/>
      <c r="EOY388" s="811"/>
      <c r="EOZ388" s="811"/>
      <c r="EPA388" s="811"/>
      <c r="EPB388" s="811"/>
      <c r="EPC388" s="811"/>
      <c r="EPD388" s="811"/>
      <c r="EPE388" s="811"/>
      <c r="EPF388" s="811"/>
      <c r="EPG388" s="811"/>
      <c r="EPH388" s="811"/>
      <c r="EPI388" s="811"/>
      <c r="EPJ388" s="811"/>
      <c r="EPK388" s="811"/>
      <c r="EPL388" s="811"/>
      <c r="EPM388" s="811"/>
      <c r="EPN388" s="811"/>
      <c r="EPO388" s="811"/>
      <c r="EPP388" s="811"/>
      <c r="EPQ388" s="811"/>
      <c r="EPR388" s="811"/>
      <c r="EPS388" s="811"/>
      <c r="EPT388" s="811"/>
      <c r="EPU388" s="811"/>
      <c r="EPV388" s="811"/>
      <c r="EPW388" s="811"/>
      <c r="EPX388" s="811"/>
      <c r="EPY388" s="811"/>
      <c r="EPZ388" s="811"/>
      <c r="EQA388" s="811"/>
      <c r="EQB388" s="811"/>
      <c r="EQC388" s="811"/>
      <c r="EQD388" s="811"/>
      <c r="EQE388" s="811"/>
      <c r="EQF388" s="811"/>
      <c r="EQG388" s="811"/>
      <c r="EQH388" s="811"/>
      <c r="EQI388" s="811"/>
      <c r="EQJ388" s="811"/>
      <c r="EQK388" s="811"/>
      <c r="EQL388" s="811"/>
      <c r="EQM388" s="811"/>
      <c r="EQN388" s="811"/>
      <c r="EQO388" s="811"/>
      <c r="EQP388" s="811"/>
      <c r="EQQ388" s="811"/>
      <c r="EQR388" s="811"/>
      <c r="EQS388" s="811"/>
      <c r="EQT388" s="811"/>
      <c r="EQU388" s="811"/>
      <c r="EQV388" s="811"/>
      <c r="EQW388" s="811"/>
      <c r="EQX388" s="811"/>
      <c r="EQY388" s="811"/>
      <c r="EQZ388" s="811"/>
      <c r="ERA388" s="811"/>
      <c r="ERB388" s="811"/>
      <c r="ERC388" s="811"/>
      <c r="ERD388" s="811"/>
      <c r="ERE388" s="811"/>
      <c r="ERF388" s="811"/>
      <c r="ERG388" s="811"/>
      <c r="ERH388" s="811"/>
      <c r="ERI388" s="811"/>
      <c r="ERJ388" s="811"/>
      <c r="ERK388" s="811"/>
      <c r="ERL388" s="811"/>
      <c r="ERM388" s="811"/>
      <c r="ERN388" s="811"/>
      <c r="ERO388" s="811"/>
      <c r="ERP388" s="811"/>
      <c r="ERQ388" s="811"/>
      <c r="ERR388" s="811"/>
      <c r="ERS388" s="811"/>
      <c r="ERT388" s="811"/>
      <c r="ERU388" s="811"/>
      <c r="ERV388" s="811"/>
      <c r="ERW388" s="811"/>
      <c r="ERX388" s="811"/>
      <c r="ERY388" s="811"/>
      <c r="ERZ388" s="811"/>
      <c r="ESA388" s="811"/>
      <c r="ESB388" s="811"/>
      <c r="ESC388" s="811"/>
      <c r="ESD388" s="811"/>
      <c r="ESE388" s="811"/>
      <c r="ESF388" s="811"/>
      <c r="ESG388" s="811"/>
      <c r="ESH388" s="811"/>
      <c r="ESI388" s="811"/>
      <c r="ESJ388" s="811"/>
      <c r="ESK388" s="811"/>
      <c r="ESL388" s="811"/>
      <c r="ESM388" s="811"/>
      <c r="ESN388" s="811"/>
      <c r="ESO388" s="811"/>
      <c r="ESP388" s="811"/>
      <c r="ESQ388" s="811"/>
      <c r="ESR388" s="811"/>
      <c r="ESS388" s="811"/>
      <c r="EST388" s="811"/>
      <c r="ESU388" s="811"/>
      <c r="ESV388" s="811"/>
      <c r="ESW388" s="811"/>
      <c r="ESX388" s="811"/>
      <c r="ESY388" s="811"/>
      <c r="ESZ388" s="811"/>
      <c r="ETA388" s="811"/>
      <c r="ETB388" s="811"/>
      <c r="ETC388" s="811"/>
      <c r="ETD388" s="811"/>
      <c r="ETE388" s="811"/>
      <c r="ETF388" s="811"/>
      <c r="ETG388" s="811"/>
      <c r="ETH388" s="811"/>
      <c r="ETI388" s="811"/>
      <c r="ETJ388" s="811"/>
      <c r="ETK388" s="811"/>
      <c r="ETL388" s="811"/>
      <c r="ETM388" s="811"/>
      <c r="ETN388" s="811"/>
      <c r="ETO388" s="811"/>
      <c r="ETP388" s="811"/>
      <c r="ETQ388" s="811"/>
      <c r="ETR388" s="811"/>
      <c r="ETS388" s="811"/>
      <c r="ETT388" s="811"/>
      <c r="ETU388" s="811"/>
      <c r="ETV388" s="811"/>
      <c r="ETW388" s="811"/>
      <c r="ETX388" s="811"/>
      <c r="ETY388" s="811"/>
      <c r="ETZ388" s="811"/>
      <c r="EUA388" s="811"/>
      <c r="EUB388" s="811"/>
      <c r="EUC388" s="811"/>
      <c r="EUD388" s="811"/>
      <c r="EUE388" s="811"/>
      <c r="EUF388" s="811"/>
      <c r="EUG388" s="811"/>
      <c r="EUH388" s="811"/>
      <c r="EUI388" s="811"/>
      <c r="EUJ388" s="811"/>
      <c r="EUK388" s="811"/>
      <c r="EUL388" s="811"/>
      <c r="EUM388" s="811"/>
      <c r="EUN388" s="811"/>
      <c r="EUO388" s="811"/>
      <c r="EUP388" s="811"/>
      <c r="EUQ388" s="811"/>
      <c r="EUR388" s="811"/>
      <c r="EUS388" s="811"/>
      <c r="EUT388" s="811"/>
      <c r="EUU388" s="811"/>
      <c r="EUV388" s="811"/>
      <c r="EUW388" s="811"/>
      <c r="EUX388" s="811"/>
      <c r="EUY388" s="811"/>
      <c r="EUZ388" s="811"/>
      <c r="EVA388" s="811"/>
      <c r="EVB388" s="811"/>
      <c r="EVC388" s="811"/>
      <c r="EVD388" s="811"/>
      <c r="EVE388" s="811"/>
      <c r="EVF388" s="811"/>
      <c r="EVG388" s="811"/>
      <c r="EVH388" s="811"/>
      <c r="EVI388" s="811"/>
      <c r="EVJ388" s="811"/>
      <c r="EVK388" s="811"/>
      <c r="EVL388" s="811"/>
      <c r="EVM388" s="811"/>
      <c r="EVN388" s="811"/>
      <c r="EVO388" s="811"/>
      <c r="EVP388" s="811"/>
      <c r="EVQ388" s="811"/>
      <c r="EVR388" s="811"/>
      <c r="EVS388" s="811"/>
      <c r="EVT388" s="811"/>
      <c r="EVU388" s="811"/>
      <c r="EVV388" s="811"/>
      <c r="EVW388" s="811"/>
      <c r="EVX388" s="811"/>
      <c r="EVY388" s="811"/>
      <c r="EVZ388" s="811"/>
      <c r="EWA388" s="811"/>
      <c r="EWB388" s="811"/>
      <c r="EWC388" s="811"/>
      <c r="EWD388" s="811"/>
      <c r="EWE388" s="811"/>
      <c r="EWF388" s="811"/>
      <c r="EWG388" s="811"/>
      <c r="EWH388" s="811"/>
      <c r="EWI388" s="811"/>
      <c r="EWJ388" s="811"/>
      <c r="EWK388" s="811"/>
      <c r="EWL388" s="811"/>
      <c r="EWM388" s="811"/>
      <c r="EWN388" s="811"/>
      <c r="EWO388" s="811"/>
      <c r="EWP388" s="811"/>
      <c r="EWQ388" s="811"/>
      <c r="EWR388" s="811"/>
      <c r="EWS388" s="811"/>
      <c r="EWT388" s="811"/>
      <c r="EWU388" s="811"/>
      <c r="EWV388" s="811"/>
      <c r="EWW388" s="811"/>
      <c r="EWX388" s="811"/>
      <c r="EWY388" s="811"/>
      <c r="EWZ388" s="811"/>
      <c r="EXA388" s="811"/>
      <c r="EXB388" s="811"/>
      <c r="EXC388" s="811"/>
      <c r="EXD388" s="811"/>
      <c r="EXE388" s="811"/>
      <c r="EXF388" s="811"/>
      <c r="EXG388" s="811"/>
      <c r="EXH388" s="811"/>
      <c r="EXI388" s="811"/>
      <c r="EXJ388" s="811"/>
      <c r="EXK388" s="811"/>
      <c r="EXL388" s="811"/>
      <c r="EXM388" s="811"/>
      <c r="EXN388" s="811"/>
      <c r="EXO388" s="811"/>
      <c r="EXP388" s="811"/>
      <c r="EXQ388" s="811"/>
      <c r="EXR388" s="811"/>
      <c r="EXS388" s="811"/>
      <c r="EXT388" s="811"/>
      <c r="EXU388" s="811"/>
      <c r="EXV388" s="811"/>
      <c r="EXW388" s="811"/>
      <c r="EXX388" s="811"/>
      <c r="EXY388" s="811"/>
      <c r="EXZ388" s="811"/>
      <c r="EYA388" s="811"/>
      <c r="EYB388" s="811"/>
      <c r="EYC388" s="811"/>
      <c r="EYD388" s="811"/>
      <c r="EYE388" s="811"/>
      <c r="EYF388" s="811"/>
      <c r="EYG388" s="811"/>
      <c r="EYH388" s="811"/>
      <c r="EYI388" s="811"/>
      <c r="EYJ388" s="811"/>
      <c r="EYK388" s="811"/>
      <c r="EYL388" s="811"/>
      <c r="EYM388" s="811"/>
      <c r="EYN388" s="811"/>
      <c r="EYO388" s="811"/>
      <c r="EYP388" s="811"/>
      <c r="EYQ388" s="811"/>
      <c r="EYR388" s="811"/>
      <c r="EYS388" s="811"/>
      <c r="EYT388" s="811"/>
      <c r="EYU388" s="811"/>
      <c r="EYV388" s="811"/>
      <c r="EYW388" s="811"/>
      <c r="EYX388" s="811"/>
      <c r="EYY388" s="811"/>
      <c r="EYZ388" s="811"/>
      <c r="EZA388" s="811"/>
      <c r="EZB388" s="811"/>
      <c r="EZC388" s="811"/>
      <c r="EZD388" s="811"/>
      <c r="EZE388" s="811"/>
      <c r="EZF388" s="811"/>
      <c r="EZG388" s="811"/>
      <c r="EZH388" s="811"/>
      <c r="EZI388" s="811"/>
      <c r="EZJ388" s="811"/>
      <c r="EZK388" s="811"/>
      <c r="EZL388" s="811"/>
      <c r="EZM388" s="811"/>
      <c r="EZN388" s="811"/>
      <c r="EZO388" s="811"/>
      <c r="EZP388" s="811"/>
      <c r="EZQ388" s="811"/>
      <c r="EZR388" s="811"/>
      <c r="EZS388" s="811"/>
      <c r="EZT388" s="811"/>
      <c r="EZU388" s="811"/>
      <c r="EZV388" s="811"/>
      <c r="EZW388" s="811"/>
      <c r="EZX388" s="811"/>
      <c r="EZY388" s="811"/>
      <c r="EZZ388" s="811"/>
      <c r="FAA388" s="811"/>
      <c r="FAB388" s="811"/>
      <c r="FAC388" s="811"/>
      <c r="FAD388" s="811"/>
      <c r="FAE388" s="811"/>
      <c r="FAF388" s="811"/>
      <c r="FAG388" s="811"/>
      <c r="FAH388" s="811"/>
      <c r="FAI388" s="811"/>
      <c r="FAJ388" s="811"/>
      <c r="FAK388" s="811"/>
      <c r="FAL388" s="811"/>
      <c r="FAM388" s="811"/>
      <c r="FAN388" s="811"/>
      <c r="FAO388" s="811"/>
      <c r="FAP388" s="811"/>
      <c r="FAQ388" s="811"/>
      <c r="FAR388" s="811"/>
      <c r="FAS388" s="811"/>
      <c r="FAT388" s="811"/>
      <c r="FAU388" s="811"/>
      <c r="FAV388" s="811"/>
      <c r="FAW388" s="811"/>
      <c r="FAX388" s="811"/>
      <c r="FAY388" s="811"/>
      <c r="FAZ388" s="811"/>
      <c r="FBA388" s="811"/>
      <c r="FBB388" s="811"/>
      <c r="FBC388" s="811"/>
      <c r="FBD388" s="811"/>
      <c r="FBE388" s="811"/>
      <c r="FBF388" s="811"/>
      <c r="FBG388" s="811"/>
      <c r="FBH388" s="811"/>
      <c r="FBI388" s="811"/>
      <c r="FBJ388" s="811"/>
      <c r="FBK388" s="811"/>
      <c r="FBL388" s="811"/>
      <c r="FBM388" s="811"/>
      <c r="FBN388" s="811"/>
      <c r="FBO388" s="811"/>
      <c r="FBP388" s="811"/>
      <c r="FBQ388" s="811"/>
      <c r="FBR388" s="811"/>
      <c r="FBS388" s="811"/>
      <c r="FBT388" s="811"/>
      <c r="FBU388" s="811"/>
      <c r="FBV388" s="811"/>
      <c r="FBW388" s="811"/>
      <c r="FBX388" s="811"/>
      <c r="FBY388" s="811"/>
      <c r="FBZ388" s="811"/>
      <c r="FCA388" s="811"/>
      <c r="FCB388" s="811"/>
      <c r="FCC388" s="811"/>
      <c r="FCD388" s="811"/>
      <c r="FCE388" s="811"/>
      <c r="FCF388" s="811"/>
      <c r="FCG388" s="811"/>
      <c r="FCH388" s="811"/>
      <c r="FCI388" s="811"/>
      <c r="FCJ388" s="811"/>
      <c r="FCK388" s="811"/>
      <c r="FCL388" s="811"/>
      <c r="FCM388" s="811"/>
      <c r="FCN388" s="811"/>
      <c r="FCO388" s="811"/>
      <c r="FCP388" s="811"/>
      <c r="FCQ388" s="811"/>
      <c r="FCR388" s="811"/>
      <c r="FCS388" s="811"/>
      <c r="FCT388" s="811"/>
      <c r="FCU388" s="811"/>
      <c r="FCV388" s="811"/>
      <c r="FCW388" s="811"/>
      <c r="FCX388" s="811"/>
      <c r="FCY388" s="811"/>
      <c r="FCZ388" s="811"/>
      <c r="FDA388" s="811"/>
      <c r="FDB388" s="811"/>
      <c r="FDC388" s="811"/>
      <c r="FDD388" s="811"/>
      <c r="FDE388" s="811"/>
      <c r="FDF388" s="811"/>
      <c r="FDG388" s="811"/>
      <c r="FDH388" s="811"/>
      <c r="FDI388" s="811"/>
      <c r="FDJ388" s="811"/>
      <c r="FDK388" s="811"/>
      <c r="FDL388" s="811"/>
      <c r="FDM388" s="811"/>
      <c r="FDN388" s="811"/>
      <c r="FDO388" s="811"/>
      <c r="FDP388" s="811"/>
      <c r="FDQ388" s="811"/>
      <c r="FDR388" s="811"/>
      <c r="FDS388" s="811"/>
      <c r="FDT388" s="811"/>
      <c r="FDU388" s="811"/>
      <c r="FDV388" s="811"/>
      <c r="FDW388" s="811"/>
      <c r="FDX388" s="811"/>
      <c r="FDY388" s="811"/>
      <c r="FDZ388" s="811"/>
      <c r="FEA388" s="811"/>
      <c r="FEB388" s="811"/>
      <c r="FEC388" s="811"/>
      <c r="FED388" s="811"/>
      <c r="FEE388" s="811"/>
      <c r="FEF388" s="811"/>
      <c r="FEG388" s="811"/>
      <c r="FEH388" s="811"/>
      <c r="FEI388" s="811"/>
      <c r="FEJ388" s="811"/>
      <c r="FEK388" s="811"/>
      <c r="FEL388" s="811"/>
      <c r="FEM388" s="811"/>
      <c r="FEN388" s="811"/>
      <c r="FEO388" s="811"/>
      <c r="FEP388" s="811"/>
      <c r="FEQ388" s="811"/>
      <c r="FER388" s="811"/>
      <c r="FES388" s="811"/>
      <c r="FET388" s="811"/>
      <c r="FEU388" s="811"/>
      <c r="FEV388" s="811"/>
      <c r="FEW388" s="811"/>
      <c r="FEX388" s="811"/>
      <c r="FEY388" s="811"/>
      <c r="FEZ388" s="811"/>
      <c r="FFA388" s="811"/>
      <c r="FFB388" s="811"/>
      <c r="FFC388" s="811"/>
      <c r="FFD388" s="811"/>
      <c r="FFE388" s="811"/>
      <c r="FFF388" s="811"/>
      <c r="FFG388" s="811"/>
      <c r="FFH388" s="811"/>
      <c r="FFI388" s="811"/>
      <c r="FFJ388" s="811"/>
      <c r="FFK388" s="811"/>
      <c r="FFL388" s="811"/>
      <c r="FFM388" s="811"/>
      <c r="FFN388" s="811"/>
      <c r="FFO388" s="811"/>
      <c r="FFP388" s="811"/>
      <c r="FFQ388" s="811"/>
      <c r="FFR388" s="811"/>
      <c r="FFS388" s="811"/>
      <c r="FFT388" s="811"/>
      <c r="FFU388" s="811"/>
      <c r="FFV388" s="811"/>
      <c r="FFW388" s="811"/>
      <c r="FFX388" s="811"/>
      <c r="FFY388" s="811"/>
      <c r="FFZ388" s="811"/>
      <c r="FGA388" s="811"/>
      <c r="FGB388" s="811"/>
      <c r="FGC388" s="811"/>
      <c r="FGD388" s="811"/>
      <c r="FGE388" s="811"/>
      <c r="FGF388" s="811"/>
      <c r="FGG388" s="811"/>
      <c r="FGH388" s="811"/>
      <c r="FGI388" s="811"/>
      <c r="FGJ388" s="811"/>
      <c r="FGK388" s="811"/>
      <c r="FGL388" s="811"/>
      <c r="FGM388" s="811"/>
      <c r="FGN388" s="811"/>
      <c r="FGO388" s="811"/>
      <c r="FGP388" s="811"/>
      <c r="FGQ388" s="811"/>
      <c r="FGR388" s="811"/>
      <c r="FGS388" s="811"/>
      <c r="FGT388" s="811"/>
      <c r="FGU388" s="811"/>
      <c r="FGV388" s="811"/>
      <c r="FGW388" s="811"/>
      <c r="FGX388" s="811"/>
      <c r="FGY388" s="811"/>
      <c r="FGZ388" s="811"/>
      <c r="FHA388" s="811"/>
      <c r="FHB388" s="811"/>
      <c r="FHC388" s="811"/>
      <c r="FHD388" s="811"/>
      <c r="FHE388" s="811"/>
      <c r="FHF388" s="811"/>
      <c r="FHG388" s="811"/>
      <c r="FHH388" s="811"/>
      <c r="FHI388" s="811"/>
      <c r="FHJ388" s="811"/>
      <c r="FHK388" s="811"/>
      <c r="FHL388" s="811"/>
      <c r="FHM388" s="811"/>
      <c r="FHN388" s="811"/>
      <c r="FHO388" s="811"/>
      <c r="FHP388" s="811"/>
      <c r="FHQ388" s="811"/>
      <c r="FHR388" s="811"/>
      <c r="FHS388" s="811"/>
      <c r="FHT388" s="811"/>
      <c r="FHU388" s="811"/>
      <c r="FHV388" s="811"/>
      <c r="FHW388" s="811"/>
      <c r="FHX388" s="811"/>
      <c r="FHY388" s="811"/>
      <c r="FHZ388" s="811"/>
      <c r="FIA388" s="811"/>
      <c r="FIB388" s="811"/>
      <c r="FIC388" s="811"/>
      <c r="FID388" s="811"/>
      <c r="FIE388" s="811"/>
      <c r="FIF388" s="811"/>
      <c r="FIG388" s="811"/>
      <c r="FIH388" s="811"/>
      <c r="FII388" s="811"/>
      <c r="FIJ388" s="811"/>
      <c r="FIK388" s="811"/>
      <c r="FIL388" s="811"/>
      <c r="FIM388" s="811"/>
      <c r="FIN388" s="811"/>
      <c r="FIO388" s="811"/>
      <c r="FIP388" s="811"/>
      <c r="FIQ388" s="811"/>
      <c r="FIR388" s="811"/>
      <c r="FIS388" s="811"/>
      <c r="FIT388" s="811"/>
      <c r="FIU388" s="811"/>
      <c r="FIV388" s="811"/>
      <c r="FIW388" s="811"/>
      <c r="FIX388" s="811"/>
      <c r="FIY388" s="811"/>
      <c r="FIZ388" s="811"/>
      <c r="FJA388" s="811"/>
      <c r="FJB388" s="811"/>
      <c r="FJC388" s="811"/>
      <c r="FJD388" s="811"/>
      <c r="FJE388" s="811"/>
      <c r="FJF388" s="811"/>
      <c r="FJG388" s="811"/>
      <c r="FJH388" s="811"/>
      <c r="FJI388" s="811"/>
      <c r="FJJ388" s="811"/>
      <c r="FJK388" s="811"/>
      <c r="FJL388" s="811"/>
      <c r="FJM388" s="811"/>
      <c r="FJN388" s="811"/>
      <c r="FJO388" s="811"/>
      <c r="FJP388" s="811"/>
      <c r="FJQ388" s="811"/>
      <c r="FJR388" s="811"/>
      <c r="FJS388" s="811"/>
      <c r="FJT388" s="811"/>
      <c r="FJU388" s="811"/>
      <c r="FJV388" s="811"/>
      <c r="FJW388" s="811"/>
      <c r="FJX388" s="811"/>
      <c r="FJY388" s="811"/>
      <c r="FJZ388" s="811"/>
      <c r="FKA388" s="811"/>
      <c r="FKB388" s="811"/>
      <c r="FKC388" s="811"/>
      <c r="FKD388" s="811"/>
      <c r="FKE388" s="811"/>
      <c r="FKF388" s="811"/>
      <c r="FKG388" s="811"/>
      <c r="FKH388" s="811"/>
      <c r="FKI388" s="811"/>
      <c r="FKJ388" s="811"/>
      <c r="FKK388" s="811"/>
      <c r="FKL388" s="811"/>
      <c r="FKM388" s="811"/>
      <c r="FKN388" s="811"/>
      <c r="FKO388" s="811"/>
      <c r="FKP388" s="811"/>
      <c r="FKQ388" s="811"/>
      <c r="FKR388" s="811"/>
      <c r="FKS388" s="811"/>
      <c r="FKT388" s="811"/>
      <c r="FKU388" s="811"/>
      <c r="FKV388" s="811"/>
      <c r="FKW388" s="811"/>
      <c r="FKX388" s="811"/>
      <c r="FKY388" s="811"/>
      <c r="FKZ388" s="811"/>
      <c r="FLA388" s="811"/>
      <c r="FLB388" s="811"/>
      <c r="FLC388" s="811"/>
      <c r="FLD388" s="811"/>
      <c r="FLE388" s="811"/>
      <c r="FLF388" s="811"/>
      <c r="FLG388" s="811"/>
      <c r="FLH388" s="811"/>
      <c r="FLI388" s="811"/>
      <c r="FLJ388" s="811"/>
      <c r="FLK388" s="811"/>
      <c r="FLL388" s="811"/>
      <c r="FLM388" s="811"/>
      <c r="FLN388" s="811"/>
      <c r="FLO388" s="811"/>
      <c r="FLP388" s="811"/>
      <c r="FLQ388" s="811"/>
      <c r="FLR388" s="811"/>
      <c r="FLS388" s="811"/>
      <c r="FLT388" s="811"/>
      <c r="FLU388" s="811"/>
      <c r="FLV388" s="811"/>
      <c r="FLW388" s="811"/>
      <c r="FLX388" s="811"/>
      <c r="FLY388" s="811"/>
      <c r="FLZ388" s="811"/>
      <c r="FMA388" s="811"/>
      <c r="FMB388" s="811"/>
      <c r="FMC388" s="811"/>
      <c r="FMD388" s="811"/>
      <c r="FME388" s="811"/>
      <c r="FMF388" s="811"/>
      <c r="FMG388" s="811"/>
      <c r="FMH388" s="811"/>
      <c r="FMI388" s="811"/>
      <c r="FMJ388" s="811"/>
      <c r="FMK388" s="811"/>
      <c r="FML388" s="811"/>
      <c r="FMM388" s="811"/>
      <c r="FMN388" s="811"/>
      <c r="FMO388" s="811"/>
      <c r="FMP388" s="811"/>
      <c r="FMQ388" s="811"/>
      <c r="FMR388" s="811"/>
      <c r="FMS388" s="811"/>
      <c r="FMT388" s="811"/>
      <c r="FMU388" s="811"/>
      <c r="FMV388" s="811"/>
      <c r="FMW388" s="811"/>
      <c r="FMX388" s="811"/>
      <c r="FMY388" s="811"/>
      <c r="FMZ388" s="811"/>
      <c r="FNA388" s="811"/>
      <c r="FNB388" s="811"/>
      <c r="FNC388" s="811"/>
      <c r="FND388" s="811"/>
      <c r="FNE388" s="811"/>
      <c r="FNF388" s="811"/>
      <c r="FNG388" s="811"/>
      <c r="FNH388" s="811"/>
      <c r="FNI388" s="811"/>
      <c r="FNJ388" s="811"/>
      <c r="FNK388" s="811"/>
      <c r="FNL388" s="811"/>
      <c r="FNM388" s="811"/>
      <c r="FNN388" s="811"/>
      <c r="FNO388" s="811"/>
      <c r="FNP388" s="811"/>
      <c r="FNQ388" s="811"/>
      <c r="FNR388" s="811"/>
      <c r="FNS388" s="811"/>
      <c r="FNT388" s="811"/>
      <c r="FNU388" s="811"/>
      <c r="FNV388" s="811"/>
      <c r="FNW388" s="811"/>
      <c r="FNX388" s="811"/>
      <c r="FNY388" s="811"/>
      <c r="FNZ388" s="811"/>
      <c r="FOA388" s="811"/>
      <c r="FOB388" s="811"/>
      <c r="FOC388" s="811"/>
      <c r="FOD388" s="811"/>
      <c r="FOE388" s="811"/>
      <c r="FOF388" s="811"/>
      <c r="FOG388" s="811"/>
      <c r="FOH388" s="811"/>
      <c r="FOI388" s="811"/>
      <c r="FOJ388" s="811"/>
      <c r="FOK388" s="811"/>
      <c r="FOL388" s="811"/>
      <c r="FOM388" s="811"/>
      <c r="FON388" s="811"/>
      <c r="FOO388" s="811"/>
      <c r="FOP388" s="811"/>
      <c r="FOQ388" s="811"/>
      <c r="FOR388" s="811"/>
      <c r="FOS388" s="811"/>
      <c r="FOT388" s="811"/>
      <c r="FOU388" s="811"/>
      <c r="FOV388" s="811"/>
      <c r="FOW388" s="811"/>
      <c r="FOX388" s="811"/>
      <c r="FOY388" s="811"/>
      <c r="FOZ388" s="811"/>
      <c r="FPA388" s="811"/>
      <c r="FPB388" s="811"/>
      <c r="FPC388" s="811"/>
      <c r="FPD388" s="811"/>
      <c r="FPE388" s="811"/>
      <c r="FPF388" s="811"/>
      <c r="FPG388" s="811"/>
      <c r="FPH388" s="811"/>
      <c r="FPI388" s="811"/>
      <c r="FPJ388" s="811"/>
      <c r="FPK388" s="811"/>
      <c r="FPL388" s="811"/>
      <c r="FPM388" s="811"/>
      <c r="FPN388" s="811"/>
      <c r="FPO388" s="811"/>
      <c r="FPP388" s="811"/>
      <c r="FPQ388" s="811"/>
      <c r="FPR388" s="811"/>
      <c r="FPS388" s="811"/>
      <c r="FPT388" s="811"/>
      <c r="FPU388" s="811"/>
      <c r="FPV388" s="811"/>
      <c r="FPW388" s="811"/>
      <c r="FPX388" s="811"/>
      <c r="FPY388" s="811"/>
      <c r="FPZ388" s="811"/>
      <c r="FQA388" s="811"/>
      <c r="FQB388" s="811"/>
      <c r="FQC388" s="811"/>
      <c r="FQD388" s="811"/>
      <c r="FQE388" s="811"/>
      <c r="FQF388" s="811"/>
      <c r="FQG388" s="811"/>
      <c r="FQH388" s="811"/>
      <c r="FQI388" s="811"/>
      <c r="FQJ388" s="811"/>
      <c r="FQK388" s="811"/>
      <c r="FQL388" s="811"/>
      <c r="FQM388" s="811"/>
      <c r="FQN388" s="811"/>
      <c r="FQO388" s="811"/>
      <c r="FQP388" s="811"/>
      <c r="FQQ388" s="811"/>
      <c r="FQR388" s="811"/>
      <c r="FQS388" s="811"/>
      <c r="FQT388" s="811"/>
      <c r="FQU388" s="811"/>
      <c r="FQV388" s="811"/>
      <c r="FQW388" s="811"/>
      <c r="FQX388" s="811"/>
      <c r="FQY388" s="811"/>
      <c r="FQZ388" s="811"/>
      <c r="FRA388" s="811"/>
      <c r="FRB388" s="811"/>
      <c r="FRC388" s="811"/>
      <c r="FRD388" s="811"/>
      <c r="FRE388" s="811"/>
      <c r="FRF388" s="811"/>
      <c r="FRG388" s="811"/>
      <c r="FRH388" s="811"/>
      <c r="FRI388" s="811"/>
      <c r="FRJ388" s="811"/>
      <c r="FRK388" s="811"/>
      <c r="FRL388" s="811"/>
      <c r="FRM388" s="811"/>
      <c r="FRN388" s="811"/>
      <c r="FRO388" s="811"/>
      <c r="FRP388" s="811"/>
      <c r="FRQ388" s="811"/>
      <c r="FRR388" s="811"/>
      <c r="FRS388" s="811"/>
      <c r="FRT388" s="811"/>
      <c r="FRU388" s="811"/>
      <c r="FRV388" s="811"/>
      <c r="FRW388" s="811"/>
      <c r="FRX388" s="811"/>
      <c r="FRY388" s="811"/>
      <c r="FRZ388" s="811"/>
      <c r="FSA388" s="811"/>
      <c r="FSB388" s="811"/>
      <c r="FSC388" s="811"/>
      <c r="FSD388" s="811"/>
      <c r="FSE388" s="811"/>
      <c r="FSF388" s="811"/>
      <c r="FSG388" s="811"/>
      <c r="FSH388" s="811"/>
      <c r="FSI388" s="811"/>
      <c r="FSJ388" s="811"/>
      <c r="FSK388" s="811"/>
      <c r="FSL388" s="811"/>
      <c r="FSM388" s="811"/>
      <c r="FSN388" s="811"/>
      <c r="FSO388" s="811"/>
      <c r="FSP388" s="811"/>
      <c r="FSQ388" s="811"/>
      <c r="FSR388" s="811"/>
      <c r="FSS388" s="811"/>
      <c r="FST388" s="811"/>
      <c r="FSU388" s="811"/>
      <c r="FSV388" s="811"/>
      <c r="FSW388" s="811"/>
      <c r="FSX388" s="811"/>
      <c r="FSY388" s="811"/>
      <c r="FSZ388" s="811"/>
      <c r="FTA388" s="811"/>
      <c r="FTB388" s="811"/>
      <c r="FTC388" s="811"/>
      <c r="FTD388" s="811"/>
      <c r="FTE388" s="811"/>
      <c r="FTF388" s="811"/>
      <c r="FTG388" s="811"/>
      <c r="FTH388" s="811"/>
      <c r="FTI388" s="811"/>
      <c r="FTJ388" s="811"/>
      <c r="FTK388" s="811"/>
      <c r="FTL388" s="811"/>
      <c r="FTM388" s="811"/>
      <c r="FTN388" s="811"/>
      <c r="FTO388" s="811"/>
      <c r="FTP388" s="811"/>
      <c r="FTQ388" s="811"/>
      <c r="FTR388" s="811"/>
      <c r="FTS388" s="811"/>
      <c r="FTT388" s="811"/>
      <c r="FTU388" s="811"/>
      <c r="FTV388" s="811"/>
      <c r="FTW388" s="811"/>
      <c r="FTX388" s="811"/>
      <c r="FTY388" s="811"/>
      <c r="FTZ388" s="811"/>
      <c r="FUA388" s="811"/>
      <c r="FUB388" s="811"/>
      <c r="FUC388" s="811"/>
      <c r="FUD388" s="811"/>
      <c r="FUE388" s="811"/>
      <c r="FUF388" s="811"/>
      <c r="FUG388" s="811"/>
      <c r="FUH388" s="811"/>
      <c r="FUI388" s="811"/>
      <c r="FUJ388" s="811"/>
      <c r="FUK388" s="811"/>
      <c r="FUL388" s="811"/>
      <c r="FUM388" s="811"/>
      <c r="FUN388" s="811"/>
      <c r="FUO388" s="811"/>
      <c r="FUP388" s="811"/>
      <c r="FUQ388" s="811"/>
      <c r="FUR388" s="811"/>
      <c r="FUS388" s="811"/>
      <c r="FUT388" s="811"/>
      <c r="FUU388" s="811"/>
      <c r="FUV388" s="811"/>
      <c r="FUW388" s="811"/>
      <c r="FUX388" s="811"/>
      <c r="FUY388" s="811"/>
      <c r="FUZ388" s="811"/>
      <c r="FVA388" s="811"/>
      <c r="FVB388" s="811"/>
      <c r="FVC388" s="811"/>
      <c r="FVD388" s="811"/>
      <c r="FVE388" s="811"/>
      <c r="FVF388" s="811"/>
      <c r="FVG388" s="811"/>
      <c r="FVH388" s="811"/>
      <c r="FVI388" s="811"/>
      <c r="FVJ388" s="811"/>
      <c r="FVK388" s="811"/>
      <c r="FVL388" s="811"/>
      <c r="FVM388" s="811"/>
      <c r="FVN388" s="811"/>
      <c r="FVO388" s="811"/>
      <c r="FVP388" s="811"/>
      <c r="FVQ388" s="811"/>
      <c r="FVR388" s="811"/>
      <c r="FVS388" s="811"/>
      <c r="FVT388" s="811"/>
      <c r="FVU388" s="811"/>
      <c r="FVV388" s="811"/>
      <c r="FVW388" s="811"/>
      <c r="FVX388" s="811"/>
      <c r="FVY388" s="811"/>
      <c r="FVZ388" s="811"/>
      <c r="FWA388" s="811"/>
      <c r="FWB388" s="811"/>
      <c r="FWC388" s="811"/>
      <c r="FWD388" s="811"/>
      <c r="FWE388" s="811"/>
      <c r="FWF388" s="811"/>
      <c r="FWG388" s="811"/>
      <c r="FWH388" s="811"/>
      <c r="FWI388" s="811"/>
      <c r="FWJ388" s="811"/>
      <c r="FWK388" s="811"/>
      <c r="FWL388" s="811"/>
      <c r="FWM388" s="811"/>
      <c r="FWN388" s="811"/>
      <c r="FWO388" s="811"/>
      <c r="FWP388" s="811"/>
      <c r="FWQ388" s="811"/>
      <c r="FWR388" s="811"/>
      <c r="FWS388" s="811"/>
      <c r="FWT388" s="811"/>
      <c r="FWU388" s="811"/>
      <c r="FWV388" s="811"/>
      <c r="FWW388" s="811"/>
      <c r="FWX388" s="811"/>
      <c r="FWY388" s="811"/>
      <c r="FWZ388" s="811"/>
      <c r="FXA388" s="811"/>
      <c r="FXB388" s="811"/>
      <c r="FXC388" s="811"/>
      <c r="FXD388" s="811"/>
      <c r="FXE388" s="811"/>
      <c r="FXF388" s="811"/>
      <c r="FXG388" s="811"/>
      <c r="FXH388" s="811"/>
      <c r="FXI388" s="811"/>
      <c r="FXJ388" s="811"/>
      <c r="FXK388" s="811"/>
      <c r="FXL388" s="811"/>
      <c r="FXM388" s="811"/>
      <c r="FXN388" s="811"/>
      <c r="FXO388" s="811"/>
      <c r="FXP388" s="811"/>
      <c r="FXQ388" s="811"/>
      <c r="FXR388" s="811"/>
      <c r="FXS388" s="811"/>
      <c r="FXT388" s="811"/>
      <c r="FXU388" s="811"/>
      <c r="FXV388" s="811"/>
      <c r="FXW388" s="811"/>
      <c r="FXX388" s="811"/>
      <c r="FXY388" s="811"/>
      <c r="FXZ388" s="811"/>
      <c r="FYA388" s="811"/>
      <c r="FYB388" s="811"/>
      <c r="FYC388" s="811"/>
      <c r="FYD388" s="811"/>
      <c r="FYE388" s="811"/>
      <c r="FYF388" s="811"/>
      <c r="FYG388" s="811"/>
      <c r="FYH388" s="811"/>
      <c r="FYI388" s="811"/>
      <c r="FYJ388" s="811"/>
      <c r="FYK388" s="811"/>
      <c r="FYL388" s="811"/>
      <c r="FYM388" s="811"/>
      <c r="FYN388" s="811"/>
      <c r="FYO388" s="811"/>
      <c r="FYP388" s="811"/>
      <c r="FYQ388" s="811"/>
      <c r="FYR388" s="811"/>
      <c r="FYS388" s="811"/>
      <c r="FYT388" s="811"/>
      <c r="FYU388" s="811"/>
      <c r="FYV388" s="811"/>
      <c r="FYW388" s="811"/>
      <c r="FYX388" s="811"/>
      <c r="FYY388" s="811"/>
      <c r="FYZ388" s="811"/>
      <c r="FZA388" s="811"/>
      <c r="FZB388" s="811"/>
      <c r="FZC388" s="811"/>
      <c r="FZD388" s="811"/>
      <c r="FZE388" s="811"/>
      <c r="FZF388" s="811"/>
      <c r="FZG388" s="811"/>
      <c r="FZH388" s="811"/>
      <c r="FZI388" s="811"/>
      <c r="FZJ388" s="811"/>
      <c r="FZK388" s="811"/>
      <c r="FZL388" s="811"/>
      <c r="FZM388" s="811"/>
      <c r="FZN388" s="811"/>
      <c r="FZO388" s="811"/>
      <c r="FZP388" s="811"/>
      <c r="FZQ388" s="811"/>
      <c r="FZR388" s="811"/>
      <c r="FZS388" s="811"/>
      <c r="FZT388" s="811"/>
      <c r="FZU388" s="811"/>
      <c r="FZV388" s="811"/>
      <c r="FZW388" s="811"/>
      <c r="FZX388" s="811"/>
      <c r="FZY388" s="811"/>
      <c r="FZZ388" s="811"/>
      <c r="GAA388" s="811"/>
      <c r="GAB388" s="811"/>
      <c r="GAC388" s="811"/>
      <c r="GAD388" s="811"/>
      <c r="GAE388" s="811"/>
      <c r="GAF388" s="811"/>
      <c r="GAG388" s="811"/>
      <c r="GAH388" s="811"/>
      <c r="GAI388" s="811"/>
      <c r="GAJ388" s="811"/>
      <c r="GAK388" s="811"/>
      <c r="GAL388" s="811"/>
      <c r="GAM388" s="811"/>
      <c r="GAN388" s="811"/>
      <c r="GAO388" s="811"/>
      <c r="GAP388" s="811"/>
      <c r="GAQ388" s="811"/>
      <c r="GAR388" s="811"/>
      <c r="GAS388" s="811"/>
      <c r="GAT388" s="811"/>
      <c r="GAU388" s="811"/>
      <c r="GAV388" s="811"/>
      <c r="GAW388" s="811"/>
      <c r="GAX388" s="811"/>
      <c r="GAY388" s="811"/>
      <c r="GAZ388" s="811"/>
      <c r="GBA388" s="811"/>
      <c r="GBB388" s="811"/>
      <c r="GBC388" s="811"/>
      <c r="GBD388" s="811"/>
      <c r="GBE388" s="811"/>
      <c r="GBF388" s="811"/>
      <c r="GBG388" s="811"/>
      <c r="GBH388" s="811"/>
      <c r="GBI388" s="811"/>
      <c r="GBJ388" s="811"/>
      <c r="GBK388" s="811"/>
      <c r="GBL388" s="811"/>
      <c r="GBM388" s="811"/>
      <c r="GBN388" s="811"/>
      <c r="GBO388" s="811"/>
      <c r="GBP388" s="811"/>
      <c r="GBQ388" s="811"/>
      <c r="GBR388" s="811"/>
      <c r="GBS388" s="811"/>
      <c r="GBT388" s="811"/>
      <c r="GBU388" s="811"/>
      <c r="GBV388" s="811"/>
      <c r="GBW388" s="811"/>
      <c r="GBX388" s="811"/>
      <c r="GBY388" s="811"/>
      <c r="GBZ388" s="811"/>
      <c r="GCA388" s="811"/>
      <c r="GCB388" s="811"/>
      <c r="GCC388" s="811"/>
      <c r="GCD388" s="811"/>
      <c r="GCE388" s="811"/>
      <c r="GCF388" s="811"/>
      <c r="GCG388" s="811"/>
      <c r="GCH388" s="811"/>
      <c r="GCI388" s="811"/>
      <c r="GCJ388" s="811"/>
      <c r="GCK388" s="811"/>
      <c r="GCL388" s="811"/>
      <c r="GCM388" s="811"/>
      <c r="GCN388" s="811"/>
      <c r="GCO388" s="811"/>
      <c r="GCP388" s="811"/>
      <c r="GCQ388" s="811"/>
      <c r="GCR388" s="811"/>
      <c r="GCS388" s="811"/>
      <c r="GCT388" s="811"/>
      <c r="GCU388" s="811"/>
      <c r="GCV388" s="811"/>
      <c r="GCW388" s="811"/>
      <c r="GCX388" s="811"/>
      <c r="GCY388" s="811"/>
      <c r="GCZ388" s="811"/>
      <c r="GDA388" s="811"/>
      <c r="GDB388" s="811"/>
      <c r="GDC388" s="811"/>
      <c r="GDD388" s="811"/>
      <c r="GDE388" s="811"/>
      <c r="GDF388" s="811"/>
      <c r="GDG388" s="811"/>
      <c r="GDH388" s="811"/>
      <c r="GDI388" s="811"/>
      <c r="GDJ388" s="811"/>
      <c r="GDK388" s="811"/>
      <c r="GDL388" s="811"/>
      <c r="GDM388" s="811"/>
      <c r="GDN388" s="811"/>
      <c r="GDO388" s="811"/>
      <c r="GDP388" s="811"/>
      <c r="GDQ388" s="811"/>
      <c r="GDR388" s="811"/>
      <c r="GDS388" s="811"/>
      <c r="GDT388" s="811"/>
      <c r="GDU388" s="811"/>
      <c r="GDV388" s="811"/>
      <c r="GDW388" s="811"/>
      <c r="GDX388" s="811"/>
      <c r="GDY388" s="811"/>
      <c r="GDZ388" s="811"/>
      <c r="GEA388" s="811"/>
      <c r="GEB388" s="811"/>
      <c r="GEC388" s="811"/>
      <c r="GED388" s="811"/>
      <c r="GEE388" s="811"/>
      <c r="GEF388" s="811"/>
      <c r="GEG388" s="811"/>
      <c r="GEH388" s="811"/>
      <c r="GEI388" s="811"/>
      <c r="GEJ388" s="811"/>
      <c r="GEK388" s="811"/>
      <c r="GEL388" s="811"/>
      <c r="GEM388" s="811"/>
      <c r="GEN388" s="811"/>
      <c r="GEO388" s="811"/>
      <c r="GEP388" s="811"/>
      <c r="GEQ388" s="811"/>
      <c r="GER388" s="811"/>
      <c r="GES388" s="811"/>
      <c r="GET388" s="811"/>
      <c r="GEU388" s="811"/>
      <c r="GEV388" s="811"/>
      <c r="GEW388" s="811"/>
      <c r="GEX388" s="811"/>
      <c r="GEY388" s="811"/>
      <c r="GEZ388" s="811"/>
      <c r="GFA388" s="811"/>
      <c r="GFB388" s="811"/>
      <c r="GFC388" s="811"/>
      <c r="GFD388" s="811"/>
      <c r="GFE388" s="811"/>
      <c r="GFF388" s="811"/>
      <c r="GFG388" s="811"/>
      <c r="GFH388" s="811"/>
      <c r="GFI388" s="811"/>
      <c r="GFJ388" s="811"/>
      <c r="GFK388" s="811"/>
      <c r="GFL388" s="811"/>
      <c r="GFM388" s="811"/>
      <c r="GFN388" s="811"/>
      <c r="GFO388" s="811"/>
      <c r="GFP388" s="811"/>
      <c r="GFQ388" s="811"/>
      <c r="GFR388" s="811"/>
      <c r="GFS388" s="811"/>
      <c r="GFT388" s="811"/>
      <c r="GFU388" s="811"/>
      <c r="GFV388" s="811"/>
      <c r="GFW388" s="811"/>
      <c r="GFX388" s="811"/>
      <c r="GFY388" s="811"/>
      <c r="GFZ388" s="811"/>
      <c r="GGA388" s="811"/>
      <c r="GGB388" s="811"/>
      <c r="GGC388" s="811"/>
      <c r="GGD388" s="811"/>
      <c r="GGE388" s="811"/>
      <c r="GGF388" s="811"/>
      <c r="GGG388" s="811"/>
      <c r="GGH388" s="811"/>
      <c r="GGI388" s="811"/>
      <c r="GGJ388" s="811"/>
      <c r="GGK388" s="811"/>
      <c r="GGL388" s="811"/>
      <c r="GGM388" s="811"/>
      <c r="GGN388" s="811"/>
      <c r="GGO388" s="811"/>
      <c r="GGP388" s="811"/>
      <c r="GGQ388" s="811"/>
      <c r="GGR388" s="811"/>
      <c r="GGS388" s="811"/>
      <c r="GGT388" s="811"/>
      <c r="GGU388" s="811"/>
      <c r="GGV388" s="811"/>
      <c r="GGW388" s="811"/>
      <c r="GGX388" s="811"/>
      <c r="GGY388" s="811"/>
      <c r="GGZ388" s="811"/>
      <c r="GHA388" s="811"/>
      <c r="GHB388" s="811"/>
      <c r="GHC388" s="811"/>
      <c r="GHD388" s="811"/>
      <c r="GHE388" s="811"/>
      <c r="GHF388" s="811"/>
      <c r="GHG388" s="811"/>
      <c r="GHH388" s="811"/>
      <c r="GHI388" s="811"/>
      <c r="GHJ388" s="811"/>
      <c r="GHK388" s="811"/>
      <c r="GHL388" s="811"/>
      <c r="GHM388" s="811"/>
      <c r="GHN388" s="811"/>
      <c r="GHO388" s="811"/>
      <c r="GHP388" s="811"/>
      <c r="GHQ388" s="811"/>
      <c r="GHR388" s="811"/>
      <c r="GHS388" s="811"/>
      <c r="GHT388" s="811"/>
      <c r="GHU388" s="811"/>
      <c r="GHV388" s="811"/>
      <c r="GHW388" s="811"/>
      <c r="GHX388" s="811"/>
      <c r="GHY388" s="811"/>
      <c r="GHZ388" s="811"/>
      <c r="GIA388" s="811"/>
      <c r="GIB388" s="811"/>
      <c r="GIC388" s="811"/>
      <c r="GID388" s="811"/>
      <c r="GIE388" s="811"/>
      <c r="GIF388" s="811"/>
      <c r="GIG388" s="811"/>
      <c r="GIH388" s="811"/>
      <c r="GII388" s="811"/>
      <c r="GIJ388" s="811"/>
      <c r="GIK388" s="811"/>
      <c r="GIL388" s="811"/>
      <c r="GIM388" s="811"/>
      <c r="GIN388" s="811"/>
      <c r="GIO388" s="811"/>
      <c r="GIP388" s="811"/>
      <c r="GIQ388" s="811"/>
      <c r="GIR388" s="811"/>
      <c r="GIS388" s="811"/>
      <c r="GIT388" s="811"/>
      <c r="GIU388" s="811"/>
      <c r="GIV388" s="811"/>
      <c r="GIW388" s="811"/>
      <c r="GIX388" s="811"/>
      <c r="GIY388" s="811"/>
      <c r="GIZ388" s="811"/>
      <c r="GJA388" s="811"/>
      <c r="GJB388" s="811"/>
      <c r="GJC388" s="811"/>
      <c r="GJD388" s="811"/>
      <c r="GJE388" s="811"/>
      <c r="GJF388" s="811"/>
      <c r="GJG388" s="811"/>
      <c r="GJH388" s="811"/>
      <c r="GJI388" s="811"/>
      <c r="GJJ388" s="811"/>
      <c r="GJK388" s="811"/>
      <c r="GJL388" s="811"/>
      <c r="GJM388" s="811"/>
      <c r="GJN388" s="811"/>
      <c r="GJO388" s="811"/>
      <c r="GJP388" s="811"/>
      <c r="GJQ388" s="811"/>
      <c r="GJR388" s="811"/>
      <c r="GJS388" s="811"/>
      <c r="GJT388" s="811"/>
      <c r="GJU388" s="811"/>
      <c r="GJV388" s="811"/>
      <c r="GJW388" s="811"/>
      <c r="GJX388" s="811"/>
      <c r="GJY388" s="811"/>
      <c r="GJZ388" s="811"/>
      <c r="GKA388" s="811"/>
      <c r="GKB388" s="811"/>
      <c r="GKC388" s="811"/>
      <c r="GKD388" s="811"/>
      <c r="GKE388" s="811"/>
      <c r="GKF388" s="811"/>
      <c r="GKG388" s="811"/>
      <c r="GKH388" s="811"/>
      <c r="GKI388" s="811"/>
      <c r="GKJ388" s="811"/>
      <c r="GKK388" s="811"/>
      <c r="GKL388" s="811"/>
      <c r="GKM388" s="811"/>
      <c r="GKN388" s="811"/>
      <c r="GKO388" s="811"/>
      <c r="GKP388" s="811"/>
      <c r="GKQ388" s="811"/>
      <c r="GKR388" s="811"/>
      <c r="GKS388" s="811"/>
      <c r="GKT388" s="811"/>
      <c r="GKU388" s="811"/>
      <c r="GKV388" s="811"/>
      <c r="GKW388" s="811"/>
      <c r="GKX388" s="811"/>
      <c r="GKY388" s="811"/>
      <c r="GKZ388" s="811"/>
      <c r="GLA388" s="811"/>
      <c r="GLB388" s="811"/>
      <c r="GLC388" s="811"/>
      <c r="GLD388" s="811"/>
      <c r="GLE388" s="811"/>
      <c r="GLF388" s="811"/>
      <c r="GLG388" s="811"/>
      <c r="GLH388" s="811"/>
      <c r="GLI388" s="811"/>
      <c r="GLJ388" s="811"/>
      <c r="GLK388" s="811"/>
      <c r="GLL388" s="811"/>
      <c r="GLM388" s="811"/>
      <c r="GLN388" s="811"/>
      <c r="GLO388" s="811"/>
      <c r="GLP388" s="811"/>
      <c r="GLQ388" s="811"/>
      <c r="GLR388" s="811"/>
      <c r="GLS388" s="811"/>
      <c r="GLT388" s="811"/>
      <c r="GLU388" s="811"/>
      <c r="GLV388" s="811"/>
      <c r="GLW388" s="811"/>
      <c r="GLX388" s="811"/>
      <c r="GLY388" s="811"/>
      <c r="GLZ388" s="811"/>
      <c r="GMA388" s="811"/>
      <c r="GMB388" s="811"/>
      <c r="GMC388" s="811"/>
      <c r="GMD388" s="811"/>
      <c r="GME388" s="811"/>
      <c r="GMF388" s="811"/>
      <c r="GMG388" s="811"/>
      <c r="GMH388" s="811"/>
      <c r="GMI388" s="811"/>
      <c r="GMJ388" s="811"/>
      <c r="GMK388" s="811"/>
      <c r="GML388" s="811"/>
      <c r="GMM388" s="811"/>
      <c r="GMN388" s="811"/>
      <c r="GMO388" s="811"/>
      <c r="GMP388" s="811"/>
      <c r="GMQ388" s="811"/>
      <c r="GMR388" s="811"/>
      <c r="GMS388" s="811"/>
      <c r="GMT388" s="811"/>
      <c r="GMU388" s="811"/>
      <c r="GMV388" s="811"/>
      <c r="GMW388" s="811"/>
      <c r="GMX388" s="811"/>
      <c r="GMY388" s="811"/>
      <c r="GMZ388" s="811"/>
      <c r="GNA388" s="811"/>
      <c r="GNB388" s="811"/>
      <c r="GNC388" s="811"/>
      <c r="GND388" s="811"/>
      <c r="GNE388" s="811"/>
      <c r="GNF388" s="811"/>
      <c r="GNG388" s="811"/>
      <c r="GNH388" s="811"/>
      <c r="GNI388" s="811"/>
      <c r="GNJ388" s="811"/>
      <c r="GNK388" s="811"/>
      <c r="GNL388" s="811"/>
      <c r="GNM388" s="811"/>
      <c r="GNN388" s="811"/>
      <c r="GNO388" s="811"/>
      <c r="GNP388" s="811"/>
      <c r="GNQ388" s="811"/>
      <c r="GNR388" s="811"/>
      <c r="GNS388" s="811"/>
      <c r="GNT388" s="811"/>
      <c r="GNU388" s="811"/>
      <c r="GNV388" s="811"/>
      <c r="GNW388" s="811"/>
      <c r="GNX388" s="811"/>
      <c r="GNY388" s="811"/>
      <c r="GNZ388" s="811"/>
      <c r="GOA388" s="811"/>
      <c r="GOB388" s="811"/>
      <c r="GOC388" s="811"/>
      <c r="GOD388" s="811"/>
      <c r="GOE388" s="811"/>
      <c r="GOF388" s="811"/>
      <c r="GOG388" s="811"/>
      <c r="GOH388" s="811"/>
      <c r="GOI388" s="811"/>
      <c r="GOJ388" s="811"/>
      <c r="GOK388" s="811"/>
      <c r="GOL388" s="811"/>
      <c r="GOM388" s="811"/>
      <c r="GON388" s="811"/>
      <c r="GOO388" s="811"/>
      <c r="GOP388" s="811"/>
      <c r="GOQ388" s="811"/>
      <c r="GOR388" s="811"/>
      <c r="GOS388" s="811"/>
      <c r="GOT388" s="811"/>
      <c r="GOU388" s="811"/>
      <c r="GOV388" s="811"/>
      <c r="GOW388" s="811"/>
      <c r="GOX388" s="811"/>
      <c r="GOY388" s="811"/>
      <c r="GOZ388" s="811"/>
      <c r="GPA388" s="811"/>
      <c r="GPB388" s="811"/>
      <c r="GPC388" s="811"/>
      <c r="GPD388" s="811"/>
      <c r="GPE388" s="811"/>
      <c r="GPF388" s="811"/>
      <c r="GPG388" s="811"/>
      <c r="GPH388" s="811"/>
      <c r="GPI388" s="811"/>
      <c r="GPJ388" s="811"/>
      <c r="GPK388" s="811"/>
      <c r="GPL388" s="811"/>
      <c r="GPM388" s="811"/>
      <c r="GPN388" s="811"/>
      <c r="GPO388" s="811"/>
      <c r="GPP388" s="811"/>
      <c r="GPQ388" s="811"/>
      <c r="GPR388" s="811"/>
      <c r="GPS388" s="811"/>
      <c r="GPT388" s="811"/>
      <c r="GPU388" s="811"/>
      <c r="GPV388" s="811"/>
      <c r="GPW388" s="811"/>
      <c r="GPX388" s="811"/>
      <c r="GPY388" s="811"/>
      <c r="GPZ388" s="811"/>
      <c r="GQA388" s="811"/>
      <c r="GQB388" s="811"/>
      <c r="GQC388" s="811"/>
      <c r="GQD388" s="811"/>
      <c r="GQE388" s="811"/>
      <c r="GQF388" s="811"/>
      <c r="GQG388" s="811"/>
      <c r="GQH388" s="811"/>
      <c r="GQI388" s="811"/>
      <c r="GQJ388" s="811"/>
      <c r="GQK388" s="811"/>
      <c r="GQL388" s="811"/>
      <c r="GQM388" s="811"/>
      <c r="GQN388" s="811"/>
      <c r="GQO388" s="811"/>
      <c r="GQP388" s="811"/>
      <c r="GQQ388" s="811"/>
      <c r="GQR388" s="811"/>
      <c r="GQS388" s="811"/>
      <c r="GQT388" s="811"/>
      <c r="GQU388" s="811"/>
      <c r="GQV388" s="811"/>
      <c r="GQW388" s="811"/>
      <c r="GQX388" s="811"/>
      <c r="GQY388" s="811"/>
      <c r="GQZ388" s="811"/>
      <c r="GRA388" s="811"/>
      <c r="GRB388" s="811"/>
      <c r="GRC388" s="811"/>
      <c r="GRD388" s="811"/>
      <c r="GRE388" s="811"/>
      <c r="GRF388" s="811"/>
      <c r="GRG388" s="811"/>
      <c r="GRH388" s="811"/>
      <c r="GRI388" s="811"/>
      <c r="GRJ388" s="811"/>
      <c r="GRK388" s="811"/>
      <c r="GRL388" s="811"/>
      <c r="GRM388" s="811"/>
      <c r="GRN388" s="811"/>
      <c r="GRO388" s="811"/>
      <c r="GRP388" s="811"/>
      <c r="GRQ388" s="811"/>
      <c r="GRR388" s="811"/>
      <c r="GRS388" s="811"/>
      <c r="GRT388" s="811"/>
      <c r="GRU388" s="811"/>
      <c r="GRV388" s="811"/>
      <c r="GRW388" s="811"/>
      <c r="GRX388" s="811"/>
      <c r="GRY388" s="811"/>
      <c r="GRZ388" s="811"/>
      <c r="GSA388" s="811"/>
      <c r="GSB388" s="811"/>
      <c r="GSC388" s="811"/>
      <c r="GSD388" s="811"/>
      <c r="GSE388" s="811"/>
      <c r="GSF388" s="811"/>
      <c r="GSG388" s="811"/>
      <c r="GSH388" s="811"/>
      <c r="GSI388" s="811"/>
      <c r="GSJ388" s="811"/>
      <c r="GSK388" s="811"/>
      <c r="GSL388" s="811"/>
      <c r="GSM388" s="811"/>
      <c r="GSN388" s="811"/>
      <c r="GSO388" s="811"/>
      <c r="GSP388" s="811"/>
      <c r="GSQ388" s="811"/>
      <c r="GSR388" s="811"/>
      <c r="GSS388" s="811"/>
      <c r="GST388" s="811"/>
      <c r="GSU388" s="811"/>
      <c r="GSV388" s="811"/>
      <c r="GSW388" s="811"/>
      <c r="GSX388" s="811"/>
      <c r="GSY388" s="811"/>
      <c r="GSZ388" s="811"/>
      <c r="GTA388" s="811"/>
      <c r="GTB388" s="811"/>
      <c r="GTC388" s="811"/>
      <c r="GTD388" s="811"/>
      <c r="GTE388" s="811"/>
      <c r="GTF388" s="811"/>
      <c r="GTG388" s="811"/>
      <c r="GTH388" s="811"/>
      <c r="GTI388" s="811"/>
      <c r="GTJ388" s="811"/>
      <c r="GTK388" s="811"/>
      <c r="GTL388" s="811"/>
      <c r="GTM388" s="811"/>
      <c r="GTN388" s="811"/>
      <c r="GTO388" s="811"/>
      <c r="GTP388" s="811"/>
      <c r="GTQ388" s="811"/>
      <c r="GTR388" s="811"/>
      <c r="GTS388" s="811"/>
      <c r="GTT388" s="811"/>
      <c r="GTU388" s="811"/>
      <c r="GTV388" s="811"/>
      <c r="GTW388" s="811"/>
      <c r="GTX388" s="811"/>
      <c r="GTY388" s="811"/>
      <c r="GTZ388" s="811"/>
      <c r="GUA388" s="811"/>
      <c r="GUB388" s="811"/>
      <c r="GUC388" s="811"/>
      <c r="GUD388" s="811"/>
      <c r="GUE388" s="811"/>
      <c r="GUF388" s="811"/>
      <c r="GUG388" s="811"/>
      <c r="GUH388" s="811"/>
      <c r="GUI388" s="811"/>
      <c r="GUJ388" s="811"/>
      <c r="GUK388" s="811"/>
      <c r="GUL388" s="811"/>
      <c r="GUM388" s="811"/>
      <c r="GUN388" s="811"/>
      <c r="GUO388" s="811"/>
      <c r="GUP388" s="811"/>
      <c r="GUQ388" s="811"/>
      <c r="GUR388" s="811"/>
      <c r="GUS388" s="811"/>
      <c r="GUT388" s="811"/>
      <c r="GUU388" s="811"/>
      <c r="GUV388" s="811"/>
      <c r="GUW388" s="811"/>
      <c r="GUX388" s="811"/>
      <c r="GUY388" s="811"/>
      <c r="GUZ388" s="811"/>
      <c r="GVA388" s="811"/>
      <c r="GVB388" s="811"/>
      <c r="GVC388" s="811"/>
      <c r="GVD388" s="811"/>
      <c r="GVE388" s="811"/>
      <c r="GVF388" s="811"/>
      <c r="GVG388" s="811"/>
      <c r="GVH388" s="811"/>
      <c r="GVI388" s="811"/>
      <c r="GVJ388" s="811"/>
      <c r="GVK388" s="811"/>
      <c r="GVL388" s="811"/>
      <c r="GVM388" s="811"/>
      <c r="GVN388" s="811"/>
      <c r="GVO388" s="811"/>
      <c r="GVP388" s="811"/>
      <c r="GVQ388" s="811"/>
      <c r="GVR388" s="811"/>
      <c r="GVS388" s="811"/>
      <c r="GVT388" s="811"/>
      <c r="GVU388" s="811"/>
      <c r="GVV388" s="811"/>
      <c r="GVW388" s="811"/>
      <c r="GVX388" s="811"/>
      <c r="GVY388" s="811"/>
      <c r="GVZ388" s="811"/>
      <c r="GWA388" s="811"/>
      <c r="GWB388" s="811"/>
      <c r="GWC388" s="811"/>
      <c r="GWD388" s="811"/>
      <c r="GWE388" s="811"/>
      <c r="GWF388" s="811"/>
      <c r="GWG388" s="811"/>
      <c r="GWH388" s="811"/>
      <c r="GWI388" s="811"/>
      <c r="GWJ388" s="811"/>
      <c r="GWK388" s="811"/>
      <c r="GWL388" s="811"/>
      <c r="GWM388" s="811"/>
      <c r="GWN388" s="811"/>
      <c r="GWO388" s="811"/>
      <c r="GWP388" s="811"/>
      <c r="GWQ388" s="811"/>
      <c r="GWR388" s="811"/>
      <c r="GWS388" s="811"/>
      <c r="GWT388" s="811"/>
      <c r="GWU388" s="811"/>
      <c r="GWV388" s="811"/>
      <c r="GWW388" s="811"/>
      <c r="GWX388" s="811"/>
      <c r="GWY388" s="811"/>
      <c r="GWZ388" s="811"/>
      <c r="GXA388" s="811"/>
      <c r="GXB388" s="811"/>
      <c r="GXC388" s="811"/>
      <c r="GXD388" s="811"/>
      <c r="GXE388" s="811"/>
      <c r="GXF388" s="811"/>
      <c r="GXG388" s="811"/>
      <c r="GXH388" s="811"/>
      <c r="GXI388" s="811"/>
      <c r="GXJ388" s="811"/>
      <c r="GXK388" s="811"/>
      <c r="GXL388" s="811"/>
      <c r="GXM388" s="811"/>
      <c r="GXN388" s="811"/>
      <c r="GXO388" s="811"/>
      <c r="GXP388" s="811"/>
      <c r="GXQ388" s="811"/>
      <c r="GXR388" s="811"/>
      <c r="GXS388" s="811"/>
      <c r="GXT388" s="811"/>
      <c r="GXU388" s="811"/>
      <c r="GXV388" s="811"/>
      <c r="GXW388" s="811"/>
      <c r="GXX388" s="811"/>
      <c r="GXY388" s="811"/>
      <c r="GXZ388" s="811"/>
      <c r="GYA388" s="811"/>
      <c r="GYB388" s="811"/>
      <c r="GYC388" s="811"/>
      <c r="GYD388" s="811"/>
      <c r="GYE388" s="811"/>
      <c r="GYF388" s="811"/>
      <c r="GYG388" s="811"/>
      <c r="GYH388" s="811"/>
      <c r="GYI388" s="811"/>
      <c r="GYJ388" s="811"/>
      <c r="GYK388" s="811"/>
      <c r="GYL388" s="811"/>
      <c r="GYM388" s="811"/>
      <c r="GYN388" s="811"/>
      <c r="GYO388" s="811"/>
      <c r="GYP388" s="811"/>
      <c r="GYQ388" s="811"/>
      <c r="GYR388" s="811"/>
      <c r="GYS388" s="811"/>
      <c r="GYT388" s="811"/>
      <c r="GYU388" s="811"/>
      <c r="GYV388" s="811"/>
      <c r="GYW388" s="811"/>
      <c r="GYX388" s="811"/>
      <c r="GYY388" s="811"/>
      <c r="GYZ388" s="811"/>
      <c r="GZA388" s="811"/>
      <c r="GZB388" s="811"/>
      <c r="GZC388" s="811"/>
      <c r="GZD388" s="811"/>
      <c r="GZE388" s="811"/>
      <c r="GZF388" s="811"/>
      <c r="GZG388" s="811"/>
      <c r="GZH388" s="811"/>
      <c r="GZI388" s="811"/>
      <c r="GZJ388" s="811"/>
      <c r="GZK388" s="811"/>
      <c r="GZL388" s="811"/>
      <c r="GZM388" s="811"/>
      <c r="GZN388" s="811"/>
      <c r="GZO388" s="811"/>
      <c r="GZP388" s="811"/>
      <c r="GZQ388" s="811"/>
      <c r="GZR388" s="811"/>
      <c r="GZS388" s="811"/>
      <c r="GZT388" s="811"/>
      <c r="GZU388" s="811"/>
      <c r="GZV388" s="811"/>
      <c r="GZW388" s="811"/>
      <c r="GZX388" s="811"/>
      <c r="GZY388" s="811"/>
      <c r="GZZ388" s="811"/>
      <c r="HAA388" s="811"/>
      <c r="HAB388" s="811"/>
      <c r="HAC388" s="811"/>
      <c r="HAD388" s="811"/>
      <c r="HAE388" s="811"/>
      <c r="HAF388" s="811"/>
      <c r="HAG388" s="811"/>
      <c r="HAH388" s="811"/>
      <c r="HAI388" s="811"/>
      <c r="HAJ388" s="811"/>
      <c r="HAK388" s="811"/>
      <c r="HAL388" s="811"/>
      <c r="HAM388" s="811"/>
      <c r="HAN388" s="811"/>
      <c r="HAO388" s="811"/>
      <c r="HAP388" s="811"/>
      <c r="HAQ388" s="811"/>
      <c r="HAR388" s="811"/>
      <c r="HAS388" s="811"/>
      <c r="HAT388" s="811"/>
      <c r="HAU388" s="811"/>
      <c r="HAV388" s="811"/>
      <c r="HAW388" s="811"/>
      <c r="HAX388" s="811"/>
      <c r="HAY388" s="811"/>
      <c r="HAZ388" s="811"/>
      <c r="HBA388" s="811"/>
      <c r="HBB388" s="811"/>
      <c r="HBC388" s="811"/>
      <c r="HBD388" s="811"/>
      <c r="HBE388" s="811"/>
      <c r="HBF388" s="811"/>
      <c r="HBG388" s="811"/>
      <c r="HBH388" s="811"/>
      <c r="HBI388" s="811"/>
      <c r="HBJ388" s="811"/>
      <c r="HBK388" s="811"/>
      <c r="HBL388" s="811"/>
      <c r="HBM388" s="811"/>
      <c r="HBN388" s="811"/>
      <c r="HBO388" s="811"/>
      <c r="HBP388" s="811"/>
      <c r="HBQ388" s="811"/>
      <c r="HBR388" s="811"/>
      <c r="HBS388" s="811"/>
      <c r="HBT388" s="811"/>
      <c r="HBU388" s="811"/>
      <c r="HBV388" s="811"/>
      <c r="HBW388" s="811"/>
      <c r="HBX388" s="811"/>
      <c r="HBY388" s="811"/>
      <c r="HBZ388" s="811"/>
      <c r="HCA388" s="811"/>
      <c r="HCB388" s="811"/>
      <c r="HCC388" s="811"/>
      <c r="HCD388" s="811"/>
      <c r="HCE388" s="811"/>
      <c r="HCF388" s="811"/>
      <c r="HCG388" s="811"/>
      <c r="HCH388" s="811"/>
      <c r="HCI388" s="811"/>
      <c r="HCJ388" s="811"/>
      <c r="HCK388" s="811"/>
      <c r="HCL388" s="811"/>
      <c r="HCM388" s="811"/>
      <c r="HCN388" s="811"/>
      <c r="HCO388" s="811"/>
      <c r="HCP388" s="811"/>
      <c r="HCQ388" s="811"/>
      <c r="HCR388" s="811"/>
      <c r="HCS388" s="811"/>
      <c r="HCT388" s="811"/>
      <c r="HCU388" s="811"/>
      <c r="HCV388" s="811"/>
      <c r="HCW388" s="811"/>
      <c r="HCX388" s="811"/>
      <c r="HCY388" s="811"/>
      <c r="HCZ388" s="811"/>
      <c r="HDA388" s="811"/>
      <c r="HDB388" s="811"/>
      <c r="HDC388" s="811"/>
      <c r="HDD388" s="811"/>
      <c r="HDE388" s="811"/>
      <c r="HDF388" s="811"/>
      <c r="HDG388" s="811"/>
      <c r="HDH388" s="811"/>
      <c r="HDI388" s="811"/>
      <c r="HDJ388" s="811"/>
      <c r="HDK388" s="811"/>
      <c r="HDL388" s="811"/>
      <c r="HDM388" s="811"/>
      <c r="HDN388" s="811"/>
      <c r="HDO388" s="811"/>
      <c r="HDP388" s="811"/>
      <c r="HDQ388" s="811"/>
      <c r="HDR388" s="811"/>
      <c r="HDS388" s="811"/>
      <c r="HDT388" s="811"/>
      <c r="HDU388" s="811"/>
      <c r="HDV388" s="811"/>
      <c r="HDW388" s="811"/>
      <c r="HDX388" s="811"/>
      <c r="HDY388" s="811"/>
      <c r="HDZ388" s="811"/>
      <c r="HEA388" s="811"/>
      <c r="HEB388" s="811"/>
      <c r="HEC388" s="811"/>
      <c r="HED388" s="811"/>
      <c r="HEE388" s="811"/>
      <c r="HEF388" s="811"/>
      <c r="HEG388" s="811"/>
      <c r="HEH388" s="811"/>
      <c r="HEI388" s="811"/>
      <c r="HEJ388" s="811"/>
      <c r="HEK388" s="811"/>
      <c r="HEL388" s="811"/>
      <c r="HEM388" s="811"/>
      <c r="HEN388" s="811"/>
      <c r="HEO388" s="811"/>
      <c r="HEP388" s="811"/>
      <c r="HEQ388" s="811"/>
      <c r="HER388" s="811"/>
      <c r="HES388" s="811"/>
      <c r="HET388" s="811"/>
      <c r="HEU388" s="811"/>
      <c r="HEV388" s="811"/>
      <c r="HEW388" s="811"/>
      <c r="HEX388" s="811"/>
      <c r="HEY388" s="811"/>
      <c r="HEZ388" s="811"/>
      <c r="HFA388" s="811"/>
      <c r="HFB388" s="811"/>
      <c r="HFC388" s="811"/>
      <c r="HFD388" s="811"/>
      <c r="HFE388" s="811"/>
      <c r="HFF388" s="811"/>
      <c r="HFG388" s="811"/>
      <c r="HFH388" s="811"/>
      <c r="HFI388" s="811"/>
      <c r="HFJ388" s="811"/>
      <c r="HFK388" s="811"/>
      <c r="HFL388" s="811"/>
      <c r="HFM388" s="811"/>
      <c r="HFN388" s="811"/>
      <c r="HFO388" s="811"/>
      <c r="HFP388" s="811"/>
      <c r="HFQ388" s="811"/>
      <c r="HFR388" s="811"/>
      <c r="HFS388" s="811"/>
      <c r="HFT388" s="811"/>
      <c r="HFU388" s="811"/>
      <c r="HFV388" s="811"/>
      <c r="HFW388" s="811"/>
      <c r="HFX388" s="811"/>
      <c r="HFY388" s="811"/>
      <c r="HFZ388" s="811"/>
      <c r="HGA388" s="811"/>
      <c r="HGB388" s="811"/>
      <c r="HGC388" s="811"/>
      <c r="HGD388" s="811"/>
      <c r="HGE388" s="811"/>
      <c r="HGF388" s="811"/>
      <c r="HGG388" s="811"/>
      <c r="HGH388" s="811"/>
      <c r="HGI388" s="811"/>
      <c r="HGJ388" s="811"/>
      <c r="HGK388" s="811"/>
      <c r="HGL388" s="811"/>
      <c r="HGM388" s="811"/>
      <c r="HGN388" s="811"/>
      <c r="HGO388" s="811"/>
      <c r="HGP388" s="811"/>
      <c r="HGQ388" s="811"/>
      <c r="HGR388" s="811"/>
      <c r="HGS388" s="811"/>
      <c r="HGT388" s="811"/>
      <c r="HGU388" s="811"/>
      <c r="HGV388" s="811"/>
      <c r="HGW388" s="811"/>
      <c r="HGX388" s="811"/>
      <c r="HGY388" s="811"/>
      <c r="HGZ388" s="811"/>
      <c r="HHA388" s="811"/>
      <c r="HHB388" s="811"/>
      <c r="HHC388" s="811"/>
      <c r="HHD388" s="811"/>
      <c r="HHE388" s="811"/>
      <c r="HHF388" s="811"/>
      <c r="HHG388" s="811"/>
      <c r="HHH388" s="811"/>
      <c r="HHI388" s="811"/>
      <c r="HHJ388" s="811"/>
      <c r="HHK388" s="811"/>
      <c r="HHL388" s="811"/>
      <c r="HHM388" s="811"/>
      <c r="HHN388" s="811"/>
      <c r="HHO388" s="811"/>
      <c r="HHP388" s="811"/>
      <c r="HHQ388" s="811"/>
      <c r="HHR388" s="811"/>
      <c r="HHS388" s="811"/>
      <c r="HHT388" s="811"/>
      <c r="HHU388" s="811"/>
      <c r="HHV388" s="811"/>
      <c r="HHW388" s="811"/>
      <c r="HHX388" s="811"/>
      <c r="HHY388" s="811"/>
      <c r="HHZ388" s="811"/>
      <c r="HIA388" s="811"/>
      <c r="HIB388" s="811"/>
      <c r="HIC388" s="811"/>
      <c r="HID388" s="811"/>
      <c r="HIE388" s="811"/>
      <c r="HIF388" s="811"/>
      <c r="HIG388" s="811"/>
      <c r="HIH388" s="811"/>
      <c r="HII388" s="811"/>
      <c r="HIJ388" s="811"/>
      <c r="HIK388" s="811"/>
      <c r="HIL388" s="811"/>
      <c r="HIM388" s="811"/>
      <c r="HIN388" s="811"/>
      <c r="HIO388" s="811"/>
      <c r="HIP388" s="811"/>
      <c r="HIQ388" s="811"/>
      <c r="HIR388" s="811"/>
      <c r="HIS388" s="811"/>
      <c r="HIT388" s="811"/>
      <c r="HIU388" s="811"/>
      <c r="HIV388" s="811"/>
      <c r="HIW388" s="811"/>
      <c r="HIX388" s="811"/>
      <c r="HIY388" s="811"/>
      <c r="HIZ388" s="811"/>
      <c r="HJA388" s="811"/>
      <c r="HJB388" s="811"/>
      <c r="HJC388" s="811"/>
      <c r="HJD388" s="811"/>
      <c r="HJE388" s="811"/>
      <c r="HJF388" s="811"/>
      <c r="HJG388" s="811"/>
      <c r="HJH388" s="811"/>
      <c r="HJI388" s="811"/>
      <c r="HJJ388" s="811"/>
      <c r="HJK388" s="811"/>
      <c r="HJL388" s="811"/>
      <c r="HJM388" s="811"/>
      <c r="HJN388" s="811"/>
      <c r="HJO388" s="811"/>
      <c r="HJP388" s="811"/>
      <c r="HJQ388" s="811"/>
      <c r="HJR388" s="811"/>
      <c r="HJS388" s="811"/>
      <c r="HJT388" s="811"/>
      <c r="HJU388" s="811"/>
      <c r="HJV388" s="811"/>
      <c r="HJW388" s="811"/>
      <c r="HJX388" s="811"/>
      <c r="HJY388" s="811"/>
      <c r="HJZ388" s="811"/>
      <c r="HKA388" s="811"/>
      <c r="HKB388" s="811"/>
      <c r="HKC388" s="811"/>
      <c r="HKD388" s="811"/>
      <c r="HKE388" s="811"/>
      <c r="HKF388" s="811"/>
      <c r="HKG388" s="811"/>
      <c r="HKH388" s="811"/>
      <c r="HKI388" s="811"/>
      <c r="HKJ388" s="811"/>
      <c r="HKK388" s="811"/>
      <c r="HKL388" s="811"/>
      <c r="HKM388" s="811"/>
      <c r="HKN388" s="811"/>
      <c r="HKO388" s="811"/>
      <c r="HKP388" s="811"/>
      <c r="HKQ388" s="811"/>
      <c r="HKR388" s="811"/>
      <c r="HKS388" s="811"/>
      <c r="HKT388" s="811"/>
      <c r="HKU388" s="811"/>
      <c r="HKV388" s="811"/>
      <c r="HKW388" s="811"/>
      <c r="HKX388" s="811"/>
      <c r="HKY388" s="811"/>
      <c r="HKZ388" s="811"/>
      <c r="HLA388" s="811"/>
      <c r="HLB388" s="811"/>
      <c r="HLC388" s="811"/>
      <c r="HLD388" s="811"/>
      <c r="HLE388" s="811"/>
      <c r="HLF388" s="811"/>
      <c r="HLG388" s="811"/>
      <c r="HLH388" s="811"/>
      <c r="HLI388" s="811"/>
      <c r="HLJ388" s="811"/>
      <c r="HLK388" s="811"/>
      <c r="HLL388" s="811"/>
      <c r="HLM388" s="811"/>
      <c r="HLN388" s="811"/>
      <c r="HLO388" s="811"/>
      <c r="HLP388" s="811"/>
      <c r="HLQ388" s="811"/>
      <c r="HLR388" s="811"/>
      <c r="HLS388" s="811"/>
      <c r="HLT388" s="811"/>
      <c r="HLU388" s="811"/>
      <c r="HLV388" s="811"/>
      <c r="HLW388" s="811"/>
      <c r="HLX388" s="811"/>
      <c r="HLY388" s="811"/>
      <c r="HLZ388" s="811"/>
      <c r="HMA388" s="811"/>
      <c r="HMB388" s="811"/>
      <c r="HMC388" s="811"/>
      <c r="HMD388" s="811"/>
      <c r="HME388" s="811"/>
      <c r="HMF388" s="811"/>
      <c r="HMG388" s="811"/>
      <c r="HMH388" s="811"/>
      <c r="HMI388" s="811"/>
      <c r="HMJ388" s="811"/>
      <c r="HMK388" s="811"/>
      <c r="HML388" s="811"/>
      <c r="HMM388" s="811"/>
      <c r="HMN388" s="811"/>
      <c r="HMO388" s="811"/>
      <c r="HMP388" s="811"/>
      <c r="HMQ388" s="811"/>
      <c r="HMR388" s="811"/>
      <c r="HMS388" s="811"/>
      <c r="HMT388" s="811"/>
      <c r="HMU388" s="811"/>
      <c r="HMV388" s="811"/>
      <c r="HMW388" s="811"/>
      <c r="HMX388" s="811"/>
      <c r="HMY388" s="811"/>
      <c r="HMZ388" s="811"/>
      <c r="HNA388" s="811"/>
      <c r="HNB388" s="811"/>
      <c r="HNC388" s="811"/>
      <c r="HND388" s="811"/>
      <c r="HNE388" s="811"/>
      <c r="HNF388" s="811"/>
      <c r="HNG388" s="811"/>
      <c r="HNH388" s="811"/>
      <c r="HNI388" s="811"/>
      <c r="HNJ388" s="811"/>
      <c r="HNK388" s="811"/>
      <c r="HNL388" s="811"/>
      <c r="HNM388" s="811"/>
      <c r="HNN388" s="811"/>
      <c r="HNO388" s="811"/>
      <c r="HNP388" s="811"/>
      <c r="HNQ388" s="811"/>
      <c r="HNR388" s="811"/>
      <c r="HNS388" s="811"/>
      <c r="HNT388" s="811"/>
      <c r="HNU388" s="811"/>
      <c r="HNV388" s="811"/>
      <c r="HNW388" s="811"/>
      <c r="HNX388" s="811"/>
      <c r="HNY388" s="811"/>
      <c r="HNZ388" s="811"/>
      <c r="HOA388" s="811"/>
      <c r="HOB388" s="811"/>
      <c r="HOC388" s="811"/>
      <c r="HOD388" s="811"/>
      <c r="HOE388" s="811"/>
      <c r="HOF388" s="811"/>
      <c r="HOG388" s="811"/>
      <c r="HOH388" s="811"/>
      <c r="HOI388" s="811"/>
      <c r="HOJ388" s="811"/>
      <c r="HOK388" s="811"/>
      <c r="HOL388" s="811"/>
      <c r="HOM388" s="811"/>
      <c r="HON388" s="811"/>
      <c r="HOO388" s="811"/>
      <c r="HOP388" s="811"/>
      <c r="HOQ388" s="811"/>
      <c r="HOR388" s="811"/>
      <c r="HOS388" s="811"/>
      <c r="HOT388" s="811"/>
      <c r="HOU388" s="811"/>
      <c r="HOV388" s="811"/>
      <c r="HOW388" s="811"/>
      <c r="HOX388" s="811"/>
      <c r="HOY388" s="811"/>
      <c r="HOZ388" s="811"/>
      <c r="HPA388" s="811"/>
      <c r="HPB388" s="811"/>
      <c r="HPC388" s="811"/>
      <c r="HPD388" s="811"/>
      <c r="HPE388" s="811"/>
      <c r="HPF388" s="811"/>
      <c r="HPG388" s="811"/>
      <c r="HPH388" s="811"/>
      <c r="HPI388" s="811"/>
      <c r="HPJ388" s="811"/>
      <c r="HPK388" s="811"/>
      <c r="HPL388" s="811"/>
      <c r="HPM388" s="811"/>
      <c r="HPN388" s="811"/>
      <c r="HPO388" s="811"/>
      <c r="HPP388" s="811"/>
      <c r="HPQ388" s="811"/>
      <c r="HPR388" s="811"/>
      <c r="HPS388" s="811"/>
      <c r="HPT388" s="811"/>
      <c r="HPU388" s="811"/>
      <c r="HPV388" s="811"/>
      <c r="HPW388" s="811"/>
      <c r="HPX388" s="811"/>
      <c r="HPY388" s="811"/>
      <c r="HPZ388" s="811"/>
      <c r="HQA388" s="811"/>
      <c r="HQB388" s="811"/>
      <c r="HQC388" s="811"/>
      <c r="HQD388" s="811"/>
      <c r="HQE388" s="811"/>
      <c r="HQF388" s="811"/>
      <c r="HQG388" s="811"/>
      <c r="HQH388" s="811"/>
      <c r="HQI388" s="811"/>
      <c r="HQJ388" s="811"/>
      <c r="HQK388" s="811"/>
      <c r="HQL388" s="811"/>
      <c r="HQM388" s="811"/>
      <c r="HQN388" s="811"/>
      <c r="HQO388" s="811"/>
      <c r="HQP388" s="811"/>
      <c r="HQQ388" s="811"/>
      <c r="HQR388" s="811"/>
      <c r="HQS388" s="811"/>
      <c r="HQT388" s="811"/>
      <c r="HQU388" s="811"/>
      <c r="HQV388" s="811"/>
      <c r="HQW388" s="811"/>
      <c r="HQX388" s="811"/>
      <c r="HQY388" s="811"/>
      <c r="HQZ388" s="811"/>
      <c r="HRA388" s="811"/>
      <c r="HRB388" s="811"/>
      <c r="HRC388" s="811"/>
      <c r="HRD388" s="811"/>
      <c r="HRE388" s="811"/>
      <c r="HRF388" s="811"/>
      <c r="HRG388" s="811"/>
      <c r="HRH388" s="811"/>
      <c r="HRI388" s="811"/>
      <c r="HRJ388" s="811"/>
      <c r="HRK388" s="811"/>
      <c r="HRL388" s="811"/>
      <c r="HRM388" s="811"/>
      <c r="HRN388" s="811"/>
      <c r="HRO388" s="811"/>
      <c r="HRP388" s="811"/>
      <c r="HRQ388" s="811"/>
      <c r="HRR388" s="811"/>
      <c r="HRS388" s="811"/>
      <c r="HRT388" s="811"/>
      <c r="HRU388" s="811"/>
      <c r="HRV388" s="811"/>
      <c r="HRW388" s="811"/>
      <c r="HRX388" s="811"/>
      <c r="HRY388" s="811"/>
      <c r="HRZ388" s="811"/>
      <c r="HSA388" s="811"/>
      <c r="HSB388" s="811"/>
      <c r="HSC388" s="811"/>
      <c r="HSD388" s="811"/>
      <c r="HSE388" s="811"/>
      <c r="HSF388" s="811"/>
      <c r="HSG388" s="811"/>
      <c r="HSH388" s="811"/>
      <c r="HSI388" s="811"/>
      <c r="HSJ388" s="811"/>
      <c r="HSK388" s="811"/>
      <c r="HSL388" s="811"/>
      <c r="HSM388" s="811"/>
      <c r="HSN388" s="811"/>
      <c r="HSO388" s="811"/>
      <c r="HSP388" s="811"/>
      <c r="HSQ388" s="811"/>
      <c r="HSR388" s="811"/>
      <c r="HSS388" s="811"/>
      <c r="HST388" s="811"/>
      <c r="HSU388" s="811"/>
      <c r="HSV388" s="811"/>
      <c r="HSW388" s="811"/>
      <c r="HSX388" s="811"/>
      <c r="HSY388" s="811"/>
      <c r="HSZ388" s="811"/>
      <c r="HTA388" s="811"/>
      <c r="HTB388" s="811"/>
      <c r="HTC388" s="811"/>
      <c r="HTD388" s="811"/>
      <c r="HTE388" s="811"/>
      <c r="HTF388" s="811"/>
      <c r="HTG388" s="811"/>
      <c r="HTH388" s="811"/>
      <c r="HTI388" s="811"/>
      <c r="HTJ388" s="811"/>
      <c r="HTK388" s="811"/>
      <c r="HTL388" s="811"/>
      <c r="HTM388" s="811"/>
      <c r="HTN388" s="811"/>
      <c r="HTO388" s="811"/>
      <c r="HTP388" s="811"/>
      <c r="HTQ388" s="811"/>
      <c r="HTR388" s="811"/>
      <c r="HTS388" s="811"/>
      <c r="HTT388" s="811"/>
      <c r="HTU388" s="811"/>
      <c r="HTV388" s="811"/>
      <c r="HTW388" s="811"/>
      <c r="HTX388" s="811"/>
      <c r="HTY388" s="811"/>
      <c r="HTZ388" s="811"/>
      <c r="HUA388" s="811"/>
      <c r="HUB388" s="811"/>
      <c r="HUC388" s="811"/>
      <c r="HUD388" s="811"/>
      <c r="HUE388" s="811"/>
      <c r="HUF388" s="811"/>
      <c r="HUG388" s="811"/>
      <c r="HUH388" s="811"/>
      <c r="HUI388" s="811"/>
      <c r="HUJ388" s="811"/>
      <c r="HUK388" s="811"/>
      <c r="HUL388" s="811"/>
      <c r="HUM388" s="811"/>
      <c r="HUN388" s="811"/>
      <c r="HUO388" s="811"/>
      <c r="HUP388" s="811"/>
      <c r="HUQ388" s="811"/>
      <c r="HUR388" s="811"/>
      <c r="HUS388" s="811"/>
      <c r="HUT388" s="811"/>
      <c r="HUU388" s="811"/>
      <c r="HUV388" s="811"/>
      <c r="HUW388" s="811"/>
      <c r="HUX388" s="811"/>
      <c r="HUY388" s="811"/>
      <c r="HUZ388" s="811"/>
      <c r="HVA388" s="811"/>
      <c r="HVB388" s="811"/>
      <c r="HVC388" s="811"/>
      <c r="HVD388" s="811"/>
      <c r="HVE388" s="811"/>
      <c r="HVF388" s="811"/>
      <c r="HVG388" s="811"/>
      <c r="HVH388" s="811"/>
      <c r="HVI388" s="811"/>
      <c r="HVJ388" s="811"/>
      <c r="HVK388" s="811"/>
      <c r="HVL388" s="811"/>
      <c r="HVM388" s="811"/>
      <c r="HVN388" s="811"/>
      <c r="HVO388" s="811"/>
      <c r="HVP388" s="811"/>
      <c r="HVQ388" s="811"/>
      <c r="HVR388" s="811"/>
      <c r="HVS388" s="811"/>
      <c r="HVT388" s="811"/>
      <c r="HVU388" s="811"/>
      <c r="HVV388" s="811"/>
      <c r="HVW388" s="811"/>
      <c r="HVX388" s="811"/>
      <c r="HVY388" s="811"/>
      <c r="HVZ388" s="811"/>
      <c r="HWA388" s="811"/>
      <c r="HWB388" s="811"/>
      <c r="HWC388" s="811"/>
      <c r="HWD388" s="811"/>
      <c r="HWE388" s="811"/>
      <c r="HWF388" s="811"/>
      <c r="HWG388" s="811"/>
      <c r="HWH388" s="811"/>
      <c r="HWI388" s="811"/>
      <c r="HWJ388" s="811"/>
      <c r="HWK388" s="811"/>
      <c r="HWL388" s="811"/>
      <c r="HWM388" s="811"/>
      <c r="HWN388" s="811"/>
      <c r="HWO388" s="811"/>
      <c r="HWP388" s="811"/>
      <c r="HWQ388" s="811"/>
      <c r="HWR388" s="811"/>
      <c r="HWS388" s="811"/>
      <c r="HWT388" s="811"/>
      <c r="HWU388" s="811"/>
      <c r="HWV388" s="811"/>
      <c r="HWW388" s="811"/>
      <c r="HWX388" s="811"/>
      <c r="HWY388" s="811"/>
      <c r="HWZ388" s="811"/>
      <c r="HXA388" s="811"/>
      <c r="HXB388" s="811"/>
      <c r="HXC388" s="811"/>
      <c r="HXD388" s="811"/>
      <c r="HXE388" s="811"/>
      <c r="HXF388" s="811"/>
      <c r="HXG388" s="811"/>
      <c r="HXH388" s="811"/>
      <c r="HXI388" s="811"/>
      <c r="HXJ388" s="811"/>
      <c r="HXK388" s="811"/>
      <c r="HXL388" s="811"/>
      <c r="HXM388" s="811"/>
      <c r="HXN388" s="811"/>
      <c r="HXO388" s="811"/>
      <c r="HXP388" s="811"/>
      <c r="HXQ388" s="811"/>
      <c r="HXR388" s="811"/>
      <c r="HXS388" s="811"/>
      <c r="HXT388" s="811"/>
      <c r="HXU388" s="811"/>
      <c r="HXV388" s="811"/>
      <c r="HXW388" s="811"/>
      <c r="HXX388" s="811"/>
      <c r="HXY388" s="811"/>
      <c r="HXZ388" s="811"/>
      <c r="HYA388" s="811"/>
      <c r="HYB388" s="811"/>
      <c r="HYC388" s="811"/>
      <c r="HYD388" s="811"/>
      <c r="HYE388" s="811"/>
      <c r="HYF388" s="811"/>
      <c r="HYG388" s="811"/>
      <c r="HYH388" s="811"/>
      <c r="HYI388" s="811"/>
      <c r="HYJ388" s="811"/>
      <c r="HYK388" s="811"/>
      <c r="HYL388" s="811"/>
      <c r="HYM388" s="811"/>
      <c r="HYN388" s="811"/>
      <c r="HYO388" s="811"/>
      <c r="HYP388" s="811"/>
      <c r="HYQ388" s="811"/>
      <c r="HYR388" s="811"/>
      <c r="HYS388" s="811"/>
      <c r="HYT388" s="811"/>
      <c r="HYU388" s="811"/>
      <c r="HYV388" s="811"/>
      <c r="HYW388" s="811"/>
      <c r="HYX388" s="811"/>
      <c r="HYY388" s="811"/>
      <c r="HYZ388" s="811"/>
      <c r="HZA388" s="811"/>
      <c r="HZB388" s="811"/>
      <c r="HZC388" s="811"/>
      <c r="HZD388" s="811"/>
      <c r="HZE388" s="811"/>
      <c r="HZF388" s="811"/>
      <c r="HZG388" s="811"/>
      <c r="HZH388" s="811"/>
      <c r="HZI388" s="811"/>
      <c r="HZJ388" s="811"/>
      <c r="HZK388" s="811"/>
      <c r="HZL388" s="811"/>
      <c r="HZM388" s="811"/>
      <c r="HZN388" s="811"/>
      <c r="HZO388" s="811"/>
      <c r="HZP388" s="811"/>
      <c r="HZQ388" s="811"/>
      <c r="HZR388" s="811"/>
      <c r="HZS388" s="811"/>
      <c r="HZT388" s="811"/>
      <c r="HZU388" s="811"/>
      <c r="HZV388" s="811"/>
      <c r="HZW388" s="811"/>
      <c r="HZX388" s="811"/>
      <c r="HZY388" s="811"/>
      <c r="HZZ388" s="811"/>
      <c r="IAA388" s="811"/>
      <c r="IAB388" s="811"/>
      <c r="IAC388" s="811"/>
      <c r="IAD388" s="811"/>
      <c r="IAE388" s="811"/>
      <c r="IAF388" s="811"/>
      <c r="IAG388" s="811"/>
      <c r="IAH388" s="811"/>
      <c r="IAI388" s="811"/>
      <c r="IAJ388" s="811"/>
      <c r="IAK388" s="811"/>
      <c r="IAL388" s="811"/>
      <c r="IAM388" s="811"/>
      <c r="IAN388" s="811"/>
      <c r="IAO388" s="811"/>
      <c r="IAP388" s="811"/>
      <c r="IAQ388" s="811"/>
      <c r="IAR388" s="811"/>
      <c r="IAS388" s="811"/>
      <c r="IAT388" s="811"/>
      <c r="IAU388" s="811"/>
      <c r="IAV388" s="811"/>
      <c r="IAW388" s="811"/>
      <c r="IAX388" s="811"/>
      <c r="IAY388" s="811"/>
      <c r="IAZ388" s="811"/>
      <c r="IBA388" s="811"/>
      <c r="IBB388" s="811"/>
      <c r="IBC388" s="811"/>
      <c r="IBD388" s="811"/>
      <c r="IBE388" s="811"/>
      <c r="IBF388" s="811"/>
      <c r="IBG388" s="811"/>
      <c r="IBH388" s="811"/>
      <c r="IBI388" s="811"/>
      <c r="IBJ388" s="811"/>
      <c r="IBK388" s="811"/>
      <c r="IBL388" s="811"/>
      <c r="IBM388" s="811"/>
      <c r="IBN388" s="811"/>
      <c r="IBO388" s="811"/>
      <c r="IBP388" s="811"/>
      <c r="IBQ388" s="811"/>
      <c r="IBR388" s="811"/>
      <c r="IBS388" s="811"/>
      <c r="IBT388" s="811"/>
      <c r="IBU388" s="811"/>
      <c r="IBV388" s="811"/>
      <c r="IBW388" s="811"/>
      <c r="IBX388" s="811"/>
      <c r="IBY388" s="811"/>
      <c r="IBZ388" s="811"/>
      <c r="ICA388" s="811"/>
      <c r="ICB388" s="811"/>
      <c r="ICC388" s="811"/>
      <c r="ICD388" s="811"/>
      <c r="ICE388" s="811"/>
      <c r="ICF388" s="811"/>
      <c r="ICG388" s="811"/>
      <c r="ICH388" s="811"/>
      <c r="ICI388" s="811"/>
      <c r="ICJ388" s="811"/>
      <c r="ICK388" s="811"/>
      <c r="ICL388" s="811"/>
      <c r="ICM388" s="811"/>
      <c r="ICN388" s="811"/>
      <c r="ICO388" s="811"/>
      <c r="ICP388" s="811"/>
      <c r="ICQ388" s="811"/>
      <c r="ICR388" s="811"/>
      <c r="ICS388" s="811"/>
      <c r="ICT388" s="811"/>
      <c r="ICU388" s="811"/>
      <c r="ICV388" s="811"/>
      <c r="ICW388" s="811"/>
      <c r="ICX388" s="811"/>
      <c r="ICY388" s="811"/>
      <c r="ICZ388" s="811"/>
      <c r="IDA388" s="811"/>
      <c r="IDB388" s="811"/>
      <c r="IDC388" s="811"/>
      <c r="IDD388" s="811"/>
      <c r="IDE388" s="811"/>
      <c r="IDF388" s="811"/>
      <c r="IDG388" s="811"/>
      <c r="IDH388" s="811"/>
      <c r="IDI388" s="811"/>
      <c r="IDJ388" s="811"/>
      <c r="IDK388" s="811"/>
      <c r="IDL388" s="811"/>
      <c r="IDM388" s="811"/>
      <c r="IDN388" s="811"/>
      <c r="IDO388" s="811"/>
      <c r="IDP388" s="811"/>
      <c r="IDQ388" s="811"/>
      <c r="IDR388" s="811"/>
      <c r="IDS388" s="811"/>
      <c r="IDT388" s="811"/>
      <c r="IDU388" s="811"/>
      <c r="IDV388" s="811"/>
      <c r="IDW388" s="811"/>
      <c r="IDX388" s="811"/>
      <c r="IDY388" s="811"/>
      <c r="IDZ388" s="811"/>
      <c r="IEA388" s="811"/>
      <c r="IEB388" s="811"/>
      <c r="IEC388" s="811"/>
      <c r="IED388" s="811"/>
      <c r="IEE388" s="811"/>
      <c r="IEF388" s="811"/>
      <c r="IEG388" s="811"/>
      <c r="IEH388" s="811"/>
      <c r="IEI388" s="811"/>
      <c r="IEJ388" s="811"/>
      <c r="IEK388" s="811"/>
      <c r="IEL388" s="811"/>
      <c r="IEM388" s="811"/>
      <c r="IEN388" s="811"/>
      <c r="IEO388" s="811"/>
      <c r="IEP388" s="811"/>
      <c r="IEQ388" s="811"/>
      <c r="IER388" s="811"/>
      <c r="IES388" s="811"/>
      <c r="IET388" s="811"/>
      <c r="IEU388" s="811"/>
      <c r="IEV388" s="811"/>
      <c r="IEW388" s="811"/>
      <c r="IEX388" s="811"/>
      <c r="IEY388" s="811"/>
      <c r="IEZ388" s="811"/>
      <c r="IFA388" s="811"/>
      <c r="IFB388" s="811"/>
      <c r="IFC388" s="811"/>
      <c r="IFD388" s="811"/>
      <c r="IFE388" s="811"/>
      <c r="IFF388" s="811"/>
      <c r="IFG388" s="811"/>
      <c r="IFH388" s="811"/>
      <c r="IFI388" s="811"/>
      <c r="IFJ388" s="811"/>
      <c r="IFK388" s="811"/>
      <c r="IFL388" s="811"/>
      <c r="IFM388" s="811"/>
      <c r="IFN388" s="811"/>
      <c r="IFO388" s="811"/>
      <c r="IFP388" s="811"/>
      <c r="IFQ388" s="811"/>
      <c r="IFR388" s="811"/>
      <c r="IFS388" s="811"/>
      <c r="IFT388" s="811"/>
      <c r="IFU388" s="811"/>
      <c r="IFV388" s="811"/>
      <c r="IFW388" s="811"/>
      <c r="IFX388" s="811"/>
      <c r="IFY388" s="811"/>
      <c r="IFZ388" s="811"/>
      <c r="IGA388" s="811"/>
      <c r="IGB388" s="811"/>
      <c r="IGC388" s="811"/>
      <c r="IGD388" s="811"/>
      <c r="IGE388" s="811"/>
      <c r="IGF388" s="811"/>
      <c r="IGG388" s="811"/>
      <c r="IGH388" s="811"/>
      <c r="IGI388" s="811"/>
      <c r="IGJ388" s="811"/>
      <c r="IGK388" s="811"/>
      <c r="IGL388" s="811"/>
      <c r="IGM388" s="811"/>
      <c r="IGN388" s="811"/>
      <c r="IGO388" s="811"/>
      <c r="IGP388" s="811"/>
      <c r="IGQ388" s="811"/>
      <c r="IGR388" s="811"/>
      <c r="IGS388" s="811"/>
      <c r="IGT388" s="811"/>
      <c r="IGU388" s="811"/>
      <c r="IGV388" s="811"/>
      <c r="IGW388" s="811"/>
      <c r="IGX388" s="811"/>
      <c r="IGY388" s="811"/>
      <c r="IGZ388" s="811"/>
      <c r="IHA388" s="811"/>
      <c r="IHB388" s="811"/>
      <c r="IHC388" s="811"/>
      <c r="IHD388" s="811"/>
      <c r="IHE388" s="811"/>
      <c r="IHF388" s="811"/>
      <c r="IHG388" s="811"/>
      <c r="IHH388" s="811"/>
      <c r="IHI388" s="811"/>
      <c r="IHJ388" s="811"/>
      <c r="IHK388" s="811"/>
      <c r="IHL388" s="811"/>
      <c r="IHM388" s="811"/>
      <c r="IHN388" s="811"/>
      <c r="IHO388" s="811"/>
      <c r="IHP388" s="811"/>
      <c r="IHQ388" s="811"/>
      <c r="IHR388" s="811"/>
      <c r="IHS388" s="811"/>
      <c r="IHT388" s="811"/>
      <c r="IHU388" s="811"/>
      <c r="IHV388" s="811"/>
      <c r="IHW388" s="811"/>
      <c r="IHX388" s="811"/>
      <c r="IHY388" s="811"/>
      <c r="IHZ388" s="811"/>
      <c r="IIA388" s="811"/>
      <c r="IIB388" s="811"/>
      <c r="IIC388" s="811"/>
      <c r="IID388" s="811"/>
      <c r="IIE388" s="811"/>
      <c r="IIF388" s="811"/>
      <c r="IIG388" s="811"/>
      <c r="IIH388" s="811"/>
      <c r="III388" s="811"/>
      <c r="IIJ388" s="811"/>
      <c r="IIK388" s="811"/>
      <c r="IIL388" s="811"/>
      <c r="IIM388" s="811"/>
      <c r="IIN388" s="811"/>
      <c r="IIO388" s="811"/>
      <c r="IIP388" s="811"/>
      <c r="IIQ388" s="811"/>
      <c r="IIR388" s="811"/>
      <c r="IIS388" s="811"/>
      <c r="IIT388" s="811"/>
      <c r="IIU388" s="811"/>
      <c r="IIV388" s="811"/>
      <c r="IIW388" s="811"/>
      <c r="IIX388" s="811"/>
      <c r="IIY388" s="811"/>
      <c r="IIZ388" s="811"/>
      <c r="IJA388" s="811"/>
      <c r="IJB388" s="811"/>
      <c r="IJC388" s="811"/>
      <c r="IJD388" s="811"/>
      <c r="IJE388" s="811"/>
      <c r="IJF388" s="811"/>
      <c r="IJG388" s="811"/>
      <c r="IJH388" s="811"/>
      <c r="IJI388" s="811"/>
      <c r="IJJ388" s="811"/>
      <c r="IJK388" s="811"/>
      <c r="IJL388" s="811"/>
      <c r="IJM388" s="811"/>
      <c r="IJN388" s="811"/>
      <c r="IJO388" s="811"/>
      <c r="IJP388" s="811"/>
      <c r="IJQ388" s="811"/>
      <c r="IJR388" s="811"/>
      <c r="IJS388" s="811"/>
      <c r="IJT388" s="811"/>
      <c r="IJU388" s="811"/>
      <c r="IJV388" s="811"/>
      <c r="IJW388" s="811"/>
      <c r="IJX388" s="811"/>
      <c r="IJY388" s="811"/>
      <c r="IJZ388" s="811"/>
      <c r="IKA388" s="811"/>
      <c r="IKB388" s="811"/>
      <c r="IKC388" s="811"/>
      <c r="IKD388" s="811"/>
      <c r="IKE388" s="811"/>
      <c r="IKF388" s="811"/>
      <c r="IKG388" s="811"/>
      <c r="IKH388" s="811"/>
      <c r="IKI388" s="811"/>
      <c r="IKJ388" s="811"/>
      <c r="IKK388" s="811"/>
      <c r="IKL388" s="811"/>
      <c r="IKM388" s="811"/>
      <c r="IKN388" s="811"/>
      <c r="IKO388" s="811"/>
      <c r="IKP388" s="811"/>
      <c r="IKQ388" s="811"/>
      <c r="IKR388" s="811"/>
      <c r="IKS388" s="811"/>
      <c r="IKT388" s="811"/>
      <c r="IKU388" s="811"/>
      <c r="IKV388" s="811"/>
      <c r="IKW388" s="811"/>
      <c r="IKX388" s="811"/>
      <c r="IKY388" s="811"/>
      <c r="IKZ388" s="811"/>
      <c r="ILA388" s="811"/>
      <c r="ILB388" s="811"/>
      <c r="ILC388" s="811"/>
      <c r="ILD388" s="811"/>
      <c r="ILE388" s="811"/>
      <c r="ILF388" s="811"/>
      <c r="ILG388" s="811"/>
      <c r="ILH388" s="811"/>
      <c r="ILI388" s="811"/>
      <c r="ILJ388" s="811"/>
      <c r="ILK388" s="811"/>
      <c r="ILL388" s="811"/>
      <c r="ILM388" s="811"/>
      <c r="ILN388" s="811"/>
      <c r="ILO388" s="811"/>
      <c r="ILP388" s="811"/>
      <c r="ILQ388" s="811"/>
      <c r="ILR388" s="811"/>
      <c r="ILS388" s="811"/>
      <c r="ILT388" s="811"/>
      <c r="ILU388" s="811"/>
      <c r="ILV388" s="811"/>
      <c r="ILW388" s="811"/>
      <c r="ILX388" s="811"/>
      <c r="ILY388" s="811"/>
      <c r="ILZ388" s="811"/>
      <c r="IMA388" s="811"/>
      <c r="IMB388" s="811"/>
      <c r="IMC388" s="811"/>
      <c r="IMD388" s="811"/>
      <c r="IME388" s="811"/>
      <c r="IMF388" s="811"/>
      <c r="IMG388" s="811"/>
      <c r="IMH388" s="811"/>
      <c r="IMI388" s="811"/>
      <c r="IMJ388" s="811"/>
      <c r="IMK388" s="811"/>
      <c r="IML388" s="811"/>
      <c r="IMM388" s="811"/>
      <c r="IMN388" s="811"/>
      <c r="IMO388" s="811"/>
      <c r="IMP388" s="811"/>
      <c r="IMQ388" s="811"/>
      <c r="IMR388" s="811"/>
      <c r="IMS388" s="811"/>
      <c r="IMT388" s="811"/>
      <c r="IMU388" s="811"/>
      <c r="IMV388" s="811"/>
      <c r="IMW388" s="811"/>
      <c r="IMX388" s="811"/>
      <c r="IMY388" s="811"/>
      <c r="IMZ388" s="811"/>
      <c r="INA388" s="811"/>
      <c r="INB388" s="811"/>
      <c r="INC388" s="811"/>
      <c r="IND388" s="811"/>
      <c r="INE388" s="811"/>
      <c r="INF388" s="811"/>
      <c r="ING388" s="811"/>
      <c r="INH388" s="811"/>
      <c r="INI388" s="811"/>
      <c r="INJ388" s="811"/>
      <c r="INK388" s="811"/>
      <c r="INL388" s="811"/>
      <c r="INM388" s="811"/>
      <c r="INN388" s="811"/>
      <c r="INO388" s="811"/>
      <c r="INP388" s="811"/>
      <c r="INQ388" s="811"/>
      <c r="INR388" s="811"/>
      <c r="INS388" s="811"/>
      <c r="INT388" s="811"/>
      <c r="INU388" s="811"/>
      <c r="INV388" s="811"/>
      <c r="INW388" s="811"/>
      <c r="INX388" s="811"/>
      <c r="INY388" s="811"/>
      <c r="INZ388" s="811"/>
      <c r="IOA388" s="811"/>
      <c r="IOB388" s="811"/>
      <c r="IOC388" s="811"/>
      <c r="IOD388" s="811"/>
      <c r="IOE388" s="811"/>
      <c r="IOF388" s="811"/>
      <c r="IOG388" s="811"/>
      <c r="IOH388" s="811"/>
      <c r="IOI388" s="811"/>
      <c r="IOJ388" s="811"/>
      <c r="IOK388" s="811"/>
      <c r="IOL388" s="811"/>
      <c r="IOM388" s="811"/>
      <c r="ION388" s="811"/>
      <c r="IOO388" s="811"/>
      <c r="IOP388" s="811"/>
      <c r="IOQ388" s="811"/>
      <c r="IOR388" s="811"/>
      <c r="IOS388" s="811"/>
      <c r="IOT388" s="811"/>
      <c r="IOU388" s="811"/>
      <c r="IOV388" s="811"/>
      <c r="IOW388" s="811"/>
      <c r="IOX388" s="811"/>
      <c r="IOY388" s="811"/>
      <c r="IOZ388" s="811"/>
      <c r="IPA388" s="811"/>
      <c r="IPB388" s="811"/>
      <c r="IPC388" s="811"/>
      <c r="IPD388" s="811"/>
      <c r="IPE388" s="811"/>
      <c r="IPF388" s="811"/>
      <c r="IPG388" s="811"/>
      <c r="IPH388" s="811"/>
      <c r="IPI388" s="811"/>
      <c r="IPJ388" s="811"/>
      <c r="IPK388" s="811"/>
      <c r="IPL388" s="811"/>
      <c r="IPM388" s="811"/>
      <c r="IPN388" s="811"/>
      <c r="IPO388" s="811"/>
      <c r="IPP388" s="811"/>
      <c r="IPQ388" s="811"/>
      <c r="IPR388" s="811"/>
      <c r="IPS388" s="811"/>
      <c r="IPT388" s="811"/>
      <c r="IPU388" s="811"/>
      <c r="IPV388" s="811"/>
      <c r="IPW388" s="811"/>
      <c r="IPX388" s="811"/>
      <c r="IPY388" s="811"/>
      <c r="IPZ388" s="811"/>
      <c r="IQA388" s="811"/>
      <c r="IQB388" s="811"/>
      <c r="IQC388" s="811"/>
      <c r="IQD388" s="811"/>
      <c r="IQE388" s="811"/>
      <c r="IQF388" s="811"/>
      <c r="IQG388" s="811"/>
      <c r="IQH388" s="811"/>
      <c r="IQI388" s="811"/>
      <c r="IQJ388" s="811"/>
      <c r="IQK388" s="811"/>
      <c r="IQL388" s="811"/>
      <c r="IQM388" s="811"/>
      <c r="IQN388" s="811"/>
      <c r="IQO388" s="811"/>
      <c r="IQP388" s="811"/>
      <c r="IQQ388" s="811"/>
      <c r="IQR388" s="811"/>
      <c r="IQS388" s="811"/>
      <c r="IQT388" s="811"/>
      <c r="IQU388" s="811"/>
      <c r="IQV388" s="811"/>
      <c r="IQW388" s="811"/>
      <c r="IQX388" s="811"/>
      <c r="IQY388" s="811"/>
      <c r="IQZ388" s="811"/>
      <c r="IRA388" s="811"/>
      <c r="IRB388" s="811"/>
      <c r="IRC388" s="811"/>
      <c r="IRD388" s="811"/>
      <c r="IRE388" s="811"/>
      <c r="IRF388" s="811"/>
      <c r="IRG388" s="811"/>
      <c r="IRH388" s="811"/>
      <c r="IRI388" s="811"/>
      <c r="IRJ388" s="811"/>
      <c r="IRK388" s="811"/>
      <c r="IRL388" s="811"/>
      <c r="IRM388" s="811"/>
      <c r="IRN388" s="811"/>
      <c r="IRO388" s="811"/>
      <c r="IRP388" s="811"/>
      <c r="IRQ388" s="811"/>
      <c r="IRR388" s="811"/>
      <c r="IRS388" s="811"/>
      <c r="IRT388" s="811"/>
      <c r="IRU388" s="811"/>
      <c r="IRV388" s="811"/>
      <c r="IRW388" s="811"/>
      <c r="IRX388" s="811"/>
      <c r="IRY388" s="811"/>
      <c r="IRZ388" s="811"/>
      <c r="ISA388" s="811"/>
      <c r="ISB388" s="811"/>
      <c r="ISC388" s="811"/>
      <c r="ISD388" s="811"/>
      <c r="ISE388" s="811"/>
      <c r="ISF388" s="811"/>
      <c r="ISG388" s="811"/>
      <c r="ISH388" s="811"/>
      <c r="ISI388" s="811"/>
      <c r="ISJ388" s="811"/>
      <c r="ISK388" s="811"/>
      <c r="ISL388" s="811"/>
      <c r="ISM388" s="811"/>
      <c r="ISN388" s="811"/>
      <c r="ISO388" s="811"/>
      <c r="ISP388" s="811"/>
      <c r="ISQ388" s="811"/>
      <c r="ISR388" s="811"/>
      <c r="ISS388" s="811"/>
      <c r="IST388" s="811"/>
      <c r="ISU388" s="811"/>
      <c r="ISV388" s="811"/>
      <c r="ISW388" s="811"/>
      <c r="ISX388" s="811"/>
      <c r="ISY388" s="811"/>
      <c r="ISZ388" s="811"/>
      <c r="ITA388" s="811"/>
      <c r="ITB388" s="811"/>
      <c r="ITC388" s="811"/>
      <c r="ITD388" s="811"/>
      <c r="ITE388" s="811"/>
      <c r="ITF388" s="811"/>
      <c r="ITG388" s="811"/>
      <c r="ITH388" s="811"/>
      <c r="ITI388" s="811"/>
      <c r="ITJ388" s="811"/>
      <c r="ITK388" s="811"/>
      <c r="ITL388" s="811"/>
      <c r="ITM388" s="811"/>
      <c r="ITN388" s="811"/>
      <c r="ITO388" s="811"/>
      <c r="ITP388" s="811"/>
      <c r="ITQ388" s="811"/>
      <c r="ITR388" s="811"/>
      <c r="ITS388" s="811"/>
      <c r="ITT388" s="811"/>
      <c r="ITU388" s="811"/>
      <c r="ITV388" s="811"/>
      <c r="ITW388" s="811"/>
      <c r="ITX388" s="811"/>
      <c r="ITY388" s="811"/>
      <c r="ITZ388" s="811"/>
      <c r="IUA388" s="811"/>
      <c r="IUB388" s="811"/>
      <c r="IUC388" s="811"/>
      <c r="IUD388" s="811"/>
      <c r="IUE388" s="811"/>
      <c r="IUF388" s="811"/>
      <c r="IUG388" s="811"/>
      <c r="IUH388" s="811"/>
      <c r="IUI388" s="811"/>
      <c r="IUJ388" s="811"/>
      <c r="IUK388" s="811"/>
      <c r="IUL388" s="811"/>
      <c r="IUM388" s="811"/>
      <c r="IUN388" s="811"/>
      <c r="IUO388" s="811"/>
      <c r="IUP388" s="811"/>
      <c r="IUQ388" s="811"/>
      <c r="IUR388" s="811"/>
      <c r="IUS388" s="811"/>
      <c r="IUT388" s="811"/>
      <c r="IUU388" s="811"/>
      <c r="IUV388" s="811"/>
      <c r="IUW388" s="811"/>
      <c r="IUX388" s="811"/>
      <c r="IUY388" s="811"/>
      <c r="IUZ388" s="811"/>
      <c r="IVA388" s="811"/>
      <c r="IVB388" s="811"/>
      <c r="IVC388" s="811"/>
      <c r="IVD388" s="811"/>
      <c r="IVE388" s="811"/>
      <c r="IVF388" s="811"/>
      <c r="IVG388" s="811"/>
      <c r="IVH388" s="811"/>
      <c r="IVI388" s="811"/>
      <c r="IVJ388" s="811"/>
      <c r="IVK388" s="811"/>
      <c r="IVL388" s="811"/>
      <c r="IVM388" s="811"/>
      <c r="IVN388" s="811"/>
      <c r="IVO388" s="811"/>
      <c r="IVP388" s="811"/>
      <c r="IVQ388" s="811"/>
      <c r="IVR388" s="811"/>
      <c r="IVS388" s="811"/>
      <c r="IVT388" s="811"/>
      <c r="IVU388" s="811"/>
      <c r="IVV388" s="811"/>
      <c r="IVW388" s="811"/>
      <c r="IVX388" s="811"/>
      <c r="IVY388" s="811"/>
      <c r="IVZ388" s="811"/>
      <c r="IWA388" s="811"/>
      <c r="IWB388" s="811"/>
      <c r="IWC388" s="811"/>
      <c r="IWD388" s="811"/>
      <c r="IWE388" s="811"/>
      <c r="IWF388" s="811"/>
      <c r="IWG388" s="811"/>
      <c r="IWH388" s="811"/>
      <c r="IWI388" s="811"/>
      <c r="IWJ388" s="811"/>
      <c r="IWK388" s="811"/>
      <c r="IWL388" s="811"/>
      <c r="IWM388" s="811"/>
      <c r="IWN388" s="811"/>
      <c r="IWO388" s="811"/>
      <c r="IWP388" s="811"/>
      <c r="IWQ388" s="811"/>
      <c r="IWR388" s="811"/>
      <c r="IWS388" s="811"/>
      <c r="IWT388" s="811"/>
      <c r="IWU388" s="811"/>
      <c r="IWV388" s="811"/>
      <c r="IWW388" s="811"/>
      <c r="IWX388" s="811"/>
      <c r="IWY388" s="811"/>
      <c r="IWZ388" s="811"/>
      <c r="IXA388" s="811"/>
      <c r="IXB388" s="811"/>
      <c r="IXC388" s="811"/>
      <c r="IXD388" s="811"/>
      <c r="IXE388" s="811"/>
      <c r="IXF388" s="811"/>
      <c r="IXG388" s="811"/>
      <c r="IXH388" s="811"/>
      <c r="IXI388" s="811"/>
      <c r="IXJ388" s="811"/>
      <c r="IXK388" s="811"/>
      <c r="IXL388" s="811"/>
      <c r="IXM388" s="811"/>
      <c r="IXN388" s="811"/>
      <c r="IXO388" s="811"/>
      <c r="IXP388" s="811"/>
      <c r="IXQ388" s="811"/>
      <c r="IXR388" s="811"/>
      <c r="IXS388" s="811"/>
      <c r="IXT388" s="811"/>
      <c r="IXU388" s="811"/>
      <c r="IXV388" s="811"/>
      <c r="IXW388" s="811"/>
      <c r="IXX388" s="811"/>
      <c r="IXY388" s="811"/>
      <c r="IXZ388" s="811"/>
      <c r="IYA388" s="811"/>
      <c r="IYB388" s="811"/>
      <c r="IYC388" s="811"/>
      <c r="IYD388" s="811"/>
      <c r="IYE388" s="811"/>
      <c r="IYF388" s="811"/>
      <c r="IYG388" s="811"/>
      <c r="IYH388" s="811"/>
      <c r="IYI388" s="811"/>
      <c r="IYJ388" s="811"/>
      <c r="IYK388" s="811"/>
      <c r="IYL388" s="811"/>
      <c r="IYM388" s="811"/>
      <c r="IYN388" s="811"/>
      <c r="IYO388" s="811"/>
      <c r="IYP388" s="811"/>
      <c r="IYQ388" s="811"/>
      <c r="IYR388" s="811"/>
      <c r="IYS388" s="811"/>
      <c r="IYT388" s="811"/>
      <c r="IYU388" s="811"/>
      <c r="IYV388" s="811"/>
      <c r="IYW388" s="811"/>
      <c r="IYX388" s="811"/>
      <c r="IYY388" s="811"/>
      <c r="IYZ388" s="811"/>
      <c r="IZA388" s="811"/>
      <c r="IZB388" s="811"/>
      <c r="IZC388" s="811"/>
      <c r="IZD388" s="811"/>
      <c r="IZE388" s="811"/>
      <c r="IZF388" s="811"/>
      <c r="IZG388" s="811"/>
      <c r="IZH388" s="811"/>
      <c r="IZI388" s="811"/>
      <c r="IZJ388" s="811"/>
      <c r="IZK388" s="811"/>
      <c r="IZL388" s="811"/>
      <c r="IZM388" s="811"/>
      <c r="IZN388" s="811"/>
      <c r="IZO388" s="811"/>
      <c r="IZP388" s="811"/>
      <c r="IZQ388" s="811"/>
      <c r="IZR388" s="811"/>
      <c r="IZS388" s="811"/>
      <c r="IZT388" s="811"/>
      <c r="IZU388" s="811"/>
      <c r="IZV388" s="811"/>
      <c r="IZW388" s="811"/>
      <c r="IZX388" s="811"/>
      <c r="IZY388" s="811"/>
      <c r="IZZ388" s="811"/>
      <c r="JAA388" s="811"/>
      <c r="JAB388" s="811"/>
      <c r="JAC388" s="811"/>
      <c r="JAD388" s="811"/>
      <c r="JAE388" s="811"/>
      <c r="JAF388" s="811"/>
      <c r="JAG388" s="811"/>
      <c r="JAH388" s="811"/>
      <c r="JAI388" s="811"/>
      <c r="JAJ388" s="811"/>
      <c r="JAK388" s="811"/>
      <c r="JAL388" s="811"/>
      <c r="JAM388" s="811"/>
      <c r="JAN388" s="811"/>
      <c r="JAO388" s="811"/>
      <c r="JAP388" s="811"/>
      <c r="JAQ388" s="811"/>
      <c r="JAR388" s="811"/>
      <c r="JAS388" s="811"/>
      <c r="JAT388" s="811"/>
      <c r="JAU388" s="811"/>
      <c r="JAV388" s="811"/>
      <c r="JAW388" s="811"/>
      <c r="JAX388" s="811"/>
      <c r="JAY388" s="811"/>
      <c r="JAZ388" s="811"/>
      <c r="JBA388" s="811"/>
      <c r="JBB388" s="811"/>
      <c r="JBC388" s="811"/>
      <c r="JBD388" s="811"/>
      <c r="JBE388" s="811"/>
      <c r="JBF388" s="811"/>
      <c r="JBG388" s="811"/>
      <c r="JBH388" s="811"/>
      <c r="JBI388" s="811"/>
      <c r="JBJ388" s="811"/>
      <c r="JBK388" s="811"/>
      <c r="JBL388" s="811"/>
      <c r="JBM388" s="811"/>
      <c r="JBN388" s="811"/>
      <c r="JBO388" s="811"/>
      <c r="JBP388" s="811"/>
      <c r="JBQ388" s="811"/>
      <c r="JBR388" s="811"/>
      <c r="JBS388" s="811"/>
      <c r="JBT388" s="811"/>
      <c r="JBU388" s="811"/>
      <c r="JBV388" s="811"/>
      <c r="JBW388" s="811"/>
      <c r="JBX388" s="811"/>
      <c r="JBY388" s="811"/>
      <c r="JBZ388" s="811"/>
      <c r="JCA388" s="811"/>
      <c r="JCB388" s="811"/>
      <c r="JCC388" s="811"/>
      <c r="JCD388" s="811"/>
      <c r="JCE388" s="811"/>
      <c r="JCF388" s="811"/>
      <c r="JCG388" s="811"/>
      <c r="JCH388" s="811"/>
      <c r="JCI388" s="811"/>
      <c r="JCJ388" s="811"/>
      <c r="JCK388" s="811"/>
      <c r="JCL388" s="811"/>
      <c r="JCM388" s="811"/>
      <c r="JCN388" s="811"/>
      <c r="JCO388" s="811"/>
      <c r="JCP388" s="811"/>
      <c r="JCQ388" s="811"/>
      <c r="JCR388" s="811"/>
      <c r="JCS388" s="811"/>
      <c r="JCT388" s="811"/>
      <c r="JCU388" s="811"/>
      <c r="JCV388" s="811"/>
      <c r="JCW388" s="811"/>
      <c r="JCX388" s="811"/>
      <c r="JCY388" s="811"/>
      <c r="JCZ388" s="811"/>
      <c r="JDA388" s="811"/>
      <c r="JDB388" s="811"/>
      <c r="JDC388" s="811"/>
      <c r="JDD388" s="811"/>
      <c r="JDE388" s="811"/>
      <c r="JDF388" s="811"/>
      <c r="JDG388" s="811"/>
      <c r="JDH388" s="811"/>
      <c r="JDI388" s="811"/>
      <c r="JDJ388" s="811"/>
      <c r="JDK388" s="811"/>
      <c r="JDL388" s="811"/>
      <c r="JDM388" s="811"/>
      <c r="JDN388" s="811"/>
      <c r="JDO388" s="811"/>
      <c r="JDP388" s="811"/>
      <c r="JDQ388" s="811"/>
      <c r="JDR388" s="811"/>
      <c r="JDS388" s="811"/>
      <c r="JDT388" s="811"/>
      <c r="JDU388" s="811"/>
      <c r="JDV388" s="811"/>
      <c r="JDW388" s="811"/>
      <c r="JDX388" s="811"/>
      <c r="JDY388" s="811"/>
      <c r="JDZ388" s="811"/>
      <c r="JEA388" s="811"/>
      <c r="JEB388" s="811"/>
      <c r="JEC388" s="811"/>
      <c r="JED388" s="811"/>
      <c r="JEE388" s="811"/>
      <c r="JEF388" s="811"/>
      <c r="JEG388" s="811"/>
      <c r="JEH388" s="811"/>
      <c r="JEI388" s="811"/>
      <c r="JEJ388" s="811"/>
      <c r="JEK388" s="811"/>
      <c r="JEL388" s="811"/>
      <c r="JEM388" s="811"/>
      <c r="JEN388" s="811"/>
      <c r="JEO388" s="811"/>
      <c r="JEP388" s="811"/>
      <c r="JEQ388" s="811"/>
      <c r="JER388" s="811"/>
      <c r="JES388" s="811"/>
      <c r="JET388" s="811"/>
      <c r="JEU388" s="811"/>
      <c r="JEV388" s="811"/>
      <c r="JEW388" s="811"/>
      <c r="JEX388" s="811"/>
      <c r="JEY388" s="811"/>
      <c r="JEZ388" s="811"/>
      <c r="JFA388" s="811"/>
      <c r="JFB388" s="811"/>
      <c r="JFC388" s="811"/>
      <c r="JFD388" s="811"/>
      <c r="JFE388" s="811"/>
      <c r="JFF388" s="811"/>
      <c r="JFG388" s="811"/>
      <c r="JFH388" s="811"/>
      <c r="JFI388" s="811"/>
      <c r="JFJ388" s="811"/>
      <c r="JFK388" s="811"/>
      <c r="JFL388" s="811"/>
      <c r="JFM388" s="811"/>
      <c r="JFN388" s="811"/>
      <c r="JFO388" s="811"/>
      <c r="JFP388" s="811"/>
      <c r="JFQ388" s="811"/>
      <c r="JFR388" s="811"/>
      <c r="JFS388" s="811"/>
      <c r="JFT388" s="811"/>
      <c r="JFU388" s="811"/>
      <c r="JFV388" s="811"/>
      <c r="JFW388" s="811"/>
      <c r="JFX388" s="811"/>
      <c r="JFY388" s="811"/>
      <c r="JFZ388" s="811"/>
      <c r="JGA388" s="811"/>
      <c r="JGB388" s="811"/>
      <c r="JGC388" s="811"/>
      <c r="JGD388" s="811"/>
      <c r="JGE388" s="811"/>
      <c r="JGF388" s="811"/>
      <c r="JGG388" s="811"/>
      <c r="JGH388" s="811"/>
      <c r="JGI388" s="811"/>
      <c r="JGJ388" s="811"/>
      <c r="JGK388" s="811"/>
      <c r="JGL388" s="811"/>
      <c r="JGM388" s="811"/>
      <c r="JGN388" s="811"/>
      <c r="JGO388" s="811"/>
      <c r="JGP388" s="811"/>
      <c r="JGQ388" s="811"/>
      <c r="JGR388" s="811"/>
      <c r="JGS388" s="811"/>
      <c r="JGT388" s="811"/>
      <c r="JGU388" s="811"/>
      <c r="JGV388" s="811"/>
      <c r="JGW388" s="811"/>
      <c r="JGX388" s="811"/>
      <c r="JGY388" s="811"/>
      <c r="JGZ388" s="811"/>
      <c r="JHA388" s="811"/>
      <c r="JHB388" s="811"/>
      <c r="JHC388" s="811"/>
      <c r="JHD388" s="811"/>
      <c r="JHE388" s="811"/>
      <c r="JHF388" s="811"/>
      <c r="JHG388" s="811"/>
      <c r="JHH388" s="811"/>
      <c r="JHI388" s="811"/>
      <c r="JHJ388" s="811"/>
      <c r="JHK388" s="811"/>
      <c r="JHL388" s="811"/>
      <c r="JHM388" s="811"/>
      <c r="JHN388" s="811"/>
      <c r="JHO388" s="811"/>
      <c r="JHP388" s="811"/>
      <c r="JHQ388" s="811"/>
      <c r="JHR388" s="811"/>
      <c r="JHS388" s="811"/>
      <c r="JHT388" s="811"/>
      <c r="JHU388" s="811"/>
      <c r="JHV388" s="811"/>
      <c r="JHW388" s="811"/>
      <c r="JHX388" s="811"/>
      <c r="JHY388" s="811"/>
      <c r="JHZ388" s="811"/>
      <c r="JIA388" s="811"/>
      <c r="JIB388" s="811"/>
      <c r="JIC388" s="811"/>
      <c r="JID388" s="811"/>
      <c r="JIE388" s="811"/>
      <c r="JIF388" s="811"/>
      <c r="JIG388" s="811"/>
      <c r="JIH388" s="811"/>
      <c r="JII388" s="811"/>
      <c r="JIJ388" s="811"/>
      <c r="JIK388" s="811"/>
      <c r="JIL388" s="811"/>
      <c r="JIM388" s="811"/>
      <c r="JIN388" s="811"/>
      <c r="JIO388" s="811"/>
      <c r="JIP388" s="811"/>
      <c r="JIQ388" s="811"/>
      <c r="JIR388" s="811"/>
      <c r="JIS388" s="811"/>
      <c r="JIT388" s="811"/>
      <c r="JIU388" s="811"/>
      <c r="JIV388" s="811"/>
      <c r="JIW388" s="811"/>
      <c r="JIX388" s="811"/>
      <c r="JIY388" s="811"/>
      <c r="JIZ388" s="811"/>
      <c r="JJA388" s="811"/>
      <c r="JJB388" s="811"/>
      <c r="JJC388" s="811"/>
      <c r="JJD388" s="811"/>
      <c r="JJE388" s="811"/>
      <c r="JJF388" s="811"/>
      <c r="JJG388" s="811"/>
      <c r="JJH388" s="811"/>
      <c r="JJI388" s="811"/>
      <c r="JJJ388" s="811"/>
      <c r="JJK388" s="811"/>
      <c r="JJL388" s="811"/>
      <c r="JJM388" s="811"/>
      <c r="JJN388" s="811"/>
      <c r="JJO388" s="811"/>
      <c r="JJP388" s="811"/>
      <c r="JJQ388" s="811"/>
      <c r="JJR388" s="811"/>
      <c r="JJS388" s="811"/>
      <c r="JJT388" s="811"/>
      <c r="JJU388" s="811"/>
      <c r="JJV388" s="811"/>
      <c r="JJW388" s="811"/>
      <c r="JJX388" s="811"/>
      <c r="JJY388" s="811"/>
      <c r="JJZ388" s="811"/>
      <c r="JKA388" s="811"/>
      <c r="JKB388" s="811"/>
      <c r="JKC388" s="811"/>
      <c r="JKD388" s="811"/>
      <c r="JKE388" s="811"/>
      <c r="JKF388" s="811"/>
      <c r="JKG388" s="811"/>
      <c r="JKH388" s="811"/>
      <c r="JKI388" s="811"/>
      <c r="JKJ388" s="811"/>
      <c r="JKK388" s="811"/>
      <c r="JKL388" s="811"/>
      <c r="JKM388" s="811"/>
      <c r="JKN388" s="811"/>
      <c r="JKO388" s="811"/>
      <c r="JKP388" s="811"/>
      <c r="JKQ388" s="811"/>
      <c r="JKR388" s="811"/>
      <c r="JKS388" s="811"/>
      <c r="JKT388" s="811"/>
      <c r="JKU388" s="811"/>
      <c r="JKV388" s="811"/>
      <c r="JKW388" s="811"/>
      <c r="JKX388" s="811"/>
      <c r="JKY388" s="811"/>
      <c r="JKZ388" s="811"/>
      <c r="JLA388" s="811"/>
      <c r="JLB388" s="811"/>
      <c r="JLC388" s="811"/>
      <c r="JLD388" s="811"/>
      <c r="JLE388" s="811"/>
      <c r="JLF388" s="811"/>
      <c r="JLG388" s="811"/>
      <c r="JLH388" s="811"/>
      <c r="JLI388" s="811"/>
      <c r="JLJ388" s="811"/>
      <c r="JLK388" s="811"/>
      <c r="JLL388" s="811"/>
      <c r="JLM388" s="811"/>
      <c r="JLN388" s="811"/>
      <c r="JLO388" s="811"/>
      <c r="JLP388" s="811"/>
      <c r="JLQ388" s="811"/>
      <c r="JLR388" s="811"/>
      <c r="JLS388" s="811"/>
      <c r="JLT388" s="811"/>
      <c r="JLU388" s="811"/>
      <c r="JLV388" s="811"/>
      <c r="JLW388" s="811"/>
      <c r="JLX388" s="811"/>
      <c r="JLY388" s="811"/>
      <c r="JLZ388" s="811"/>
      <c r="JMA388" s="811"/>
      <c r="JMB388" s="811"/>
      <c r="JMC388" s="811"/>
      <c r="JMD388" s="811"/>
      <c r="JME388" s="811"/>
      <c r="JMF388" s="811"/>
      <c r="JMG388" s="811"/>
      <c r="JMH388" s="811"/>
      <c r="JMI388" s="811"/>
      <c r="JMJ388" s="811"/>
      <c r="JMK388" s="811"/>
      <c r="JML388" s="811"/>
      <c r="JMM388" s="811"/>
      <c r="JMN388" s="811"/>
      <c r="JMO388" s="811"/>
      <c r="JMP388" s="811"/>
      <c r="JMQ388" s="811"/>
      <c r="JMR388" s="811"/>
      <c r="JMS388" s="811"/>
      <c r="JMT388" s="811"/>
      <c r="JMU388" s="811"/>
      <c r="JMV388" s="811"/>
      <c r="JMW388" s="811"/>
      <c r="JMX388" s="811"/>
      <c r="JMY388" s="811"/>
      <c r="JMZ388" s="811"/>
      <c r="JNA388" s="811"/>
      <c r="JNB388" s="811"/>
      <c r="JNC388" s="811"/>
      <c r="JND388" s="811"/>
      <c r="JNE388" s="811"/>
      <c r="JNF388" s="811"/>
      <c r="JNG388" s="811"/>
      <c r="JNH388" s="811"/>
      <c r="JNI388" s="811"/>
      <c r="JNJ388" s="811"/>
      <c r="JNK388" s="811"/>
      <c r="JNL388" s="811"/>
      <c r="JNM388" s="811"/>
      <c r="JNN388" s="811"/>
      <c r="JNO388" s="811"/>
      <c r="JNP388" s="811"/>
      <c r="JNQ388" s="811"/>
      <c r="JNR388" s="811"/>
      <c r="JNS388" s="811"/>
      <c r="JNT388" s="811"/>
      <c r="JNU388" s="811"/>
      <c r="JNV388" s="811"/>
      <c r="JNW388" s="811"/>
      <c r="JNX388" s="811"/>
      <c r="JNY388" s="811"/>
      <c r="JNZ388" s="811"/>
      <c r="JOA388" s="811"/>
      <c r="JOB388" s="811"/>
      <c r="JOC388" s="811"/>
      <c r="JOD388" s="811"/>
      <c r="JOE388" s="811"/>
      <c r="JOF388" s="811"/>
      <c r="JOG388" s="811"/>
      <c r="JOH388" s="811"/>
      <c r="JOI388" s="811"/>
      <c r="JOJ388" s="811"/>
      <c r="JOK388" s="811"/>
      <c r="JOL388" s="811"/>
      <c r="JOM388" s="811"/>
      <c r="JON388" s="811"/>
      <c r="JOO388" s="811"/>
      <c r="JOP388" s="811"/>
      <c r="JOQ388" s="811"/>
      <c r="JOR388" s="811"/>
      <c r="JOS388" s="811"/>
      <c r="JOT388" s="811"/>
      <c r="JOU388" s="811"/>
      <c r="JOV388" s="811"/>
      <c r="JOW388" s="811"/>
      <c r="JOX388" s="811"/>
      <c r="JOY388" s="811"/>
      <c r="JOZ388" s="811"/>
      <c r="JPA388" s="811"/>
      <c r="JPB388" s="811"/>
      <c r="JPC388" s="811"/>
      <c r="JPD388" s="811"/>
      <c r="JPE388" s="811"/>
      <c r="JPF388" s="811"/>
      <c r="JPG388" s="811"/>
      <c r="JPH388" s="811"/>
      <c r="JPI388" s="811"/>
      <c r="JPJ388" s="811"/>
      <c r="JPK388" s="811"/>
      <c r="JPL388" s="811"/>
      <c r="JPM388" s="811"/>
      <c r="JPN388" s="811"/>
      <c r="JPO388" s="811"/>
      <c r="JPP388" s="811"/>
      <c r="JPQ388" s="811"/>
      <c r="JPR388" s="811"/>
      <c r="JPS388" s="811"/>
      <c r="JPT388" s="811"/>
      <c r="JPU388" s="811"/>
      <c r="JPV388" s="811"/>
      <c r="JPW388" s="811"/>
      <c r="JPX388" s="811"/>
      <c r="JPY388" s="811"/>
      <c r="JPZ388" s="811"/>
      <c r="JQA388" s="811"/>
      <c r="JQB388" s="811"/>
      <c r="JQC388" s="811"/>
      <c r="JQD388" s="811"/>
      <c r="JQE388" s="811"/>
      <c r="JQF388" s="811"/>
      <c r="JQG388" s="811"/>
      <c r="JQH388" s="811"/>
      <c r="JQI388" s="811"/>
      <c r="JQJ388" s="811"/>
      <c r="JQK388" s="811"/>
      <c r="JQL388" s="811"/>
      <c r="JQM388" s="811"/>
      <c r="JQN388" s="811"/>
      <c r="JQO388" s="811"/>
      <c r="JQP388" s="811"/>
      <c r="JQQ388" s="811"/>
      <c r="JQR388" s="811"/>
      <c r="JQS388" s="811"/>
      <c r="JQT388" s="811"/>
      <c r="JQU388" s="811"/>
      <c r="JQV388" s="811"/>
      <c r="JQW388" s="811"/>
      <c r="JQX388" s="811"/>
      <c r="JQY388" s="811"/>
      <c r="JQZ388" s="811"/>
      <c r="JRA388" s="811"/>
      <c r="JRB388" s="811"/>
      <c r="JRC388" s="811"/>
      <c r="JRD388" s="811"/>
      <c r="JRE388" s="811"/>
      <c r="JRF388" s="811"/>
      <c r="JRG388" s="811"/>
      <c r="JRH388" s="811"/>
      <c r="JRI388" s="811"/>
      <c r="JRJ388" s="811"/>
      <c r="JRK388" s="811"/>
      <c r="JRL388" s="811"/>
      <c r="JRM388" s="811"/>
      <c r="JRN388" s="811"/>
      <c r="JRO388" s="811"/>
      <c r="JRP388" s="811"/>
      <c r="JRQ388" s="811"/>
      <c r="JRR388" s="811"/>
      <c r="JRS388" s="811"/>
      <c r="JRT388" s="811"/>
      <c r="JRU388" s="811"/>
      <c r="JRV388" s="811"/>
      <c r="JRW388" s="811"/>
      <c r="JRX388" s="811"/>
      <c r="JRY388" s="811"/>
      <c r="JRZ388" s="811"/>
      <c r="JSA388" s="811"/>
      <c r="JSB388" s="811"/>
      <c r="JSC388" s="811"/>
      <c r="JSD388" s="811"/>
      <c r="JSE388" s="811"/>
      <c r="JSF388" s="811"/>
      <c r="JSG388" s="811"/>
      <c r="JSH388" s="811"/>
      <c r="JSI388" s="811"/>
      <c r="JSJ388" s="811"/>
      <c r="JSK388" s="811"/>
      <c r="JSL388" s="811"/>
      <c r="JSM388" s="811"/>
      <c r="JSN388" s="811"/>
      <c r="JSO388" s="811"/>
      <c r="JSP388" s="811"/>
      <c r="JSQ388" s="811"/>
      <c r="JSR388" s="811"/>
      <c r="JSS388" s="811"/>
      <c r="JST388" s="811"/>
      <c r="JSU388" s="811"/>
      <c r="JSV388" s="811"/>
      <c r="JSW388" s="811"/>
      <c r="JSX388" s="811"/>
      <c r="JSY388" s="811"/>
      <c r="JSZ388" s="811"/>
      <c r="JTA388" s="811"/>
      <c r="JTB388" s="811"/>
      <c r="JTC388" s="811"/>
      <c r="JTD388" s="811"/>
      <c r="JTE388" s="811"/>
      <c r="JTF388" s="811"/>
      <c r="JTG388" s="811"/>
      <c r="JTH388" s="811"/>
      <c r="JTI388" s="811"/>
      <c r="JTJ388" s="811"/>
      <c r="JTK388" s="811"/>
      <c r="JTL388" s="811"/>
      <c r="JTM388" s="811"/>
      <c r="JTN388" s="811"/>
      <c r="JTO388" s="811"/>
      <c r="JTP388" s="811"/>
      <c r="JTQ388" s="811"/>
      <c r="JTR388" s="811"/>
      <c r="JTS388" s="811"/>
      <c r="JTT388" s="811"/>
      <c r="JTU388" s="811"/>
      <c r="JTV388" s="811"/>
      <c r="JTW388" s="811"/>
      <c r="JTX388" s="811"/>
      <c r="JTY388" s="811"/>
      <c r="JTZ388" s="811"/>
      <c r="JUA388" s="811"/>
      <c r="JUB388" s="811"/>
      <c r="JUC388" s="811"/>
      <c r="JUD388" s="811"/>
      <c r="JUE388" s="811"/>
      <c r="JUF388" s="811"/>
      <c r="JUG388" s="811"/>
      <c r="JUH388" s="811"/>
      <c r="JUI388" s="811"/>
      <c r="JUJ388" s="811"/>
      <c r="JUK388" s="811"/>
      <c r="JUL388" s="811"/>
      <c r="JUM388" s="811"/>
      <c r="JUN388" s="811"/>
      <c r="JUO388" s="811"/>
      <c r="JUP388" s="811"/>
      <c r="JUQ388" s="811"/>
      <c r="JUR388" s="811"/>
      <c r="JUS388" s="811"/>
      <c r="JUT388" s="811"/>
      <c r="JUU388" s="811"/>
      <c r="JUV388" s="811"/>
      <c r="JUW388" s="811"/>
      <c r="JUX388" s="811"/>
      <c r="JUY388" s="811"/>
      <c r="JUZ388" s="811"/>
      <c r="JVA388" s="811"/>
      <c r="JVB388" s="811"/>
      <c r="JVC388" s="811"/>
      <c r="JVD388" s="811"/>
      <c r="JVE388" s="811"/>
      <c r="JVF388" s="811"/>
      <c r="JVG388" s="811"/>
      <c r="JVH388" s="811"/>
      <c r="JVI388" s="811"/>
      <c r="JVJ388" s="811"/>
      <c r="JVK388" s="811"/>
      <c r="JVL388" s="811"/>
      <c r="JVM388" s="811"/>
      <c r="JVN388" s="811"/>
      <c r="JVO388" s="811"/>
      <c r="JVP388" s="811"/>
      <c r="JVQ388" s="811"/>
      <c r="JVR388" s="811"/>
      <c r="JVS388" s="811"/>
      <c r="JVT388" s="811"/>
      <c r="JVU388" s="811"/>
      <c r="JVV388" s="811"/>
      <c r="JVW388" s="811"/>
      <c r="JVX388" s="811"/>
      <c r="JVY388" s="811"/>
      <c r="JVZ388" s="811"/>
      <c r="JWA388" s="811"/>
      <c r="JWB388" s="811"/>
      <c r="JWC388" s="811"/>
      <c r="JWD388" s="811"/>
      <c r="JWE388" s="811"/>
      <c r="JWF388" s="811"/>
      <c r="JWG388" s="811"/>
      <c r="JWH388" s="811"/>
      <c r="JWI388" s="811"/>
      <c r="JWJ388" s="811"/>
      <c r="JWK388" s="811"/>
      <c r="JWL388" s="811"/>
      <c r="JWM388" s="811"/>
      <c r="JWN388" s="811"/>
      <c r="JWO388" s="811"/>
      <c r="JWP388" s="811"/>
      <c r="JWQ388" s="811"/>
      <c r="JWR388" s="811"/>
      <c r="JWS388" s="811"/>
      <c r="JWT388" s="811"/>
      <c r="JWU388" s="811"/>
      <c r="JWV388" s="811"/>
      <c r="JWW388" s="811"/>
      <c r="JWX388" s="811"/>
      <c r="JWY388" s="811"/>
      <c r="JWZ388" s="811"/>
      <c r="JXA388" s="811"/>
      <c r="JXB388" s="811"/>
      <c r="JXC388" s="811"/>
      <c r="JXD388" s="811"/>
      <c r="JXE388" s="811"/>
      <c r="JXF388" s="811"/>
      <c r="JXG388" s="811"/>
      <c r="JXH388" s="811"/>
      <c r="JXI388" s="811"/>
      <c r="JXJ388" s="811"/>
      <c r="JXK388" s="811"/>
      <c r="JXL388" s="811"/>
      <c r="JXM388" s="811"/>
      <c r="JXN388" s="811"/>
      <c r="JXO388" s="811"/>
      <c r="JXP388" s="811"/>
      <c r="JXQ388" s="811"/>
      <c r="JXR388" s="811"/>
      <c r="JXS388" s="811"/>
      <c r="JXT388" s="811"/>
      <c r="JXU388" s="811"/>
      <c r="JXV388" s="811"/>
      <c r="JXW388" s="811"/>
      <c r="JXX388" s="811"/>
      <c r="JXY388" s="811"/>
      <c r="JXZ388" s="811"/>
      <c r="JYA388" s="811"/>
      <c r="JYB388" s="811"/>
      <c r="JYC388" s="811"/>
      <c r="JYD388" s="811"/>
      <c r="JYE388" s="811"/>
      <c r="JYF388" s="811"/>
      <c r="JYG388" s="811"/>
      <c r="JYH388" s="811"/>
      <c r="JYI388" s="811"/>
      <c r="JYJ388" s="811"/>
      <c r="JYK388" s="811"/>
      <c r="JYL388" s="811"/>
      <c r="JYM388" s="811"/>
      <c r="JYN388" s="811"/>
      <c r="JYO388" s="811"/>
      <c r="JYP388" s="811"/>
      <c r="JYQ388" s="811"/>
      <c r="JYR388" s="811"/>
      <c r="JYS388" s="811"/>
      <c r="JYT388" s="811"/>
      <c r="JYU388" s="811"/>
      <c r="JYV388" s="811"/>
      <c r="JYW388" s="811"/>
      <c r="JYX388" s="811"/>
      <c r="JYY388" s="811"/>
      <c r="JYZ388" s="811"/>
      <c r="JZA388" s="811"/>
      <c r="JZB388" s="811"/>
      <c r="JZC388" s="811"/>
      <c r="JZD388" s="811"/>
      <c r="JZE388" s="811"/>
      <c r="JZF388" s="811"/>
      <c r="JZG388" s="811"/>
      <c r="JZH388" s="811"/>
      <c r="JZI388" s="811"/>
      <c r="JZJ388" s="811"/>
      <c r="JZK388" s="811"/>
      <c r="JZL388" s="811"/>
      <c r="JZM388" s="811"/>
      <c r="JZN388" s="811"/>
      <c r="JZO388" s="811"/>
      <c r="JZP388" s="811"/>
      <c r="JZQ388" s="811"/>
      <c r="JZR388" s="811"/>
      <c r="JZS388" s="811"/>
      <c r="JZT388" s="811"/>
      <c r="JZU388" s="811"/>
      <c r="JZV388" s="811"/>
      <c r="JZW388" s="811"/>
      <c r="JZX388" s="811"/>
      <c r="JZY388" s="811"/>
      <c r="JZZ388" s="811"/>
      <c r="KAA388" s="811"/>
      <c r="KAB388" s="811"/>
      <c r="KAC388" s="811"/>
      <c r="KAD388" s="811"/>
      <c r="KAE388" s="811"/>
      <c r="KAF388" s="811"/>
      <c r="KAG388" s="811"/>
      <c r="KAH388" s="811"/>
      <c r="KAI388" s="811"/>
      <c r="KAJ388" s="811"/>
      <c r="KAK388" s="811"/>
      <c r="KAL388" s="811"/>
      <c r="KAM388" s="811"/>
      <c r="KAN388" s="811"/>
      <c r="KAO388" s="811"/>
      <c r="KAP388" s="811"/>
      <c r="KAQ388" s="811"/>
      <c r="KAR388" s="811"/>
      <c r="KAS388" s="811"/>
      <c r="KAT388" s="811"/>
      <c r="KAU388" s="811"/>
      <c r="KAV388" s="811"/>
      <c r="KAW388" s="811"/>
      <c r="KAX388" s="811"/>
      <c r="KAY388" s="811"/>
      <c r="KAZ388" s="811"/>
      <c r="KBA388" s="811"/>
      <c r="KBB388" s="811"/>
      <c r="KBC388" s="811"/>
      <c r="KBD388" s="811"/>
      <c r="KBE388" s="811"/>
      <c r="KBF388" s="811"/>
      <c r="KBG388" s="811"/>
      <c r="KBH388" s="811"/>
      <c r="KBI388" s="811"/>
      <c r="KBJ388" s="811"/>
      <c r="KBK388" s="811"/>
      <c r="KBL388" s="811"/>
      <c r="KBM388" s="811"/>
      <c r="KBN388" s="811"/>
      <c r="KBO388" s="811"/>
      <c r="KBP388" s="811"/>
      <c r="KBQ388" s="811"/>
      <c r="KBR388" s="811"/>
      <c r="KBS388" s="811"/>
      <c r="KBT388" s="811"/>
      <c r="KBU388" s="811"/>
      <c r="KBV388" s="811"/>
      <c r="KBW388" s="811"/>
      <c r="KBX388" s="811"/>
      <c r="KBY388" s="811"/>
      <c r="KBZ388" s="811"/>
      <c r="KCA388" s="811"/>
      <c r="KCB388" s="811"/>
      <c r="KCC388" s="811"/>
      <c r="KCD388" s="811"/>
      <c r="KCE388" s="811"/>
      <c r="KCF388" s="811"/>
      <c r="KCG388" s="811"/>
      <c r="KCH388" s="811"/>
      <c r="KCI388" s="811"/>
      <c r="KCJ388" s="811"/>
      <c r="KCK388" s="811"/>
      <c r="KCL388" s="811"/>
      <c r="KCM388" s="811"/>
      <c r="KCN388" s="811"/>
      <c r="KCO388" s="811"/>
      <c r="KCP388" s="811"/>
      <c r="KCQ388" s="811"/>
      <c r="KCR388" s="811"/>
      <c r="KCS388" s="811"/>
      <c r="KCT388" s="811"/>
      <c r="KCU388" s="811"/>
      <c r="KCV388" s="811"/>
      <c r="KCW388" s="811"/>
      <c r="KCX388" s="811"/>
      <c r="KCY388" s="811"/>
      <c r="KCZ388" s="811"/>
      <c r="KDA388" s="811"/>
      <c r="KDB388" s="811"/>
      <c r="KDC388" s="811"/>
      <c r="KDD388" s="811"/>
      <c r="KDE388" s="811"/>
      <c r="KDF388" s="811"/>
      <c r="KDG388" s="811"/>
      <c r="KDH388" s="811"/>
      <c r="KDI388" s="811"/>
      <c r="KDJ388" s="811"/>
      <c r="KDK388" s="811"/>
      <c r="KDL388" s="811"/>
      <c r="KDM388" s="811"/>
      <c r="KDN388" s="811"/>
      <c r="KDO388" s="811"/>
      <c r="KDP388" s="811"/>
      <c r="KDQ388" s="811"/>
      <c r="KDR388" s="811"/>
      <c r="KDS388" s="811"/>
      <c r="KDT388" s="811"/>
      <c r="KDU388" s="811"/>
      <c r="KDV388" s="811"/>
      <c r="KDW388" s="811"/>
      <c r="KDX388" s="811"/>
      <c r="KDY388" s="811"/>
      <c r="KDZ388" s="811"/>
      <c r="KEA388" s="811"/>
      <c r="KEB388" s="811"/>
      <c r="KEC388" s="811"/>
      <c r="KED388" s="811"/>
      <c r="KEE388" s="811"/>
      <c r="KEF388" s="811"/>
      <c r="KEG388" s="811"/>
      <c r="KEH388" s="811"/>
      <c r="KEI388" s="811"/>
      <c r="KEJ388" s="811"/>
      <c r="KEK388" s="811"/>
      <c r="KEL388" s="811"/>
      <c r="KEM388" s="811"/>
      <c r="KEN388" s="811"/>
      <c r="KEO388" s="811"/>
      <c r="KEP388" s="811"/>
      <c r="KEQ388" s="811"/>
      <c r="KER388" s="811"/>
      <c r="KES388" s="811"/>
      <c r="KET388" s="811"/>
      <c r="KEU388" s="811"/>
      <c r="KEV388" s="811"/>
      <c r="KEW388" s="811"/>
      <c r="KEX388" s="811"/>
      <c r="KEY388" s="811"/>
      <c r="KEZ388" s="811"/>
      <c r="KFA388" s="811"/>
      <c r="KFB388" s="811"/>
      <c r="KFC388" s="811"/>
      <c r="KFD388" s="811"/>
      <c r="KFE388" s="811"/>
      <c r="KFF388" s="811"/>
      <c r="KFG388" s="811"/>
      <c r="KFH388" s="811"/>
      <c r="KFI388" s="811"/>
      <c r="KFJ388" s="811"/>
      <c r="KFK388" s="811"/>
      <c r="KFL388" s="811"/>
      <c r="KFM388" s="811"/>
      <c r="KFN388" s="811"/>
      <c r="KFO388" s="811"/>
      <c r="KFP388" s="811"/>
      <c r="KFQ388" s="811"/>
      <c r="KFR388" s="811"/>
      <c r="KFS388" s="811"/>
      <c r="KFT388" s="811"/>
      <c r="KFU388" s="811"/>
      <c r="KFV388" s="811"/>
      <c r="KFW388" s="811"/>
      <c r="KFX388" s="811"/>
      <c r="KFY388" s="811"/>
      <c r="KFZ388" s="811"/>
      <c r="KGA388" s="811"/>
      <c r="KGB388" s="811"/>
      <c r="KGC388" s="811"/>
      <c r="KGD388" s="811"/>
      <c r="KGE388" s="811"/>
      <c r="KGF388" s="811"/>
      <c r="KGG388" s="811"/>
      <c r="KGH388" s="811"/>
      <c r="KGI388" s="811"/>
      <c r="KGJ388" s="811"/>
      <c r="KGK388" s="811"/>
      <c r="KGL388" s="811"/>
      <c r="KGM388" s="811"/>
      <c r="KGN388" s="811"/>
      <c r="KGO388" s="811"/>
      <c r="KGP388" s="811"/>
      <c r="KGQ388" s="811"/>
      <c r="KGR388" s="811"/>
      <c r="KGS388" s="811"/>
      <c r="KGT388" s="811"/>
      <c r="KGU388" s="811"/>
      <c r="KGV388" s="811"/>
      <c r="KGW388" s="811"/>
      <c r="KGX388" s="811"/>
      <c r="KGY388" s="811"/>
      <c r="KGZ388" s="811"/>
      <c r="KHA388" s="811"/>
      <c r="KHB388" s="811"/>
      <c r="KHC388" s="811"/>
      <c r="KHD388" s="811"/>
      <c r="KHE388" s="811"/>
      <c r="KHF388" s="811"/>
      <c r="KHG388" s="811"/>
      <c r="KHH388" s="811"/>
      <c r="KHI388" s="811"/>
      <c r="KHJ388" s="811"/>
      <c r="KHK388" s="811"/>
      <c r="KHL388" s="811"/>
      <c r="KHM388" s="811"/>
      <c r="KHN388" s="811"/>
      <c r="KHO388" s="811"/>
      <c r="KHP388" s="811"/>
      <c r="KHQ388" s="811"/>
      <c r="KHR388" s="811"/>
      <c r="KHS388" s="811"/>
      <c r="KHT388" s="811"/>
      <c r="KHU388" s="811"/>
      <c r="KHV388" s="811"/>
      <c r="KHW388" s="811"/>
      <c r="KHX388" s="811"/>
      <c r="KHY388" s="811"/>
      <c r="KHZ388" s="811"/>
      <c r="KIA388" s="811"/>
      <c r="KIB388" s="811"/>
      <c r="KIC388" s="811"/>
      <c r="KID388" s="811"/>
      <c r="KIE388" s="811"/>
      <c r="KIF388" s="811"/>
      <c r="KIG388" s="811"/>
      <c r="KIH388" s="811"/>
      <c r="KII388" s="811"/>
      <c r="KIJ388" s="811"/>
      <c r="KIK388" s="811"/>
      <c r="KIL388" s="811"/>
      <c r="KIM388" s="811"/>
      <c r="KIN388" s="811"/>
      <c r="KIO388" s="811"/>
      <c r="KIP388" s="811"/>
      <c r="KIQ388" s="811"/>
      <c r="KIR388" s="811"/>
      <c r="KIS388" s="811"/>
      <c r="KIT388" s="811"/>
      <c r="KIU388" s="811"/>
      <c r="KIV388" s="811"/>
      <c r="KIW388" s="811"/>
      <c r="KIX388" s="811"/>
      <c r="KIY388" s="811"/>
      <c r="KIZ388" s="811"/>
      <c r="KJA388" s="811"/>
      <c r="KJB388" s="811"/>
      <c r="KJC388" s="811"/>
      <c r="KJD388" s="811"/>
      <c r="KJE388" s="811"/>
      <c r="KJF388" s="811"/>
      <c r="KJG388" s="811"/>
      <c r="KJH388" s="811"/>
      <c r="KJI388" s="811"/>
      <c r="KJJ388" s="811"/>
      <c r="KJK388" s="811"/>
      <c r="KJL388" s="811"/>
      <c r="KJM388" s="811"/>
      <c r="KJN388" s="811"/>
      <c r="KJO388" s="811"/>
      <c r="KJP388" s="811"/>
      <c r="KJQ388" s="811"/>
      <c r="KJR388" s="811"/>
      <c r="KJS388" s="811"/>
      <c r="KJT388" s="811"/>
      <c r="KJU388" s="811"/>
      <c r="KJV388" s="811"/>
      <c r="KJW388" s="811"/>
      <c r="KJX388" s="811"/>
      <c r="KJY388" s="811"/>
      <c r="KJZ388" s="811"/>
      <c r="KKA388" s="811"/>
      <c r="KKB388" s="811"/>
      <c r="KKC388" s="811"/>
      <c r="KKD388" s="811"/>
      <c r="KKE388" s="811"/>
      <c r="KKF388" s="811"/>
      <c r="KKG388" s="811"/>
      <c r="KKH388" s="811"/>
      <c r="KKI388" s="811"/>
      <c r="KKJ388" s="811"/>
      <c r="KKK388" s="811"/>
      <c r="KKL388" s="811"/>
      <c r="KKM388" s="811"/>
      <c r="KKN388" s="811"/>
      <c r="KKO388" s="811"/>
      <c r="KKP388" s="811"/>
      <c r="KKQ388" s="811"/>
      <c r="KKR388" s="811"/>
      <c r="KKS388" s="811"/>
      <c r="KKT388" s="811"/>
      <c r="KKU388" s="811"/>
      <c r="KKV388" s="811"/>
      <c r="KKW388" s="811"/>
      <c r="KKX388" s="811"/>
      <c r="KKY388" s="811"/>
      <c r="KKZ388" s="811"/>
      <c r="KLA388" s="811"/>
      <c r="KLB388" s="811"/>
      <c r="KLC388" s="811"/>
      <c r="KLD388" s="811"/>
      <c r="KLE388" s="811"/>
      <c r="KLF388" s="811"/>
      <c r="KLG388" s="811"/>
      <c r="KLH388" s="811"/>
      <c r="KLI388" s="811"/>
      <c r="KLJ388" s="811"/>
      <c r="KLK388" s="811"/>
      <c r="KLL388" s="811"/>
      <c r="KLM388" s="811"/>
      <c r="KLN388" s="811"/>
      <c r="KLO388" s="811"/>
      <c r="KLP388" s="811"/>
      <c r="KLQ388" s="811"/>
      <c r="KLR388" s="811"/>
      <c r="KLS388" s="811"/>
      <c r="KLT388" s="811"/>
      <c r="KLU388" s="811"/>
      <c r="KLV388" s="811"/>
      <c r="KLW388" s="811"/>
      <c r="KLX388" s="811"/>
      <c r="KLY388" s="811"/>
      <c r="KLZ388" s="811"/>
      <c r="KMA388" s="811"/>
      <c r="KMB388" s="811"/>
      <c r="KMC388" s="811"/>
      <c r="KMD388" s="811"/>
      <c r="KME388" s="811"/>
      <c r="KMF388" s="811"/>
      <c r="KMG388" s="811"/>
      <c r="KMH388" s="811"/>
      <c r="KMI388" s="811"/>
      <c r="KMJ388" s="811"/>
      <c r="KMK388" s="811"/>
      <c r="KML388" s="811"/>
      <c r="KMM388" s="811"/>
      <c r="KMN388" s="811"/>
      <c r="KMO388" s="811"/>
      <c r="KMP388" s="811"/>
      <c r="KMQ388" s="811"/>
      <c r="KMR388" s="811"/>
      <c r="KMS388" s="811"/>
      <c r="KMT388" s="811"/>
      <c r="KMU388" s="811"/>
      <c r="KMV388" s="811"/>
      <c r="KMW388" s="811"/>
      <c r="KMX388" s="811"/>
      <c r="KMY388" s="811"/>
      <c r="KMZ388" s="811"/>
      <c r="KNA388" s="811"/>
      <c r="KNB388" s="811"/>
      <c r="KNC388" s="811"/>
      <c r="KND388" s="811"/>
      <c r="KNE388" s="811"/>
      <c r="KNF388" s="811"/>
      <c r="KNG388" s="811"/>
      <c r="KNH388" s="811"/>
      <c r="KNI388" s="811"/>
      <c r="KNJ388" s="811"/>
      <c r="KNK388" s="811"/>
      <c r="KNL388" s="811"/>
      <c r="KNM388" s="811"/>
      <c r="KNN388" s="811"/>
      <c r="KNO388" s="811"/>
      <c r="KNP388" s="811"/>
      <c r="KNQ388" s="811"/>
      <c r="KNR388" s="811"/>
      <c r="KNS388" s="811"/>
      <c r="KNT388" s="811"/>
      <c r="KNU388" s="811"/>
      <c r="KNV388" s="811"/>
      <c r="KNW388" s="811"/>
      <c r="KNX388" s="811"/>
      <c r="KNY388" s="811"/>
      <c r="KNZ388" s="811"/>
      <c r="KOA388" s="811"/>
      <c r="KOB388" s="811"/>
      <c r="KOC388" s="811"/>
      <c r="KOD388" s="811"/>
      <c r="KOE388" s="811"/>
      <c r="KOF388" s="811"/>
      <c r="KOG388" s="811"/>
      <c r="KOH388" s="811"/>
      <c r="KOI388" s="811"/>
      <c r="KOJ388" s="811"/>
      <c r="KOK388" s="811"/>
      <c r="KOL388" s="811"/>
      <c r="KOM388" s="811"/>
      <c r="KON388" s="811"/>
      <c r="KOO388" s="811"/>
      <c r="KOP388" s="811"/>
      <c r="KOQ388" s="811"/>
      <c r="KOR388" s="811"/>
      <c r="KOS388" s="811"/>
      <c r="KOT388" s="811"/>
      <c r="KOU388" s="811"/>
      <c r="KOV388" s="811"/>
      <c r="KOW388" s="811"/>
      <c r="KOX388" s="811"/>
      <c r="KOY388" s="811"/>
      <c r="KOZ388" s="811"/>
      <c r="KPA388" s="811"/>
      <c r="KPB388" s="811"/>
      <c r="KPC388" s="811"/>
      <c r="KPD388" s="811"/>
      <c r="KPE388" s="811"/>
      <c r="KPF388" s="811"/>
      <c r="KPG388" s="811"/>
      <c r="KPH388" s="811"/>
      <c r="KPI388" s="811"/>
      <c r="KPJ388" s="811"/>
      <c r="KPK388" s="811"/>
      <c r="KPL388" s="811"/>
      <c r="KPM388" s="811"/>
      <c r="KPN388" s="811"/>
      <c r="KPO388" s="811"/>
      <c r="KPP388" s="811"/>
      <c r="KPQ388" s="811"/>
      <c r="KPR388" s="811"/>
      <c r="KPS388" s="811"/>
      <c r="KPT388" s="811"/>
      <c r="KPU388" s="811"/>
      <c r="KPV388" s="811"/>
      <c r="KPW388" s="811"/>
      <c r="KPX388" s="811"/>
      <c r="KPY388" s="811"/>
      <c r="KPZ388" s="811"/>
      <c r="KQA388" s="811"/>
      <c r="KQB388" s="811"/>
      <c r="KQC388" s="811"/>
      <c r="KQD388" s="811"/>
      <c r="KQE388" s="811"/>
      <c r="KQF388" s="811"/>
      <c r="KQG388" s="811"/>
      <c r="KQH388" s="811"/>
      <c r="KQI388" s="811"/>
      <c r="KQJ388" s="811"/>
      <c r="KQK388" s="811"/>
      <c r="KQL388" s="811"/>
      <c r="KQM388" s="811"/>
      <c r="KQN388" s="811"/>
      <c r="KQO388" s="811"/>
      <c r="KQP388" s="811"/>
      <c r="KQQ388" s="811"/>
      <c r="KQR388" s="811"/>
      <c r="KQS388" s="811"/>
      <c r="KQT388" s="811"/>
      <c r="KQU388" s="811"/>
      <c r="KQV388" s="811"/>
      <c r="KQW388" s="811"/>
      <c r="KQX388" s="811"/>
      <c r="KQY388" s="811"/>
      <c r="KQZ388" s="811"/>
      <c r="KRA388" s="811"/>
      <c r="KRB388" s="811"/>
      <c r="KRC388" s="811"/>
      <c r="KRD388" s="811"/>
      <c r="KRE388" s="811"/>
      <c r="KRF388" s="811"/>
      <c r="KRG388" s="811"/>
      <c r="KRH388" s="811"/>
      <c r="KRI388" s="811"/>
      <c r="KRJ388" s="811"/>
      <c r="KRK388" s="811"/>
      <c r="KRL388" s="811"/>
      <c r="KRM388" s="811"/>
      <c r="KRN388" s="811"/>
      <c r="KRO388" s="811"/>
      <c r="KRP388" s="811"/>
      <c r="KRQ388" s="811"/>
      <c r="KRR388" s="811"/>
      <c r="KRS388" s="811"/>
      <c r="KRT388" s="811"/>
      <c r="KRU388" s="811"/>
      <c r="KRV388" s="811"/>
      <c r="KRW388" s="811"/>
      <c r="KRX388" s="811"/>
      <c r="KRY388" s="811"/>
      <c r="KRZ388" s="811"/>
      <c r="KSA388" s="811"/>
      <c r="KSB388" s="811"/>
      <c r="KSC388" s="811"/>
      <c r="KSD388" s="811"/>
      <c r="KSE388" s="811"/>
      <c r="KSF388" s="811"/>
      <c r="KSG388" s="811"/>
      <c r="KSH388" s="811"/>
      <c r="KSI388" s="811"/>
      <c r="KSJ388" s="811"/>
      <c r="KSK388" s="811"/>
      <c r="KSL388" s="811"/>
      <c r="KSM388" s="811"/>
      <c r="KSN388" s="811"/>
      <c r="KSO388" s="811"/>
      <c r="KSP388" s="811"/>
      <c r="KSQ388" s="811"/>
      <c r="KSR388" s="811"/>
      <c r="KSS388" s="811"/>
      <c r="KST388" s="811"/>
      <c r="KSU388" s="811"/>
      <c r="KSV388" s="811"/>
      <c r="KSW388" s="811"/>
      <c r="KSX388" s="811"/>
      <c r="KSY388" s="811"/>
      <c r="KSZ388" s="811"/>
      <c r="KTA388" s="811"/>
      <c r="KTB388" s="811"/>
      <c r="KTC388" s="811"/>
      <c r="KTD388" s="811"/>
      <c r="KTE388" s="811"/>
      <c r="KTF388" s="811"/>
      <c r="KTG388" s="811"/>
      <c r="KTH388" s="811"/>
      <c r="KTI388" s="811"/>
      <c r="KTJ388" s="811"/>
      <c r="KTK388" s="811"/>
      <c r="KTL388" s="811"/>
      <c r="KTM388" s="811"/>
      <c r="KTN388" s="811"/>
      <c r="KTO388" s="811"/>
      <c r="KTP388" s="811"/>
      <c r="KTQ388" s="811"/>
      <c r="KTR388" s="811"/>
      <c r="KTS388" s="811"/>
      <c r="KTT388" s="811"/>
      <c r="KTU388" s="811"/>
      <c r="KTV388" s="811"/>
      <c r="KTW388" s="811"/>
      <c r="KTX388" s="811"/>
      <c r="KTY388" s="811"/>
      <c r="KTZ388" s="811"/>
      <c r="KUA388" s="811"/>
      <c r="KUB388" s="811"/>
      <c r="KUC388" s="811"/>
      <c r="KUD388" s="811"/>
      <c r="KUE388" s="811"/>
      <c r="KUF388" s="811"/>
      <c r="KUG388" s="811"/>
      <c r="KUH388" s="811"/>
      <c r="KUI388" s="811"/>
      <c r="KUJ388" s="811"/>
      <c r="KUK388" s="811"/>
      <c r="KUL388" s="811"/>
      <c r="KUM388" s="811"/>
      <c r="KUN388" s="811"/>
      <c r="KUO388" s="811"/>
      <c r="KUP388" s="811"/>
      <c r="KUQ388" s="811"/>
      <c r="KUR388" s="811"/>
      <c r="KUS388" s="811"/>
      <c r="KUT388" s="811"/>
      <c r="KUU388" s="811"/>
      <c r="KUV388" s="811"/>
      <c r="KUW388" s="811"/>
      <c r="KUX388" s="811"/>
      <c r="KUY388" s="811"/>
      <c r="KUZ388" s="811"/>
      <c r="KVA388" s="811"/>
      <c r="KVB388" s="811"/>
      <c r="KVC388" s="811"/>
      <c r="KVD388" s="811"/>
      <c r="KVE388" s="811"/>
      <c r="KVF388" s="811"/>
      <c r="KVG388" s="811"/>
      <c r="KVH388" s="811"/>
      <c r="KVI388" s="811"/>
      <c r="KVJ388" s="811"/>
      <c r="KVK388" s="811"/>
      <c r="KVL388" s="811"/>
      <c r="KVM388" s="811"/>
      <c r="KVN388" s="811"/>
      <c r="KVO388" s="811"/>
      <c r="KVP388" s="811"/>
      <c r="KVQ388" s="811"/>
      <c r="KVR388" s="811"/>
      <c r="KVS388" s="811"/>
      <c r="KVT388" s="811"/>
      <c r="KVU388" s="811"/>
      <c r="KVV388" s="811"/>
      <c r="KVW388" s="811"/>
      <c r="KVX388" s="811"/>
      <c r="KVY388" s="811"/>
      <c r="KVZ388" s="811"/>
      <c r="KWA388" s="811"/>
      <c r="KWB388" s="811"/>
      <c r="KWC388" s="811"/>
      <c r="KWD388" s="811"/>
      <c r="KWE388" s="811"/>
      <c r="KWF388" s="811"/>
      <c r="KWG388" s="811"/>
      <c r="KWH388" s="811"/>
      <c r="KWI388" s="811"/>
      <c r="KWJ388" s="811"/>
      <c r="KWK388" s="811"/>
      <c r="KWL388" s="811"/>
      <c r="KWM388" s="811"/>
      <c r="KWN388" s="811"/>
      <c r="KWO388" s="811"/>
      <c r="KWP388" s="811"/>
      <c r="KWQ388" s="811"/>
      <c r="KWR388" s="811"/>
      <c r="KWS388" s="811"/>
      <c r="KWT388" s="811"/>
      <c r="KWU388" s="811"/>
      <c r="KWV388" s="811"/>
      <c r="KWW388" s="811"/>
      <c r="KWX388" s="811"/>
      <c r="KWY388" s="811"/>
      <c r="KWZ388" s="811"/>
      <c r="KXA388" s="811"/>
      <c r="KXB388" s="811"/>
      <c r="KXC388" s="811"/>
      <c r="KXD388" s="811"/>
      <c r="KXE388" s="811"/>
      <c r="KXF388" s="811"/>
      <c r="KXG388" s="811"/>
      <c r="KXH388" s="811"/>
      <c r="KXI388" s="811"/>
      <c r="KXJ388" s="811"/>
      <c r="KXK388" s="811"/>
      <c r="KXL388" s="811"/>
      <c r="KXM388" s="811"/>
      <c r="KXN388" s="811"/>
      <c r="KXO388" s="811"/>
      <c r="KXP388" s="811"/>
      <c r="KXQ388" s="811"/>
      <c r="KXR388" s="811"/>
      <c r="KXS388" s="811"/>
      <c r="KXT388" s="811"/>
      <c r="KXU388" s="811"/>
      <c r="KXV388" s="811"/>
      <c r="KXW388" s="811"/>
      <c r="KXX388" s="811"/>
      <c r="KXY388" s="811"/>
      <c r="KXZ388" s="811"/>
      <c r="KYA388" s="811"/>
      <c r="KYB388" s="811"/>
      <c r="KYC388" s="811"/>
      <c r="KYD388" s="811"/>
      <c r="KYE388" s="811"/>
      <c r="KYF388" s="811"/>
      <c r="KYG388" s="811"/>
      <c r="KYH388" s="811"/>
      <c r="KYI388" s="811"/>
      <c r="KYJ388" s="811"/>
      <c r="KYK388" s="811"/>
      <c r="KYL388" s="811"/>
      <c r="KYM388" s="811"/>
      <c r="KYN388" s="811"/>
      <c r="KYO388" s="811"/>
      <c r="KYP388" s="811"/>
      <c r="KYQ388" s="811"/>
      <c r="KYR388" s="811"/>
      <c r="KYS388" s="811"/>
      <c r="KYT388" s="811"/>
      <c r="KYU388" s="811"/>
      <c r="KYV388" s="811"/>
      <c r="KYW388" s="811"/>
      <c r="KYX388" s="811"/>
      <c r="KYY388" s="811"/>
      <c r="KYZ388" s="811"/>
      <c r="KZA388" s="811"/>
      <c r="KZB388" s="811"/>
      <c r="KZC388" s="811"/>
      <c r="KZD388" s="811"/>
      <c r="KZE388" s="811"/>
      <c r="KZF388" s="811"/>
      <c r="KZG388" s="811"/>
      <c r="KZH388" s="811"/>
      <c r="KZI388" s="811"/>
      <c r="KZJ388" s="811"/>
      <c r="KZK388" s="811"/>
      <c r="KZL388" s="811"/>
      <c r="KZM388" s="811"/>
      <c r="KZN388" s="811"/>
      <c r="KZO388" s="811"/>
      <c r="KZP388" s="811"/>
      <c r="KZQ388" s="811"/>
      <c r="KZR388" s="811"/>
      <c r="KZS388" s="811"/>
      <c r="KZT388" s="811"/>
      <c r="KZU388" s="811"/>
      <c r="KZV388" s="811"/>
      <c r="KZW388" s="811"/>
      <c r="KZX388" s="811"/>
      <c r="KZY388" s="811"/>
      <c r="KZZ388" s="811"/>
      <c r="LAA388" s="811"/>
      <c r="LAB388" s="811"/>
      <c r="LAC388" s="811"/>
      <c r="LAD388" s="811"/>
      <c r="LAE388" s="811"/>
      <c r="LAF388" s="811"/>
      <c r="LAG388" s="811"/>
      <c r="LAH388" s="811"/>
      <c r="LAI388" s="811"/>
      <c r="LAJ388" s="811"/>
      <c r="LAK388" s="811"/>
      <c r="LAL388" s="811"/>
      <c r="LAM388" s="811"/>
      <c r="LAN388" s="811"/>
      <c r="LAO388" s="811"/>
      <c r="LAP388" s="811"/>
      <c r="LAQ388" s="811"/>
      <c r="LAR388" s="811"/>
      <c r="LAS388" s="811"/>
      <c r="LAT388" s="811"/>
      <c r="LAU388" s="811"/>
      <c r="LAV388" s="811"/>
      <c r="LAW388" s="811"/>
      <c r="LAX388" s="811"/>
      <c r="LAY388" s="811"/>
      <c r="LAZ388" s="811"/>
      <c r="LBA388" s="811"/>
      <c r="LBB388" s="811"/>
      <c r="LBC388" s="811"/>
      <c r="LBD388" s="811"/>
      <c r="LBE388" s="811"/>
      <c r="LBF388" s="811"/>
      <c r="LBG388" s="811"/>
      <c r="LBH388" s="811"/>
      <c r="LBI388" s="811"/>
      <c r="LBJ388" s="811"/>
      <c r="LBK388" s="811"/>
      <c r="LBL388" s="811"/>
      <c r="LBM388" s="811"/>
      <c r="LBN388" s="811"/>
      <c r="LBO388" s="811"/>
      <c r="LBP388" s="811"/>
      <c r="LBQ388" s="811"/>
      <c r="LBR388" s="811"/>
      <c r="LBS388" s="811"/>
      <c r="LBT388" s="811"/>
      <c r="LBU388" s="811"/>
      <c r="LBV388" s="811"/>
      <c r="LBW388" s="811"/>
      <c r="LBX388" s="811"/>
      <c r="LBY388" s="811"/>
      <c r="LBZ388" s="811"/>
      <c r="LCA388" s="811"/>
      <c r="LCB388" s="811"/>
      <c r="LCC388" s="811"/>
      <c r="LCD388" s="811"/>
      <c r="LCE388" s="811"/>
      <c r="LCF388" s="811"/>
      <c r="LCG388" s="811"/>
      <c r="LCH388" s="811"/>
      <c r="LCI388" s="811"/>
      <c r="LCJ388" s="811"/>
      <c r="LCK388" s="811"/>
      <c r="LCL388" s="811"/>
      <c r="LCM388" s="811"/>
      <c r="LCN388" s="811"/>
      <c r="LCO388" s="811"/>
      <c r="LCP388" s="811"/>
      <c r="LCQ388" s="811"/>
      <c r="LCR388" s="811"/>
      <c r="LCS388" s="811"/>
      <c r="LCT388" s="811"/>
      <c r="LCU388" s="811"/>
      <c r="LCV388" s="811"/>
      <c r="LCW388" s="811"/>
      <c r="LCX388" s="811"/>
      <c r="LCY388" s="811"/>
      <c r="LCZ388" s="811"/>
      <c r="LDA388" s="811"/>
      <c r="LDB388" s="811"/>
      <c r="LDC388" s="811"/>
      <c r="LDD388" s="811"/>
      <c r="LDE388" s="811"/>
      <c r="LDF388" s="811"/>
      <c r="LDG388" s="811"/>
      <c r="LDH388" s="811"/>
      <c r="LDI388" s="811"/>
      <c r="LDJ388" s="811"/>
      <c r="LDK388" s="811"/>
      <c r="LDL388" s="811"/>
      <c r="LDM388" s="811"/>
      <c r="LDN388" s="811"/>
      <c r="LDO388" s="811"/>
      <c r="LDP388" s="811"/>
      <c r="LDQ388" s="811"/>
      <c r="LDR388" s="811"/>
      <c r="LDS388" s="811"/>
      <c r="LDT388" s="811"/>
      <c r="LDU388" s="811"/>
      <c r="LDV388" s="811"/>
      <c r="LDW388" s="811"/>
      <c r="LDX388" s="811"/>
      <c r="LDY388" s="811"/>
      <c r="LDZ388" s="811"/>
      <c r="LEA388" s="811"/>
      <c r="LEB388" s="811"/>
      <c r="LEC388" s="811"/>
      <c r="LED388" s="811"/>
      <c r="LEE388" s="811"/>
      <c r="LEF388" s="811"/>
      <c r="LEG388" s="811"/>
      <c r="LEH388" s="811"/>
      <c r="LEI388" s="811"/>
      <c r="LEJ388" s="811"/>
      <c r="LEK388" s="811"/>
      <c r="LEL388" s="811"/>
      <c r="LEM388" s="811"/>
      <c r="LEN388" s="811"/>
      <c r="LEO388" s="811"/>
      <c r="LEP388" s="811"/>
      <c r="LEQ388" s="811"/>
      <c r="LER388" s="811"/>
      <c r="LES388" s="811"/>
      <c r="LET388" s="811"/>
      <c r="LEU388" s="811"/>
      <c r="LEV388" s="811"/>
      <c r="LEW388" s="811"/>
      <c r="LEX388" s="811"/>
      <c r="LEY388" s="811"/>
      <c r="LEZ388" s="811"/>
      <c r="LFA388" s="811"/>
      <c r="LFB388" s="811"/>
      <c r="LFC388" s="811"/>
      <c r="LFD388" s="811"/>
      <c r="LFE388" s="811"/>
      <c r="LFF388" s="811"/>
      <c r="LFG388" s="811"/>
      <c r="LFH388" s="811"/>
      <c r="LFI388" s="811"/>
      <c r="LFJ388" s="811"/>
      <c r="LFK388" s="811"/>
      <c r="LFL388" s="811"/>
      <c r="LFM388" s="811"/>
      <c r="LFN388" s="811"/>
      <c r="LFO388" s="811"/>
      <c r="LFP388" s="811"/>
      <c r="LFQ388" s="811"/>
      <c r="LFR388" s="811"/>
      <c r="LFS388" s="811"/>
      <c r="LFT388" s="811"/>
      <c r="LFU388" s="811"/>
      <c r="LFV388" s="811"/>
      <c r="LFW388" s="811"/>
      <c r="LFX388" s="811"/>
      <c r="LFY388" s="811"/>
      <c r="LFZ388" s="811"/>
      <c r="LGA388" s="811"/>
      <c r="LGB388" s="811"/>
      <c r="LGC388" s="811"/>
      <c r="LGD388" s="811"/>
      <c r="LGE388" s="811"/>
      <c r="LGF388" s="811"/>
      <c r="LGG388" s="811"/>
      <c r="LGH388" s="811"/>
      <c r="LGI388" s="811"/>
      <c r="LGJ388" s="811"/>
      <c r="LGK388" s="811"/>
      <c r="LGL388" s="811"/>
      <c r="LGM388" s="811"/>
      <c r="LGN388" s="811"/>
      <c r="LGO388" s="811"/>
      <c r="LGP388" s="811"/>
      <c r="LGQ388" s="811"/>
      <c r="LGR388" s="811"/>
      <c r="LGS388" s="811"/>
      <c r="LGT388" s="811"/>
      <c r="LGU388" s="811"/>
      <c r="LGV388" s="811"/>
      <c r="LGW388" s="811"/>
      <c r="LGX388" s="811"/>
      <c r="LGY388" s="811"/>
      <c r="LGZ388" s="811"/>
      <c r="LHA388" s="811"/>
      <c r="LHB388" s="811"/>
      <c r="LHC388" s="811"/>
      <c r="LHD388" s="811"/>
      <c r="LHE388" s="811"/>
      <c r="LHF388" s="811"/>
      <c r="LHG388" s="811"/>
      <c r="LHH388" s="811"/>
      <c r="LHI388" s="811"/>
      <c r="LHJ388" s="811"/>
      <c r="LHK388" s="811"/>
      <c r="LHL388" s="811"/>
      <c r="LHM388" s="811"/>
      <c r="LHN388" s="811"/>
      <c r="LHO388" s="811"/>
      <c r="LHP388" s="811"/>
      <c r="LHQ388" s="811"/>
      <c r="LHR388" s="811"/>
      <c r="LHS388" s="811"/>
      <c r="LHT388" s="811"/>
      <c r="LHU388" s="811"/>
      <c r="LHV388" s="811"/>
      <c r="LHW388" s="811"/>
      <c r="LHX388" s="811"/>
      <c r="LHY388" s="811"/>
      <c r="LHZ388" s="811"/>
      <c r="LIA388" s="811"/>
      <c r="LIB388" s="811"/>
      <c r="LIC388" s="811"/>
      <c r="LID388" s="811"/>
      <c r="LIE388" s="811"/>
      <c r="LIF388" s="811"/>
      <c r="LIG388" s="811"/>
      <c r="LIH388" s="811"/>
      <c r="LII388" s="811"/>
      <c r="LIJ388" s="811"/>
      <c r="LIK388" s="811"/>
      <c r="LIL388" s="811"/>
      <c r="LIM388" s="811"/>
      <c r="LIN388" s="811"/>
      <c r="LIO388" s="811"/>
      <c r="LIP388" s="811"/>
      <c r="LIQ388" s="811"/>
      <c r="LIR388" s="811"/>
      <c r="LIS388" s="811"/>
      <c r="LIT388" s="811"/>
      <c r="LIU388" s="811"/>
      <c r="LIV388" s="811"/>
      <c r="LIW388" s="811"/>
      <c r="LIX388" s="811"/>
      <c r="LIY388" s="811"/>
      <c r="LIZ388" s="811"/>
      <c r="LJA388" s="811"/>
      <c r="LJB388" s="811"/>
      <c r="LJC388" s="811"/>
      <c r="LJD388" s="811"/>
      <c r="LJE388" s="811"/>
      <c r="LJF388" s="811"/>
      <c r="LJG388" s="811"/>
      <c r="LJH388" s="811"/>
      <c r="LJI388" s="811"/>
      <c r="LJJ388" s="811"/>
      <c r="LJK388" s="811"/>
      <c r="LJL388" s="811"/>
      <c r="LJM388" s="811"/>
      <c r="LJN388" s="811"/>
      <c r="LJO388" s="811"/>
      <c r="LJP388" s="811"/>
      <c r="LJQ388" s="811"/>
      <c r="LJR388" s="811"/>
      <c r="LJS388" s="811"/>
      <c r="LJT388" s="811"/>
      <c r="LJU388" s="811"/>
      <c r="LJV388" s="811"/>
      <c r="LJW388" s="811"/>
      <c r="LJX388" s="811"/>
      <c r="LJY388" s="811"/>
      <c r="LJZ388" s="811"/>
      <c r="LKA388" s="811"/>
      <c r="LKB388" s="811"/>
      <c r="LKC388" s="811"/>
      <c r="LKD388" s="811"/>
      <c r="LKE388" s="811"/>
      <c r="LKF388" s="811"/>
      <c r="LKG388" s="811"/>
      <c r="LKH388" s="811"/>
      <c r="LKI388" s="811"/>
      <c r="LKJ388" s="811"/>
      <c r="LKK388" s="811"/>
      <c r="LKL388" s="811"/>
      <c r="LKM388" s="811"/>
      <c r="LKN388" s="811"/>
      <c r="LKO388" s="811"/>
      <c r="LKP388" s="811"/>
      <c r="LKQ388" s="811"/>
      <c r="LKR388" s="811"/>
      <c r="LKS388" s="811"/>
      <c r="LKT388" s="811"/>
      <c r="LKU388" s="811"/>
      <c r="LKV388" s="811"/>
      <c r="LKW388" s="811"/>
      <c r="LKX388" s="811"/>
      <c r="LKY388" s="811"/>
      <c r="LKZ388" s="811"/>
      <c r="LLA388" s="811"/>
      <c r="LLB388" s="811"/>
      <c r="LLC388" s="811"/>
      <c r="LLD388" s="811"/>
      <c r="LLE388" s="811"/>
      <c r="LLF388" s="811"/>
      <c r="LLG388" s="811"/>
      <c r="LLH388" s="811"/>
      <c r="LLI388" s="811"/>
      <c r="LLJ388" s="811"/>
      <c r="LLK388" s="811"/>
      <c r="LLL388" s="811"/>
      <c r="LLM388" s="811"/>
      <c r="LLN388" s="811"/>
      <c r="LLO388" s="811"/>
      <c r="LLP388" s="811"/>
      <c r="LLQ388" s="811"/>
      <c r="LLR388" s="811"/>
      <c r="LLS388" s="811"/>
      <c r="LLT388" s="811"/>
      <c r="LLU388" s="811"/>
      <c r="LLV388" s="811"/>
      <c r="LLW388" s="811"/>
      <c r="LLX388" s="811"/>
      <c r="LLY388" s="811"/>
      <c r="LLZ388" s="811"/>
      <c r="LMA388" s="811"/>
      <c r="LMB388" s="811"/>
      <c r="LMC388" s="811"/>
      <c r="LMD388" s="811"/>
      <c r="LME388" s="811"/>
      <c r="LMF388" s="811"/>
      <c r="LMG388" s="811"/>
      <c r="LMH388" s="811"/>
      <c r="LMI388" s="811"/>
      <c r="LMJ388" s="811"/>
      <c r="LMK388" s="811"/>
      <c r="LML388" s="811"/>
      <c r="LMM388" s="811"/>
      <c r="LMN388" s="811"/>
      <c r="LMO388" s="811"/>
      <c r="LMP388" s="811"/>
      <c r="LMQ388" s="811"/>
      <c r="LMR388" s="811"/>
      <c r="LMS388" s="811"/>
      <c r="LMT388" s="811"/>
      <c r="LMU388" s="811"/>
      <c r="LMV388" s="811"/>
      <c r="LMW388" s="811"/>
      <c r="LMX388" s="811"/>
      <c r="LMY388" s="811"/>
      <c r="LMZ388" s="811"/>
      <c r="LNA388" s="811"/>
      <c r="LNB388" s="811"/>
      <c r="LNC388" s="811"/>
      <c r="LND388" s="811"/>
      <c r="LNE388" s="811"/>
      <c r="LNF388" s="811"/>
      <c r="LNG388" s="811"/>
      <c r="LNH388" s="811"/>
      <c r="LNI388" s="811"/>
      <c r="LNJ388" s="811"/>
      <c r="LNK388" s="811"/>
      <c r="LNL388" s="811"/>
      <c r="LNM388" s="811"/>
      <c r="LNN388" s="811"/>
      <c r="LNO388" s="811"/>
      <c r="LNP388" s="811"/>
      <c r="LNQ388" s="811"/>
      <c r="LNR388" s="811"/>
      <c r="LNS388" s="811"/>
      <c r="LNT388" s="811"/>
      <c r="LNU388" s="811"/>
      <c r="LNV388" s="811"/>
      <c r="LNW388" s="811"/>
      <c r="LNX388" s="811"/>
      <c r="LNY388" s="811"/>
      <c r="LNZ388" s="811"/>
      <c r="LOA388" s="811"/>
      <c r="LOB388" s="811"/>
      <c r="LOC388" s="811"/>
      <c r="LOD388" s="811"/>
      <c r="LOE388" s="811"/>
      <c r="LOF388" s="811"/>
      <c r="LOG388" s="811"/>
      <c r="LOH388" s="811"/>
      <c r="LOI388" s="811"/>
      <c r="LOJ388" s="811"/>
      <c r="LOK388" s="811"/>
      <c r="LOL388" s="811"/>
      <c r="LOM388" s="811"/>
      <c r="LON388" s="811"/>
      <c r="LOO388" s="811"/>
      <c r="LOP388" s="811"/>
      <c r="LOQ388" s="811"/>
      <c r="LOR388" s="811"/>
      <c r="LOS388" s="811"/>
      <c r="LOT388" s="811"/>
      <c r="LOU388" s="811"/>
      <c r="LOV388" s="811"/>
      <c r="LOW388" s="811"/>
      <c r="LOX388" s="811"/>
      <c r="LOY388" s="811"/>
      <c r="LOZ388" s="811"/>
      <c r="LPA388" s="811"/>
      <c r="LPB388" s="811"/>
      <c r="LPC388" s="811"/>
      <c r="LPD388" s="811"/>
      <c r="LPE388" s="811"/>
      <c r="LPF388" s="811"/>
      <c r="LPG388" s="811"/>
      <c r="LPH388" s="811"/>
      <c r="LPI388" s="811"/>
      <c r="LPJ388" s="811"/>
      <c r="LPK388" s="811"/>
      <c r="LPL388" s="811"/>
      <c r="LPM388" s="811"/>
      <c r="LPN388" s="811"/>
      <c r="LPO388" s="811"/>
      <c r="LPP388" s="811"/>
      <c r="LPQ388" s="811"/>
      <c r="LPR388" s="811"/>
      <c r="LPS388" s="811"/>
      <c r="LPT388" s="811"/>
      <c r="LPU388" s="811"/>
      <c r="LPV388" s="811"/>
      <c r="LPW388" s="811"/>
      <c r="LPX388" s="811"/>
      <c r="LPY388" s="811"/>
      <c r="LPZ388" s="811"/>
      <c r="LQA388" s="811"/>
      <c r="LQB388" s="811"/>
      <c r="LQC388" s="811"/>
      <c r="LQD388" s="811"/>
      <c r="LQE388" s="811"/>
      <c r="LQF388" s="811"/>
      <c r="LQG388" s="811"/>
      <c r="LQH388" s="811"/>
      <c r="LQI388" s="811"/>
      <c r="LQJ388" s="811"/>
      <c r="LQK388" s="811"/>
      <c r="LQL388" s="811"/>
      <c r="LQM388" s="811"/>
      <c r="LQN388" s="811"/>
      <c r="LQO388" s="811"/>
      <c r="LQP388" s="811"/>
      <c r="LQQ388" s="811"/>
      <c r="LQR388" s="811"/>
      <c r="LQS388" s="811"/>
      <c r="LQT388" s="811"/>
      <c r="LQU388" s="811"/>
      <c r="LQV388" s="811"/>
      <c r="LQW388" s="811"/>
      <c r="LQX388" s="811"/>
      <c r="LQY388" s="811"/>
      <c r="LQZ388" s="811"/>
      <c r="LRA388" s="811"/>
      <c r="LRB388" s="811"/>
      <c r="LRC388" s="811"/>
      <c r="LRD388" s="811"/>
      <c r="LRE388" s="811"/>
      <c r="LRF388" s="811"/>
      <c r="LRG388" s="811"/>
      <c r="LRH388" s="811"/>
      <c r="LRI388" s="811"/>
      <c r="LRJ388" s="811"/>
      <c r="LRK388" s="811"/>
      <c r="LRL388" s="811"/>
      <c r="LRM388" s="811"/>
      <c r="LRN388" s="811"/>
      <c r="LRO388" s="811"/>
      <c r="LRP388" s="811"/>
      <c r="LRQ388" s="811"/>
      <c r="LRR388" s="811"/>
      <c r="LRS388" s="811"/>
      <c r="LRT388" s="811"/>
      <c r="LRU388" s="811"/>
      <c r="LRV388" s="811"/>
      <c r="LRW388" s="811"/>
      <c r="LRX388" s="811"/>
      <c r="LRY388" s="811"/>
      <c r="LRZ388" s="811"/>
      <c r="LSA388" s="811"/>
      <c r="LSB388" s="811"/>
      <c r="LSC388" s="811"/>
      <c r="LSD388" s="811"/>
      <c r="LSE388" s="811"/>
      <c r="LSF388" s="811"/>
      <c r="LSG388" s="811"/>
      <c r="LSH388" s="811"/>
      <c r="LSI388" s="811"/>
      <c r="LSJ388" s="811"/>
      <c r="LSK388" s="811"/>
      <c r="LSL388" s="811"/>
      <c r="LSM388" s="811"/>
      <c r="LSN388" s="811"/>
      <c r="LSO388" s="811"/>
      <c r="LSP388" s="811"/>
      <c r="LSQ388" s="811"/>
      <c r="LSR388" s="811"/>
      <c r="LSS388" s="811"/>
      <c r="LST388" s="811"/>
      <c r="LSU388" s="811"/>
      <c r="LSV388" s="811"/>
      <c r="LSW388" s="811"/>
      <c r="LSX388" s="811"/>
      <c r="LSY388" s="811"/>
      <c r="LSZ388" s="811"/>
      <c r="LTA388" s="811"/>
      <c r="LTB388" s="811"/>
      <c r="LTC388" s="811"/>
      <c r="LTD388" s="811"/>
      <c r="LTE388" s="811"/>
      <c r="LTF388" s="811"/>
      <c r="LTG388" s="811"/>
      <c r="LTH388" s="811"/>
      <c r="LTI388" s="811"/>
      <c r="LTJ388" s="811"/>
      <c r="LTK388" s="811"/>
      <c r="LTL388" s="811"/>
      <c r="LTM388" s="811"/>
      <c r="LTN388" s="811"/>
      <c r="LTO388" s="811"/>
      <c r="LTP388" s="811"/>
      <c r="LTQ388" s="811"/>
      <c r="LTR388" s="811"/>
      <c r="LTS388" s="811"/>
      <c r="LTT388" s="811"/>
      <c r="LTU388" s="811"/>
      <c r="LTV388" s="811"/>
      <c r="LTW388" s="811"/>
      <c r="LTX388" s="811"/>
      <c r="LTY388" s="811"/>
      <c r="LTZ388" s="811"/>
      <c r="LUA388" s="811"/>
      <c r="LUB388" s="811"/>
      <c r="LUC388" s="811"/>
      <c r="LUD388" s="811"/>
      <c r="LUE388" s="811"/>
      <c r="LUF388" s="811"/>
      <c r="LUG388" s="811"/>
      <c r="LUH388" s="811"/>
      <c r="LUI388" s="811"/>
      <c r="LUJ388" s="811"/>
      <c r="LUK388" s="811"/>
      <c r="LUL388" s="811"/>
      <c r="LUM388" s="811"/>
      <c r="LUN388" s="811"/>
      <c r="LUO388" s="811"/>
      <c r="LUP388" s="811"/>
      <c r="LUQ388" s="811"/>
      <c r="LUR388" s="811"/>
      <c r="LUS388" s="811"/>
      <c r="LUT388" s="811"/>
      <c r="LUU388" s="811"/>
      <c r="LUV388" s="811"/>
      <c r="LUW388" s="811"/>
      <c r="LUX388" s="811"/>
      <c r="LUY388" s="811"/>
      <c r="LUZ388" s="811"/>
      <c r="LVA388" s="811"/>
      <c r="LVB388" s="811"/>
      <c r="LVC388" s="811"/>
      <c r="LVD388" s="811"/>
      <c r="LVE388" s="811"/>
      <c r="LVF388" s="811"/>
      <c r="LVG388" s="811"/>
      <c r="LVH388" s="811"/>
      <c r="LVI388" s="811"/>
      <c r="LVJ388" s="811"/>
      <c r="LVK388" s="811"/>
      <c r="LVL388" s="811"/>
      <c r="LVM388" s="811"/>
      <c r="LVN388" s="811"/>
      <c r="LVO388" s="811"/>
      <c r="LVP388" s="811"/>
      <c r="LVQ388" s="811"/>
      <c r="LVR388" s="811"/>
      <c r="LVS388" s="811"/>
      <c r="LVT388" s="811"/>
      <c r="LVU388" s="811"/>
      <c r="LVV388" s="811"/>
      <c r="LVW388" s="811"/>
      <c r="LVX388" s="811"/>
      <c r="LVY388" s="811"/>
      <c r="LVZ388" s="811"/>
      <c r="LWA388" s="811"/>
      <c r="LWB388" s="811"/>
      <c r="LWC388" s="811"/>
      <c r="LWD388" s="811"/>
      <c r="LWE388" s="811"/>
      <c r="LWF388" s="811"/>
      <c r="LWG388" s="811"/>
      <c r="LWH388" s="811"/>
      <c r="LWI388" s="811"/>
      <c r="LWJ388" s="811"/>
      <c r="LWK388" s="811"/>
      <c r="LWL388" s="811"/>
      <c r="LWM388" s="811"/>
      <c r="LWN388" s="811"/>
      <c r="LWO388" s="811"/>
      <c r="LWP388" s="811"/>
      <c r="LWQ388" s="811"/>
      <c r="LWR388" s="811"/>
      <c r="LWS388" s="811"/>
      <c r="LWT388" s="811"/>
      <c r="LWU388" s="811"/>
      <c r="LWV388" s="811"/>
      <c r="LWW388" s="811"/>
      <c r="LWX388" s="811"/>
      <c r="LWY388" s="811"/>
      <c r="LWZ388" s="811"/>
      <c r="LXA388" s="811"/>
      <c r="LXB388" s="811"/>
      <c r="LXC388" s="811"/>
      <c r="LXD388" s="811"/>
      <c r="LXE388" s="811"/>
      <c r="LXF388" s="811"/>
      <c r="LXG388" s="811"/>
      <c r="LXH388" s="811"/>
      <c r="LXI388" s="811"/>
      <c r="LXJ388" s="811"/>
      <c r="LXK388" s="811"/>
      <c r="LXL388" s="811"/>
      <c r="LXM388" s="811"/>
      <c r="LXN388" s="811"/>
      <c r="LXO388" s="811"/>
      <c r="LXP388" s="811"/>
      <c r="LXQ388" s="811"/>
      <c r="LXR388" s="811"/>
      <c r="LXS388" s="811"/>
      <c r="LXT388" s="811"/>
      <c r="LXU388" s="811"/>
      <c r="LXV388" s="811"/>
      <c r="LXW388" s="811"/>
      <c r="LXX388" s="811"/>
      <c r="LXY388" s="811"/>
      <c r="LXZ388" s="811"/>
      <c r="LYA388" s="811"/>
      <c r="LYB388" s="811"/>
      <c r="LYC388" s="811"/>
      <c r="LYD388" s="811"/>
      <c r="LYE388" s="811"/>
      <c r="LYF388" s="811"/>
      <c r="LYG388" s="811"/>
      <c r="LYH388" s="811"/>
      <c r="LYI388" s="811"/>
      <c r="LYJ388" s="811"/>
      <c r="LYK388" s="811"/>
      <c r="LYL388" s="811"/>
      <c r="LYM388" s="811"/>
      <c r="LYN388" s="811"/>
      <c r="LYO388" s="811"/>
      <c r="LYP388" s="811"/>
      <c r="LYQ388" s="811"/>
      <c r="LYR388" s="811"/>
      <c r="LYS388" s="811"/>
      <c r="LYT388" s="811"/>
      <c r="LYU388" s="811"/>
      <c r="LYV388" s="811"/>
      <c r="LYW388" s="811"/>
      <c r="LYX388" s="811"/>
      <c r="LYY388" s="811"/>
      <c r="LYZ388" s="811"/>
      <c r="LZA388" s="811"/>
      <c r="LZB388" s="811"/>
      <c r="LZC388" s="811"/>
      <c r="LZD388" s="811"/>
      <c r="LZE388" s="811"/>
      <c r="LZF388" s="811"/>
      <c r="LZG388" s="811"/>
      <c r="LZH388" s="811"/>
      <c r="LZI388" s="811"/>
      <c r="LZJ388" s="811"/>
      <c r="LZK388" s="811"/>
      <c r="LZL388" s="811"/>
      <c r="LZM388" s="811"/>
      <c r="LZN388" s="811"/>
      <c r="LZO388" s="811"/>
      <c r="LZP388" s="811"/>
      <c r="LZQ388" s="811"/>
      <c r="LZR388" s="811"/>
      <c r="LZS388" s="811"/>
      <c r="LZT388" s="811"/>
      <c r="LZU388" s="811"/>
      <c r="LZV388" s="811"/>
      <c r="LZW388" s="811"/>
      <c r="LZX388" s="811"/>
      <c r="LZY388" s="811"/>
      <c r="LZZ388" s="811"/>
      <c r="MAA388" s="811"/>
      <c r="MAB388" s="811"/>
      <c r="MAC388" s="811"/>
      <c r="MAD388" s="811"/>
      <c r="MAE388" s="811"/>
      <c r="MAF388" s="811"/>
      <c r="MAG388" s="811"/>
      <c r="MAH388" s="811"/>
      <c r="MAI388" s="811"/>
      <c r="MAJ388" s="811"/>
      <c r="MAK388" s="811"/>
      <c r="MAL388" s="811"/>
      <c r="MAM388" s="811"/>
      <c r="MAN388" s="811"/>
      <c r="MAO388" s="811"/>
      <c r="MAP388" s="811"/>
      <c r="MAQ388" s="811"/>
      <c r="MAR388" s="811"/>
      <c r="MAS388" s="811"/>
      <c r="MAT388" s="811"/>
      <c r="MAU388" s="811"/>
      <c r="MAV388" s="811"/>
      <c r="MAW388" s="811"/>
      <c r="MAX388" s="811"/>
      <c r="MAY388" s="811"/>
      <c r="MAZ388" s="811"/>
      <c r="MBA388" s="811"/>
      <c r="MBB388" s="811"/>
      <c r="MBC388" s="811"/>
      <c r="MBD388" s="811"/>
      <c r="MBE388" s="811"/>
      <c r="MBF388" s="811"/>
      <c r="MBG388" s="811"/>
      <c r="MBH388" s="811"/>
      <c r="MBI388" s="811"/>
      <c r="MBJ388" s="811"/>
      <c r="MBK388" s="811"/>
      <c r="MBL388" s="811"/>
      <c r="MBM388" s="811"/>
      <c r="MBN388" s="811"/>
      <c r="MBO388" s="811"/>
      <c r="MBP388" s="811"/>
      <c r="MBQ388" s="811"/>
      <c r="MBR388" s="811"/>
      <c r="MBS388" s="811"/>
      <c r="MBT388" s="811"/>
      <c r="MBU388" s="811"/>
      <c r="MBV388" s="811"/>
      <c r="MBW388" s="811"/>
      <c r="MBX388" s="811"/>
      <c r="MBY388" s="811"/>
      <c r="MBZ388" s="811"/>
      <c r="MCA388" s="811"/>
      <c r="MCB388" s="811"/>
      <c r="MCC388" s="811"/>
      <c r="MCD388" s="811"/>
      <c r="MCE388" s="811"/>
      <c r="MCF388" s="811"/>
      <c r="MCG388" s="811"/>
      <c r="MCH388" s="811"/>
      <c r="MCI388" s="811"/>
      <c r="MCJ388" s="811"/>
      <c r="MCK388" s="811"/>
      <c r="MCL388" s="811"/>
      <c r="MCM388" s="811"/>
      <c r="MCN388" s="811"/>
      <c r="MCO388" s="811"/>
      <c r="MCP388" s="811"/>
      <c r="MCQ388" s="811"/>
      <c r="MCR388" s="811"/>
      <c r="MCS388" s="811"/>
      <c r="MCT388" s="811"/>
      <c r="MCU388" s="811"/>
      <c r="MCV388" s="811"/>
      <c r="MCW388" s="811"/>
      <c r="MCX388" s="811"/>
      <c r="MCY388" s="811"/>
      <c r="MCZ388" s="811"/>
      <c r="MDA388" s="811"/>
      <c r="MDB388" s="811"/>
      <c r="MDC388" s="811"/>
      <c r="MDD388" s="811"/>
      <c r="MDE388" s="811"/>
      <c r="MDF388" s="811"/>
      <c r="MDG388" s="811"/>
      <c r="MDH388" s="811"/>
      <c r="MDI388" s="811"/>
      <c r="MDJ388" s="811"/>
      <c r="MDK388" s="811"/>
      <c r="MDL388" s="811"/>
      <c r="MDM388" s="811"/>
      <c r="MDN388" s="811"/>
      <c r="MDO388" s="811"/>
      <c r="MDP388" s="811"/>
      <c r="MDQ388" s="811"/>
      <c r="MDR388" s="811"/>
      <c r="MDS388" s="811"/>
      <c r="MDT388" s="811"/>
      <c r="MDU388" s="811"/>
      <c r="MDV388" s="811"/>
      <c r="MDW388" s="811"/>
      <c r="MDX388" s="811"/>
      <c r="MDY388" s="811"/>
      <c r="MDZ388" s="811"/>
      <c r="MEA388" s="811"/>
      <c r="MEB388" s="811"/>
      <c r="MEC388" s="811"/>
      <c r="MED388" s="811"/>
      <c r="MEE388" s="811"/>
      <c r="MEF388" s="811"/>
      <c r="MEG388" s="811"/>
      <c r="MEH388" s="811"/>
      <c r="MEI388" s="811"/>
      <c r="MEJ388" s="811"/>
      <c r="MEK388" s="811"/>
      <c r="MEL388" s="811"/>
      <c r="MEM388" s="811"/>
      <c r="MEN388" s="811"/>
      <c r="MEO388" s="811"/>
      <c r="MEP388" s="811"/>
      <c r="MEQ388" s="811"/>
      <c r="MER388" s="811"/>
      <c r="MES388" s="811"/>
      <c r="MET388" s="811"/>
      <c r="MEU388" s="811"/>
      <c r="MEV388" s="811"/>
      <c r="MEW388" s="811"/>
      <c r="MEX388" s="811"/>
      <c r="MEY388" s="811"/>
      <c r="MEZ388" s="811"/>
      <c r="MFA388" s="811"/>
      <c r="MFB388" s="811"/>
      <c r="MFC388" s="811"/>
      <c r="MFD388" s="811"/>
      <c r="MFE388" s="811"/>
      <c r="MFF388" s="811"/>
      <c r="MFG388" s="811"/>
      <c r="MFH388" s="811"/>
      <c r="MFI388" s="811"/>
      <c r="MFJ388" s="811"/>
      <c r="MFK388" s="811"/>
      <c r="MFL388" s="811"/>
      <c r="MFM388" s="811"/>
      <c r="MFN388" s="811"/>
      <c r="MFO388" s="811"/>
      <c r="MFP388" s="811"/>
      <c r="MFQ388" s="811"/>
      <c r="MFR388" s="811"/>
      <c r="MFS388" s="811"/>
      <c r="MFT388" s="811"/>
      <c r="MFU388" s="811"/>
      <c r="MFV388" s="811"/>
      <c r="MFW388" s="811"/>
      <c r="MFX388" s="811"/>
      <c r="MFY388" s="811"/>
      <c r="MFZ388" s="811"/>
      <c r="MGA388" s="811"/>
      <c r="MGB388" s="811"/>
      <c r="MGC388" s="811"/>
      <c r="MGD388" s="811"/>
      <c r="MGE388" s="811"/>
      <c r="MGF388" s="811"/>
      <c r="MGG388" s="811"/>
      <c r="MGH388" s="811"/>
      <c r="MGI388" s="811"/>
      <c r="MGJ388" s="811"/>
      <c r="MGK388" s="811"/>
      <c r="MGL388" s="811"/>
      <c r="MGM388" s="811"/>
      <c r="MGN388" s="811"/>
      <c r="MGO388" s="811"/>
      <c r="MGP388" s="811"/>
      <c r="MGQ388" s="811"/>
      <c r="MGR388" s="811"/>
      <c r="MGS388" s="811"/>
      <c r="MGT388" s="811"/>
      <c r="MGU388" s="811"/>
      <c r="MGV388" s="811"/>
      <c r="MGW388" s="811"/>
      <c r="MGX388" s="811"/>
      <c r="MGY388" s="811"/>
      <c r="MGZ388" s="811"/>
      <c r="MHA388" s="811"/>
      <c r="MHB388" s="811"/>
      <c r="MHC388" s="811"/>
      <c r="MHD388" s="811"/>
      <c r="MHE388" s="811"/>
      <c r="MHF388" s="811"/>
      <c r="MHG388" s="811"/>
      <c r="MHH388" s="811"/>
      <c r="MHI388" s="811"/>
      <c r="MHJ388" s="811"/>
      <c r="MHK388" s="811"/>
      <c r="MHL388" s="811"/>
      <c r="MHM388" s="811"/>
      <c r="MHN388" s="811"/>
      <c r="MHO388" s="811"/>
      <c r="MHP388" s="811"/>
      <c r="MHQ388" s="811"/>
      <c r="MHR388" s="811"/>
      <c r="MHS388" s="811"/>
      <c r="MHT388" s="811"/>
      <c r="MHU388" s="811"/>
      <c r="MHV388" s="811"/>
      <c r="MHW388" s="811"/>
      <c r="MHX388" s="811"/>
      <c r="MHY388" s="811"/>
      <c r="MHZ388" s="811"/>
      <c r="MIA388" s="811"/>
      <c r="MIB388" s="811"/>
      <c r="MIC388" s="811"/>
      <c r="MID388" s="811"/>
      <c r="MIE388" s="811"/>
      <c r="MIF388" s="811"/>
      <c r="MIG388" s="811"/>
      <c r="MIH388" s="811"/>
      <c r="MII388" s="811"/>
      <c r="MIJ388" s="811"/>
      <c r="MIK388" s="811"/>
      <c r="MIL388" s="811"/>
      <c r="MIM388" s="811"/>
      <c r="MIN388" s="811"/>
      <c r="MIO388" s="811"/>
      <c r="MIP388" s="811"/>
      <c r="MIQ388" s="811"/>
      <c r="MIR388" s="811"/>
      <c r="MIS388" s="811"/>
      <c r="MIT388" s="811"/>
      <c r="MIU388" s="811"/>
      <c r="MIV388" s="811"/>
      <c r="MIW388" s="811"/>
      <c r="MIX388" s="811"/>
      <c r="MIY388" s="811"/>
      <c r="MIZ388" s="811"/>
      <c r="MJA388" s="811"/>
      <c r="MJB388" s="811"/>
      <c r="MJC388" s="811"/>
      <c r="MJD388" s="811"/>
      <c r="MJE388" s="811"/>
      <c r="MJF388" s="811"/>
      <c r="MJG388" s="811"/>
      <c r="MJH388" s="811"/>
      <c r="MJI388" s="811"/>
      <c r="MJJ388" s="811"/>
      <c r="MJK388" s="811"/>
      <c r="MJL388" s="811"/>
      <c r="MJM388" s="811"/>
      <c r="MJN388" s="811"/>
      <c r="MJO388" s="811"/>
      <c r="MJP388" s="811"/>
      <c r="MJQ388" s="811"/>
      <c r="MJR388" s="811"/>
      <c r="MJS388" s="811"/>
      <c r="MJT388" s="811"/>
      <c r="MJU388" s="811"/>
      <c r="MJV388" s="811"/>
      <c r="MJW388" s="811"/>
      <c r="MJX388" s="811"/>
      <c r="MJY388" s="811"/>
      <c r="MJZ388" s="811"/>
      <c r="MKA388" s="811"/>
      <c r="MKB388" s="811"/>
      <c r="MKC388" s="811"/>
      <c r="MKD388" s="811"/>
      <c r="MKE388" s="811"/>
      <c r="MKF388" s="811"/>
      <c r="MKG388" s="811"/>
      <c r="MKH388" s="811"/>
      <c r="MKI388" s="811"/>
      <c r="MKJ388" s="811"/>
      <c r="MKK388" s="811"/>
      <c r="MKL388" s="811"/>
      <c r="MKM388" s="811"/>
      <c r="MKN388" s="811"/>
      <c r="MKO388" s="811"/>
      <c r="MKP388" s="811"/>
      <c r="MKQ388" s="811"/>
      <c r="MKR388" s="811"/>
      <c r="MKS388" s="811"/>
      <c r="MKT388" s="811"/>
      <c r="MKU388" s="811"/>
      <c r="MKV388" s="811"/>
      <c r="MKW388" s="811"/>
      <c r="MKX388" s="811"/>
      <c r="MKY388" s="811"/>
      <c r="MKZ388" s="811"/>
      <c r="MLA388" s="811"/>
      <c r="MLB388" s="811"/>
      <c r="MLC388" s="811"/>
      <c r="MLD388" s="811"/>
      <c r="MLE388" s="811"/>
      <c r="MLF388" s="811"/>
      <c r="MLG388" s="811"/>
      <c r="MLH388" s="811"/>
      <c r="MLI388" s="811"/>
      <c r="MLJ388" s="811"/>
      <c r="MLK388" s="811"/>
      <c r="MLL388" s="811"/>
      <c r="MLM388" s="811"/>
      <c r="MLN388" s="811"/>
      <c r="MLO388" s="811"/>
      <c r="MLP388" s="811"/>
      <c r="MLQ388" s="811"/>
      <c r="MLR388" s="811"/>
      <c r="MLS388" s="811"/>
      <c r="MLT388" s="811"/>
      <c r="MLU388" s="811"/>
      <c r="MLV388" s="811"/>
      <c r="MLW388" s="811"/>
      <c r="MLX388" s="811"/>
      <c r="MLY388" s="811"/>
      <c r="MLZ388" s="811"/>
      <c r="MMA388" s="811"/>
      <c r="MMB388" s="811"/>
      <c r="MMC388" s="811"/>
      <c r="MMD388" s="811"/>
      <c r="MME388" s="811"/>
      <c r="MMF388" s="811"/>
      <c r="MMG388" s="811"/>
      <c r="MMH388" s="811"/>
      <c r="MMI388" s="811"/>
      <c r="MMJ388" s="811"/>
      <c r="MMK388" s="811"/>
      <c r="MML388" s="811"/>
      <c r="MMM388" s="811"/>
      <c r="MMN388" s="811"/>
      <c r="MMO388" s="811"/>
      <c r="MMP388" s="811"/>
      <c r="MMQ388" s="811"/>
      <c r="MMR388" s="811"/>
      <c r="MMS388" s="811"/>
      <c r="MMT388" s="811"/>
      <c r="MMU388" s="811"/>
      <c r="MMV388" s="811"/>
      <c r="MMW388" s="811"/>
      <c r="MMX388" s="811"/>
      <c r="MMY388" s="811"/>
      <c r="MMZ388" s="811"/>
      <c r="MNA388" s="811"/>
      <c r="MNB388" s="811"/>
      <c r="MNC388" s="811"/>
      <c r="MND388" s="811"/>
      <c r="MNE388" s="811"/>
      <c r="MNF388" s="811"/>
      <c r="MNG388" s="811"/>
      <c r="MNH388" s="811"/>
      <c r="MNI388" s="811"/>
      <c r="MNJ388" s="811"/>
      <c r="MNK388" s="811"/>
      <c r="MNL388" s="811"/>
      <c r="MNM388" s="811"/>
      <c r="MNN388" s="811"/>
      <c r="MNO388" s="811"/>
      <c r="MNP388" s="811"/>
      <c r="MNQ388" s="811"/>
      <c r="MNR388" s="811"/>
      <c r="MNS388" s="811"/>
      <c r="MNT388" s="811"/>
      <c r="MNU388" s="811"/>
      <c r="MNV388" s="811"/>
      <c r="MNW388" s="811"/>
      <c r="MNX388" s="811"/>
      <c r="MNY388" s="811"/>
      <c r="MNZ388" s="811"/>
      <c r="MOA388" s="811"/>
      <c r="MOB388" s="811"/>
      <c r="MOC388" s="811"/>
      <c r="MOD388" s="811"/>
      <c r="MOE388" s="811"/>
      <c r="MOF388" s="811"/>
      <c r="MOG388" s="811"/>
      <c r="MOH388" s="811"/>
      <c r="MOI388" s="811"/>
      <c r="MOJ388" s="811"/>
      <c r="MOK388" s="811"/>
      <c r="MOL388" s="811"/>
      <c r="MOM388" s="811"/>
      <c r="MON388" s="811"/>
      <c r="MOO388" s="811"/>
      <c r="MOP388" s="811"/>
      <c r="MOQ388" s="811"/>
      <c r="MOR388" s="811"/>
      <c r="MOS388" s="811"/>
      <c r="MOT388" s="811"/>
      <c r="MOU388" s="811"/>
      <c r="MOV388" s="811"/>
      <c r="MOW388" s="811"/>
      <c r="MOX388" s="811"/>
      <c r="MOY388" s="811"/>
      <c r="MOZ388" s="811"/>
      <c r="MPA388" s="811"/>
      <c r="MPB388" s="811"/>
      <c r="MPC388" s="811"/>
      <c r="MPD388" s="811"/>
      <c r="MPE388" s="811"/>
      <c r="MPF388" s="811"/>
      <c r="MPG388" s="811"/>
      <c r="MPH388" s="811"/>
      <c r="MPI388" s="811"/>
      <c r="MPJ388" s="811"/>
      <c r="MPK388" s="811"/>
      <c r="MPL388" s="811"/>
      <c r="MPM388" s="811"/>
      <c r="MPN388" s="811"/>
      <c r="MPO388" s="811"/>
      <c r="MPP388" s="811"/>
      <c r="MPQ388" s="811"/>
      <c r="MPR388" s="811"/>
      <c r="MPS388" s="811"/>
      <c r="MPT388" s="811"/>
      <c r="MPU388" s="811"/>
      <c r="MPV388" s="811"/>
      <c r="MPW388" s="811"/>
      <c r="MPX388" s="811"/>
      <c r="MPY388" s="811"/>
      <c r="MPZ388" s="811"/>
      <c r="MQA388" s="811"/>
      <c r="MQB388" s="811"/>
      <c r="MQC388" s="811"/>
      <c r="MQD388" s="811"/>
      <c r="MQE388" s="811"/>
      <c r="MQF388" s="811"/>
      <c r="MQG388" s="811"/>
      <c r="MQH388" s="811"/>
      <c r="MQI388" s="811"/>
      <c r="MQJ388" s="811"/>
      <c r="MQK388" s="811"/>
      <c r="MQL388" s="811"/>
      <c r="MQM388" s="811"/>
      <c r="MQN388" s="811"/>
      <c r="MQO388" s="811"/>
      <c r="MQP388" s="811"/>
      <c r="MQQ388" s="811"/>
      <c r="MQR388" s="811"/>
      <c r="MQS388" s="811"/>
      <c r="MQT388" s="811"/>
      <c r="MQU388" s="811"/>
      <c r="MQV388" s="811"/>
      <c r="MQW388" s="811"/>
      <c r="MQX388" s="811"/>
      <c r="MQY388" s="811"/>
      <c r="MQZ388" s="811"/>
      <c r="MRA388" s="811"/>
      <c r="MRB388" s="811"/>
      <c r="MRC388" s="811"/>
      <c r="MRD388" s="811"/>
      <c r="MRE388" s="811"/>
      <c r="MRF388" s="811"/>
      <c r="MRG388" s="811"/>
      <c r="MRH388" s="811"/>
      <c r="MRI388" s="811"/>
      <c r="MRJ388" s="811"/>
      <c r="MRK388" s="811"/>
      <c r="MRL388" s="811"/>
      <c r="MRM388" s="811"/>
      <c r="MRN388" s="811"/>
      <c r="MRO388" s="811"/>
      <c r="MRP388" s="811"/>
      <c r="MRQ388" s="811"/>
      <c r="MRR388" s="811"/>
      <c r="MRS388" s="811"/>
      <c r="MRT388" s="811"/>
      <c r="MRU388" s="811"/>
      <c r="MRV388" s="811"/>
      <c r="MRW388" s="811"/>
      <c r="MRX388" s="811"/>
      <c r="MRY388" s="811"/>
      <c r="MRZ388" s="811"/>
      <c r="MSA388" s="811"/>
      <c r="MSB388" s="811"/>
      <c r="MSC388" s="811"/>
      <c r="MSD388" s="811"/>
      <c r="MSE388" s="811"/>
      <c r="MSF388" s="811"/>
      <c r="MSG388" s="811"/>
      <c r="MSH388" s="811"/>
      <c r="MSI388" s="811"/>
      <c r="MSJ388" s="811"/>
      <c r="MSK388" s="811"/>
      <c r="MSL388" s="811"/>
      <c r="MSM388" s="811"/>
      <c r="MSN388" s="811"/>
      <c r="MSO388" s="811"/>
      <c r="MSP388" s="811"/>
      <c r="MSQ388" s="811"/>
      <c r="MSR388" s="811"/>
      <c r="MSS388" s="811"/>
      <c r="MST388" s="811"/>
      <c r="MSU388" s="811"/>
      <c r="MSV388" s="811"/>
      <c r="MSW388" s="811"/>
      <c r="MSX388" s="811"/>
      <c r="MSY388" s="811"/>
      <c r="MSZ388" s="811"/>
      <c r="MTA388" s="811"/>
      <c r="MTB388" s="811"/>
      <c r="MTC388" s="811"/>
      <c r="MTD388" s="811"/>
      <c r="MTE388" s="811"/>
      <c r="MTF388" s="811"/>
      <c r="MTG388" s="811"/>
      <c r="MTH388" s="811"/>
      <c r="MTI388" s="811"/>
      <c r="MTJ388" s="811"/>
      <c r="MTK388" s="811"/>
      <c r="MTL388" s="811"/>
      <c r="MTM388" s="811"/>
      <c r="MTN388" s="811"/>
      <c r="MTO388" s="811"/>
      <c r="MTP388" s="811"/>
      <c r="MTQ388" s="811"/>
      <c r="MTR388" s="811"/>
      <c r="MTS388" s="811"/>
      <c r="MTT388" s="811"/>
      <c r="MTU388" s="811"/>
      <c r="MTV388" s="811"/>
      <c r="MTW388" s="811"/>
      <c r="MTX388" s="811"/>
      <c r="MTY388" s="811"/>
      <c r="MTZ388" s="811"/>
      <c r="MUA388" s="811"/>
      <c r="MUB388" s="811"/>
      <c r="MUC388" s="811"/>
      <c r="MUD388" s="811"/>
      <c r="MUE388" s="811"/>
      <c r="MUF388" s="811"/>
      <c r="MUG388" s="811"/>
      <c r="MUH388" s="811"/>
      <c r="MUI388" s="811"/>
      <c r="MUJ388" s="811"/>
      <c r="MUK388" s="811"/>
      <c r="MUL388" s="811"/>
      <c r="MUM388" s="811"/>
      <c r="MUN388" s="811"/>
      <c r="MUO388" s="811"/>
      <c r="MUP388" s="811"/>
      <c r="MUQ388" s="811"/>
      <c r="MUR388" s="811"/>
      <c r="MUS388" s="811"/>
      <c r="MUT388" s="811"/>
      <c r="MUU388" s="811"/>
      <c r="MUV388" s="811"/>
      <c r="MUW388" s="811"/>
      <c r="MUX388" s="811"/>
      <c r="MUY388" s="811"/>
      <c r="MUZ388" s="811"/>
      <c r="MVA388" s="811"/>
      <c r="MVB388" s="811"/>
      <c r="MVC388" s="811"/>
      <c r="MVD388" s="811"/>
      <c r="MVE388" s="811"/>
      <c r="MVF388" s="811"/>
      <c r="MVG388" s="811"/>
      <c r="MVH388" s="811"/>
      <c r="MVI388" s="811"/>
      <c r="MVJ388" s="811"/>
      <c r="MVK388" s="811"/>
      <c r="MVL388" s="811"/>
      <c r="MVM388" s="811"/>
      <c r="MVN388" s="811"/>
      <c r="MVO388" s="811"/>
      <c r="MVP388" s="811"/>
      <c r="MVQ388" s="811"/>
      <c r="MVR388" s="811"/>
      <c r="MVS388" s="811"/>
      <c r="MVT388" s="811"/>
      <c r="MVU388" s="811"/>
      <c r="MVV388" s="811"/>
      <c r="MVW388" s="811"/>
      <c r="MVX388" s="811"/>
      <c r="MVY388" s="811"/>
      <c r="MVZ388" s="811"/>
      <c r="MWA388" s="811"/>
      <c r="MWB388" s="811"/>
      <c r="MWC388" s="811"/>
      <c r="MWD388" s="811"/>
      <c r="MWE388" s="811"/>
      <c r="MWF388" s="811"/>
      <c r="MWG388" s="811"/>
      <c r="MWH388" s="811"/>
      <c r="MWI388" s="811"/>
      <c r="MWJ388" s="811"/>
      <c r="MWK388" s="811"/>
      <c r="MWL388" s="811"/>
      <c r="MWM388" s="811"/>
      <c r="MWN388" s="811"/>
      <c r="MWO388" s="811"/>
      <c r="MWP388" s="811"/>
      <c r="MWQ388" s="811"/>
      <c r="MWR388" s="811"/>
      <c r="MWS388" s="811"/>
      <c r="MWT388" s="811"/>
      <c r="MWU388" s="811"/>
      <c r="MWV388" s="811"/>
      <c r="MWW388" s="811"/>
      <c r="MWX388" s="811"/>
      <c r="MWY388" s="811"/>
      <c r="MWZ388" s="811"/>
      <c r="MXA388" s="811"/>
      <c r="MXB388" s="811"/>
      <c r="MXC388" s="811"/>
      <c r="MXD388" s="811"/>
      <c r="MXE388" s="811"/>
      <c r="MXF388" s="811"/>
      <c r="MXG388" s="811"/>
      <c r="MXH388" s="811"/>
      <c r="MXI388" s="811"/>
      <c r="MXJ388" s="811"/>
      <c r="MXK388" s="811"/>
      <c r="MXL388" s="811"/>
      <c r="MXM388" s="811"/>
      <c r="MXN388" s="811"/>
      <c r="MXO388" s="811"/>
      <c r="MXP388" s="811"/>
      <c r="MXQ388" s="811"/>
      <c r="MXR388" s="811"/>
      <c r="MXS388" s="811"/>
      <c r="MXT388" s="811"/>
      <c r="MXU388" s="811"/>
      <c r="MXV388" s="811"/>
      <c r="MXW388" s="811"/>
      <c r="MXX388" s="811"/>
      <c r="MXY388" s="811"/>
      <c r="MXZ388" s="811"/>
      <c r="MYA388" s="811"/>
      <c r="MYB388" s="811"/>
      <c r="MYC388" s="811"/>
      <c r="MYD388" s="811"/>
      <c r="MYE388" s="811"/>
      <c r="MYF388" s="811"/>
      <c r="MYG388" s="811"/>
      <c r="MYH388" s="811"/>
      <c r="MYI388" s="811"/>
      <c r="MYJ388" s="811"/>
      <c r="MYK388" s="811"/>
      <c r="MYL388" s="811"/>
      <c r="MYM388" s="811"/>
      <c r="MYN388" s="811"/>
      <c r="MYO388" s="811"/>
      <c r="MYP388" s="811"/>
      <c r="MYQ388" s="811"/>
      <c r="MYR388" s="811"/>
      <c r="MYS388" s="811"/>
      <c r="MYT388" s="811"/>
      <c r="MYU388" s="811"/>
      <c r="MYV388" s="811"/>
      <c r="MYW388" s="811"/>
      <c r="MYX388" s="811"/>
      <c r="MYY388" s="811"/>
      <c r="MYZ388" s="811"/>
      <c r="MZA388" s="811"/>
      <c r="MZB388" s="811"/>
      <c r="MZC388" s="811"/>
      <c r="MZD388" s="811"/>
      <c r="MZE388" s="811"/>
      <c r="MZF388" s="811"/>
      <c r="MZG388" s="811"/>
      <c r="MZH388" s="811"/>
      <c r="MZI388" s="811"/>
      <c r="MZJ388" s="811"/>
      <c r="MZK388" s="811"/>
      <c r="MZL388" s="811"/>
      <c r="MZM388" s="811"/>
      <c r="MZN388" s="811"/>
      <c r="MZO388" s="811"/>
      <c r="MZP388" s="811"/>
      <c r="MZQ388" s="811"/>
      <c r="MZR388" s="811"/>
      <c r="MZS388" s="811"/>
      <c r="MZT388" s="811"/>
      <c r="MZU388" s="811"/>
      <c r="MZV388" s="811"/>
      <c r="MZW388" s="811"/>
      <c r="MZX388" s="811"/>
      <c r="MZY388" s="811"/>
      <c r="MZZ388" s="811"/>
      <c r="NAA388" s="811"/>
      <c r="NAB388" s="811"/>
      <c r="NAC388" s="811"/>
      <c r="NAD388" s="811"/>
      <c r="NAE388" s="811"/>
      <c r="NAF388" s="811"/>
      <c r="NAG388" s="811"/>
      <c r="NAH388" s="811"/>
      <c r="NAI388" s="811"/>
      <c r="NAJ388" s="811"/>
      <c r="NAK388" s="811"/>
      <c r="NAL388" s="811"/>
      <c r="NAM388" s="811"/>
      <c r="NAN388" s="811"/>
      <c r="NAO388" s="811"/>
      <c r="NAP388" s="811"/>
      <c r="NAQ388" s="811"/>
      <c r="NAR388" s="811"/>
      <c r="NAS388" s="811"/>
      <c r="NAT388" s="811"/>
      <c r="NAU388" s="811"/>
      <c r="NAV388" s="811"/>
      <c r="NAW388" s="811"/>
      <c r="NAX388" s="811"/>
      <c r="NAY388" s="811"/>
      <c r="NAZ388" s="811"/>
      <c r="NBA388" s="811"/>
      <c r="NBB388" s="811"/>
      <c r="NBC388" s="811"/>
      <c r="NBD388" s="811"/>
      <c r="NBE388" s="811"/>
      <c r="NBF388" s="811"/>
      <c r="NBG388" s="811"/>
      <c r="NBH388" s="811"/>
      <c r="NBI388" s="811"/>
      <c r="NBJ388" s="811"/>
      <c r="NBK388" s="811"/>
      <c r="NBL388" s="811"/>
      <c r="NBM388" s="811"/>
      <c r="NBN388" s="811"/>
      <c r="NBO388" s="811"/>
      <c r="NBP388" s="811"/>
      <c r="NBQ388" s="811"/>
      <c r="NBR388" s="811"/>
      <c r="NBS388" s="811"/>
      <c r="NBT388" s="811"/>
      <c r="NBU388" s="811"/>
      <c r="NBV388" s="811"/>
      <c r="NBW388" s="811"/>
      <c r="NBX388" s="811"/>
      <c r="NBY388" s="811"/>
      <c r="NBZ388" s="811"/>
      <c r="NCA388" s="811"/>
      <c r="NCB388" s="811"/>
      <c r="NCC388" s="811"/>
      <c r="NCD388" s="811"/>
      <c r="NCE388" s="811"/>
      <c r="NCF388" s="811"/>
      <c r="NCG388" s="811"/>
      <c r="NCH388" s="811"/>
      <c r="NCI388" s="811"/>
      <c r="NCJ388" s="811"/>
      <c r="NCK388" s="811"/>
      <c r="NCL388" s="811"/>
      <c r="NCM388" s="811"/>
      <c r="NCN388" s="811"/>
      <c r="NCO388" s="811"/>
      <c r="NCP388" s="811"/>
      <c r="NCQ388" s="811"/>
      <c r="NCR388" s="811"/>
      <c r="NCS388" s="811"/>
      <c r="NCT388" s="811"/>
      <c r="NCU388" s="811"/>
      <c r="NCV388" s="811"/>
      <c r="NCW388" s="811"/>
      <c r="NCX388" s="811"/>
      <c r="NCY388" s="811"/>
      <c r="NCZ388" s="811"/>
      <c r="NDA388" s="811"/>
      <c r="NDB388" s="811"/>
      <c r="NDC388" s="811"/>
      <c r="NDD388" s="811"/>
      <c r="NDE388" s="811"/>
      <c r="NDF388" s="811"/>
      <c r="NDG388" s="811"/>
      <c r="NDH388" s="811"/>
      <c r="NDI388" s="811"/>
      <c r="NDJ388" s="811"/>
      <c r="NDK388" s="811"/>
      <c r="NDL388" s="811"/>
      <c r="NDM388" s="811"/>
      <c r="NDN388" s="811"/>
      <c r="NDO388" s="811"/>
      <c r="NDP388" s="811"/>
      <c r="NDQ388" s="811"/>
      <c r="NDR388" s="811"/>
      <c r="NDS388" s="811"/>
      <c r="NDT388" s="811"/>
      <c r="NDU388" s="811"/>
      <c r="NDV388" s="811"/>
      <c r="NDW388" s="811"/>
      <c r="NDX388" s="811"/>
      <c r="NDY388" s="811"/>
      <c r="NDZ388" s="811"/>
      <c r="NEA388" s="811"/>
      <c r="NEB388" s="811"/>
      <c r="NEC388" s="811"/>
      <c r="NED388" s="811"/>
      <c r="NEE388" s="811"/>
      <c r="NEF388" s="811"/>
      <c r="NEG388" s="811"/>
      <c r="NEH388" s="811"/>
      <c r="NEI388" s="811"/>
      <c r="NEJ388" s="811"/>
      <c r="NEK388" s="811"/>
      <c r="NEL388" s="811"/>
      <c r="NEM388" s="811"/>
      <c r="NEN388" s="811"/>
      <c r="NEO388" s="811"/>
      <c r="NEP388" s="811"/>
      <c r="NEQ388" s="811"/>
      <c r="NER388" s="811"/>
      <c r="NES388" s="811"/>
      <c r="NET388" s="811"/>
      <c r="NEU388" s="811"/>
      <c r="NEV388" s="811"/>
      <c r="NEW388" s="811"/>
      <c r="NEX388" s="811"/>
      <c r="NEY388" s="811"/>
      <c r="NEZ388" s="811"/>
      <c r="NFA388" s="811"/>
      <c r="NFB388" s="811"/>
      <c r="NFC388" s="811"/>
      <c r="NFD388" s="811"/>
      <c r="NFE388" s="811"/>
      <c r="NFF388" s="811"/>
      <c r="NFG388" s="811"/>
      <c r="NFH388" s="811"/>
      <c r="NFI388" s="811"/>
      <c r="NFJ388" s="811"/>
      <c r="NFK388" s="811"/>
      <c r="NFL388" s="811"/>
      <c r="NFM388" s="811"/>
      <c r="NFN388" s="811"/>
      <c r="NFO388" s="811"/>
      <c r="NFP388" s="811"/>
      <c r="NFQ388" s="811"/>
      <c r="NFR388" s="811"/>
      <c r="NFS388" s="811"/>
      <c r="NFT388" s="811"/>
      <c r="NFU388" s="811"/>
      <c r="NFV388" s="811"/>
      <c r="NFW388" s="811"/>
      <c r="NFX388" s="811"/>
      <c r="NFY388" s="811"/>
      <c r="NFZ388" s="811"/>
      <c r="NGA388" s="811"/>
      <c r="NGB388" s="811"/>
      <c r="NGC388" s="811"/>
      <c r="NGD388" s="811"/>
      <c r="NGE388" s="811"/>
      <c r="NGF388" s="811"/>
      <c r="NGG388" s="811"/>
      <c r="NGH388" s="811"/>
      <c r="NGI388" s="811"/>
      <c r="NGJ388" s="811"/>
      <c r="NGK388" s="811"/>
      <c r="NGL388" s="811"/>
      <c r="NGM388" s="811"/>
      <c r="NGN388" s="811"/>
      <c r="NGO388" s="811"/>
      <c r="NGP388" s="811"/>
      <c r="NGQ388" s="811"/>
      <c r="NGR388" s="811"/>
      <c r="NGS388" s="811"/>
      <c r="NGT388" s="811"/>
      <c r="NGU388" s="811"/>
      <c r="NGV388" s="811"/>
      <c r="NGW388" s="811"/>
      <c r="NGX388" s="811"/>
      <c r="NGY388" s="811"/>
      <c r="NGZ388" s="811"/>
      <c r="NHA388" s="811"/>
      <c r="NHB388" s="811"/>
      <c r="NHC388" s="811"/>
      <c r="NHD388" s="811"/>
      <c r="NHE388" s="811"/>
      <c r="NHF388" s="811"/>
      <c r="NHG388" s="811"/>
      <c r="NHH388" s="811"/>
      <c r="NHI388" s="811"/>
      <c r="NHJ388" s="811"/>
      <c r="NHK388" s="811"/>
      <c r="NHL388" s="811"/>
      <c r="NHM388" s="811"/>
      <c r="NHN388" s="811"/>
      <c r="NHO388" s="811"/>
      <c r="NHP388" s="811"/>
      <c r="NHQ388" s="811"/>
      <c r="NHR388" s="811"/>
      <c r="NHS388" s="811"/>
      <c r="NHT388" s="811"/>
      <c r="NHU388" s="811"/>
      <c r="NHV388" s="811"/>
      <c r="NHW388" s="811"/>
      <c r="NHX388" s="811"/>
      <c r="NHY388" s="811"/>
      <c r="NHZ388" s="811"/>
      <c r="NIA388" s="811"/>
      <c r="NIB388" s="811"/>
      <c r="NIC388" s="811"/>
      <c r="NID388" s="811"/>
      <c r="NIE388" s="811"/>
      <c r="NIF388" s="811"/>
      <c r="NIG388" s="811"/>
      <c r="NIH388" s="811"/>
      <c r="NII388" s="811"/>
      <c r="NIJ388" s="811"/>
      <c r="NIK388" s="811"/>
      <c r="NIL388" s="811"/>
      <c r="NIM388" s="811"/>
      <c r="NIN388" s="811"/>
      <c r="NIO388" s="811"/>
      <c r="NIP388" s="811"/>
      <c r="NIQ388" s="811"/>
      <c r="NIR388" s="811"/>
      <c r="NIS388" s="811"/>
      <c r="NIT388" s="811"/>
      <c r="NIU388" s="811"/>
      <c r="NIV388" s="811"/>
      <c r="NIW388" s="811"/>
      <c r="NIX388" s="811"/>
      <c r="NIY388" s="811"/>
      <c r="NIZ388" s="811"/>
      <c r="NJA388" s="811"/>
      <c r="NJB388" s="811"/>
      <c r="NJC388" s="811"/>
      <c r="NJD388" s="811"/>
      <c r="NJE388" s="811"/>
      <c r="NJF388" s="811"/>
      <c r="NJG388" s="811"/>
      <c r="NJH388" s="811"/>
      <c r="NJI388" s="811"/>
      <c r="NJJ388" s="811"/>
      <c r="NJK388" s="811"/>
      <c r="NJL388" s="811"/>
      <c r="NJM388" s="811"/>
      <c r="NJN388" s="811"/>
      <c r="NJO388" s="811"/>
      <c r="NJP388" s="811"/>
      <c r="NJQ388" s="811"/>
      <c r="NJR388" s="811"/>
      <c r="NJS388" s="811"/>
      <c r="NJT388" s="811"/>
      <c r="NJU388" s="811"/>
      <c r="NJV388" s="811"/>
      <c r="NJW388" s="811"/>
      <c r="NJX388" s="811"/>
      <c r="NJY388" s="811"/>
      <c r="NJZ388" s="811"/>
      <c r="NKA388" s="811"/>
      <c r="NKB388" s="811"/>
      <c r="NKC388" s="811"/>
      <c r="NKD388" s="811"/>
      <c r="NKE388" s="811"/>
      <c r="NKF388" s="811"/>
      <c r="NKG388" s="811"/>
      <c r="NKH388" s="811"/>
      <c r="NKI388" s="811"/>
      <c r="NKJ388" s="811"/>
      <c r="NKK388" s="811"/>
      <c r="NKL388" s="811"/>
      <c r="NKM388" s="811"/>
      <c r="NKN388" s="811"/>
      <c r="NKO388" s="811"/>
      <c r="NKP388" s="811"/>
      <c r="NKQ388" s="811"/>
      <c r="NKR388" s="811"/>
      <c r="NKS388" s="811"/>
      <c r="NKT388" s="811"/>
      <c r="NKU388" s="811"/>
      <c r="NKV388" s="811"/>
      <c r="NKW388" s="811"/>
      <c r="NKX388" s="811"/>
      <c r="NKY388" s="811"/>
      <c r="NKZ388" s="811"/>
      <c r="NLA388" s="811"/>
      <c r="NLB388" s="811"/>
      <c r="NLC388" s="811"/>
      <c r="NLD388" s="811"/>
      <c r="NLE388" s="811"/>
      <c r="NLF388" s="811"/>
      <c r="NLG388" s="811"/>
      <c r="NLH388" s="811"/>
      <c r="NLI388" s="811"/>
      <c r="NLJ388" s="811"/>
      <c r="NLK388" s="811"/>
      <c r="NLL388" s="811"/>
      <c r="NLM388" s="811"/>
      <c r="NLN388" s="811"/>
      <c r="NLO388" s="811"/>
      <c r="NLP388" s="811"/>
      <c r="NLQ388" s="811"/>
      <c r="NLR388" s="811"/>
      <c r="NLS388" s="811"/>
      <c r="NLT388" s="811"/>
      <c r="NLU388" s="811"/>
      <c r="NLV388" s="811"/>
      <c r="NLW388" s="811"/>
      <c r="NLX388" s="811"/>
      <c r="NLY388" s="811"/>
      <c r="NLZ388" s="811"/>
      <c r="NMA388" s="811"/>
      <c r="NMB388" s="811"/>
      <c r="NMC388" s="811"/>
      <c r="NMD388" s="811"/>
      <c r="NME388" s="811"/>
      <c r="NMF388" s="811"/>
      <c r="NMG388" s="811"/>
      <c r="NMH388" s="811"/>
      <c r="NMI388" s="811"/>
      <c r="NMJ388" s="811"/>
      <c r="NMK388" s="811"/>
      <c r="NML388" s="811"/>
      <c r="NMM388" s="811"/>
      <c r="NMN388" s="811"/>
      <c r="NMO388" s="811"/>
      <c r="NMP388" s="811"/>
      <c r="NMQ388" s="811"/>
      <c r="NMR388" s="811"/>
      <c r="NMS388" s="811"/>
      <c r="NMT388" s="811"/>
      <c r="NMU388" s="811"/>
      <c r="NMV388" s="811"/>
      <c r="NMW388" s="811"/>
      <c r="NMX388" s="811"/>
      <c r="NMY388" s="811"/>
      <c r="NMZ388" s="811"/>
      <c r="NNA388" s="811"/>
      <c r="NNB388" s="811"/>
      <c r="NNC388" s="811"/>
      <c r="NND388" s="811"/>
      <c r="NNE388" s="811"/>
      <c r="NNF388" s="811"/>
      <c r="NNG388" s="811"/>
      <c r="NNH388" s="811"/>
      <c r="NNI388" s="811"/>
      <c r="NNJ388" s="811"/>
      <c r="NNK388" s="811"/>
      <c r="NNL388" s="811"/>
      <c r="NNM388" s="811"/>
      <c r="NNN388" s="811"/>
      <c r="NNO388" s="811"/>
      <c r="NNP388" s="811"/>
      <c r="NNQ388" s="811"/>
      <c r="NNR388" s="811"/>
      <c r="NNS388" s="811"/>
      <c r="NNT388" s="811"/>
      <c r="NNU388" s="811"/>
      <c r="NNV388" s="811"/>
      <c r="NNW388" s="811"/>
      <c r="NNX388" s="811"/>
      <c r="NNY388" s="811"/>
      <c r="NNZ388" s="811"/>
      <c r="NOA388" s="811"/>
      <c r="NOB388" s="811"/>
      <c r="NOC388" s="811"/>
      <c r="NOD388" s="811"/>
      <c r="NOE388" s="811"/>
      <c r="NOF388" s="811"/>
      <c r="NOG388" s="811"/>
      <c r="NOH388" s="811"/>
      <c r="NOI388" s="811"/>
      <c r="NOJ388" s="811"/>
      <c r="NOK388" s="811"/>
      <c r="NOL388" s="811"/>
      <c r="NOM388" s="811"/>
      <c r="NON388" s="811"/>
      <c r="NOO388" s="811"/>
      <c r="NOP388" s="811"/>
      <c r="NOQ388" s="811"/>
      <c r="NOR388" s="811"/>
      <c r="NOS388" s="811"/>
      <c r="NOT388" s="811"/>
      <c r="NOU388" s="811"/>
      <c r="NOV388" s="811"/>
      <c r="NOW388" s="811"/>
      <c r="NOX388" s="811"/>
      <c r="NOY388" s="811"/>
      <c r="NOZ388" s="811"/>
      <c r="NPA388" s="811"/>
      <c r="NPB388" s="811"/>
      <c r="NPC388" s="811"/>
      <c r="NPD388" s="811"/>
      <c r="NPE388" s="811"/>
      <c r="NPF388" s="811"/>
      <c r="NPG388" s="811"/>
      <c r="NPH388" s="811"/>
      <c r="NPI388" s="811"/>
      <c r="NPJ388" s="811"/>
      <c r="NPK388" s="811"/>
      <c r="NPL388" s="811"/>
      <c r="NPM388" s="811"/>
      <c r="NPN388" s="811"/>
      <c r="NPO388" s="811"/>
      <c r="NPP388" s="811"/>
      <c r="NPQ388" s="811"/>
      <c r="NPR388" s="811"/>
      <c r="NPS388" s="811"/>
      <c r="NPT388" s="811"/>
      <c r="NPU388" s="811"/>
      <c r="NPV388" s="811"/>
      <c r="NPW388" s="811"/>
      <c r="NPX388" s="811"/>
      <c r="NPY388" s="811"/>
      <c r="NPZ388" s="811"/>
      <c r="NQA388" s="811"/>
      <c r="NQB388" s="811"/>
      <c r="NQC388" s="811"/>
      <c r="NQD388" s="811"/>
      <c r="NQE388" s="811"/>
      <c r="NQF388" s="811"/>
      <c r="NQG388" s="811"/>
      <c r="NQH388" s="811"/>
      <c r="NQI388" s="811"/>
      <c r="NQJ388" s="811"/>
      <c r="NQK388" s="811"/>
      <c r="NQL388" s="811"/>
      <c r="NQM388" s="811"/>
      <c r="NQN388" s="811"/>
      <c r="NQO388" s="811"/>
      <c r="NQP388" s="811"/>
      <c r="NQQ388" s="811"/>
      <c r="NQR388" s="811"/>
      <c r="NQS388" s="811"/>
      <c r="NQT388" s="811"/>
      <c r="NQU388" s="811"/>
      <c r="NQV388" s="811"/>
      <c r="NQW388" s="811"/>
      <c r="NQX388" s="811"/>
      <c r="NQY388" s="811"/>
      <c r="NQZ388" s="811"/>
      <c r="NRA388" s="811"/>
      <c r="NRB388" s="811"/>
      <c r="NRC388" s="811"/>
      <c r="NRD388" s="811"/>
      <c r="NRE388" s="811"/>
      <c r="NRF388" s="811"/>
      <c r="NRG388" s="811"/>
      <c r="NRH388" s="811"/>
      <c r="NRI388" s="811"/>
      <c r="NRJ388" s="811"/>
      <c r="NRK388" s="811"/>
      <c r="NRL388" s="811"/>
      <c r="NRM388" s="811"/>
      <c r="NRN388" s="811"/>
      <c r="NRO388" s="811"/>
      <c r="NRP388" s="811"/>
      <c r="NRQ388" s="811"/>
      <c r="NRR388" s="811"/>
      <c r="NRS388" s="811"/>
      <c r="NRT388" s="811"/>
      <c r="NRU388" s="811"/>
      <c r="NRV388" s="811"/>
      <c r="NRW388" s="811"/>
      <c r="NRX388" s="811"/>
      <c r="NRY388" s="811"/>
      <c r="NRZ388" s="811"/>
      <c r="NSA388" s="811"/>
      <c r="NSB388" s="811"/>
      <c r="NSC388" s="811"/>
      <c r="NSD388" s="811"/>
      <c r="NSE388" s="811"/>
      <c r="NSF388" s="811"/>
      <c r="NSG388" s="811"/>
      <c r="NSH388" s="811"/>
      <c r="NSI388" s="811"/>
      <c r="NSJ388" s="811"/>
      <c r="NSK388" s="811"/>
      <c r="NSL388" s="811"/>
      <c r="NSM388" s="811"/>
      <c r="NSN388" s="811"/>
      <c r="NSO388" s="811"/>
      <c r="NSP388" s="811"/>
      <c r="NSQ388" s="811"/>
      <c r="NSR388" s="811"/>
      <c r="NSS388" s="811"/>
      <c r="NST388" s="811"/>
      <c r="NSU388" s="811"/>
      <c r="NSV388" s="811"/>
      <c r="NSW388" s="811"/>
      <c r="NSX388" s="811"/>
      <c r="NSY388" s="811"/>
      <c r="NSZ388" s="811"/>
      <c r="NTA388" s="811"/>
      <c r="NTB388" s="811"/>
      <c r="NTC388" s="811"/>
      <c r="NTD388" s="811"/>
      <c r="NTE388" s="811"/>
      <c r="NTF388" s="811"/>
      <c r="NTG388" s="811"/>
      <c r="NTH388" s="811"/>
      <c r="NTI388" s="811"/>
      <c r="NTJ388" s="811"/>
      <c r="NTK388" s="811"/>
      <c r="NTL388" s="811"/>
      <c r="NTM388" s="811"/>
      <c r="NTN388" s="811"/>
      <c r="NTO388" s="811"/>
      <c r="NTP388" s="811"/>
      <c r="NTQ388" s="811"/>
      <c r="NTR388" s="811"/>
      <c r="NTS388" s="811"/>
      <c r="NTT388" s="811"/>
      <c r="NTU388" s="811"/>
      <c r="NTV388" s="811"/>
      <c r="NTW388" s="811"/>
      <c r="NTX388" s="811"/>
      <c r="NTY388" s="811"/>
      <c r="NTZ388" s="811"/>
      <c r="NUA388" s="811"/>
      <c r="NUB388" s="811"/>
      <c r="NUC388" s="811"/>
      <c r="NUD388" s="811"/>
      <c r="NUE388" s="811"/>
      <c r="NUF388" s="811"/>
      <c r="NUG388" s="811"/>
      <c r="NUH388" s="811"/>
      <c r="NUI388" s="811"/>
      <c r="NUJ388" s="811"/>
      <c r="NUK388" s="811"/>
      <c r="NUL388" s="811"/>
      <c r="NUM388" s="811"/>
      <c r="NUN388" s="811"/>
      <c r="NUO388" s="811"/>
      <c r="NUP388" s="811"/>
      <c r="NUQ388" s="811"/>
      <c r="NUR388" s="811"/>
      <c r="NUS388" s="811"/>
      <c r="NUT388" s="811"/>
      <c r="NUU388" s="811"/>
      <c r="NUV388" s="811"/>
      <c r="NUW388" s="811"/>
      <c r="NUX388" s="811"/>
      <c r="NUY388" s="811"/>
      <c r="NUZ388" s="811"/>
      <c r="NVA388" s="811"/>
      <c r="NVB388" s="811"/>
      <c r="NVC388" s="811"/>
      <c r="NVD388" s="811"/>
      <c r="NVE388" s="811"/>
      <c r="NVF388" s="811"/>
      <c r="NVG388" s="811"/>
      <c r="NVH388" s="811"/>
      <c r="NVI388" s="811"/>
      <c r="NVJ388" s="811"/>
      <c r="NVK388" s="811"/>
      <c r="NVL388" s="811"/>
      <c r="NVM388" s="811"/>
      <c r="NVN388" s="811"/>
      <c r="NVO388" s="811"/>
      <c r="NVP388" s="811"/>
      <c r="NVQ388" s="811"/>
      <c r="NVR388" s="811"/>
      <c r="NVS388" s="811"/>
      <c r="NVT388" s="811"/>
      <c r="NVU388" s="811"/>
      <c r="NVV388" s="811"/>
      <c r="NVW388" s="811"/>
      <c r="NVX388" s="811"/>
      <c r="NVY388" s="811"/>
      <c r="NVZ388" s="811"/>
      <c r="NWA388" s="811"/>
      <c r="NWB388" s="811"/>
      <c r="NWC388" s="811"/>
      <c r="NWD388" s="811"/>
      <c r="NWE388" s="811"/>
      <c r="NWF388" s="811"/>
      <c r="NWG388" s="811"/>
      <c r="NWH388" s="811"/>
      <c r="NWI388" s="811"/>
      <c r="NWJ388" s="811"/>
      <c r="NWK388" s="811"/>
      <c r="NWL388" s="811"/>
      <c r="NWM388" s="811"/>
      <c r="NWN388" s="811"/>
      <c r="NWO388" s="811"/>
      <c r="NWP388" s="811"/>
      <c r="NWQ388" s="811"/>
      <c r="NWR388" s="811"/>
      <c r="NWS388" s="811"/>
      <c r="NWT388" s="811"/>
      <c r="NWU388" s="811"/>
      <c r="NWV388" s="811"/>
      <c r="NWW388" s="811"/>
      <c r="NWX388" s="811"/>
      <c r="NWY388" s="811"/>
      <c r="NWZ388" s="811"/>
      <c r="NXA388" s="811"/>
      <c r="NXB388" s="811"/>
      <c r="NXC388" s="811"/>
      <c r="NXD388" s="811"/>
      <c r="NXE388" s="811"/>
      <c r="NXF388" s="811"/>
      <c r="NXG388" s="811"/>
      <c r="NXH388" s="811"/>
      <c r="NXI388" s="811"/>
      <c r="NXJ388" s="811"/>
      <c r="NXK388" s="811"/>
      <c r="NXL388" s="811"/>
      <c r="NXM388" s="811"/>
      <c r="NXN388" s="811"/>
      <c r="NXO388" s="811"/>
      <c r="NXP388" s="811"/>
      <c r="NXQ388" s="811"/>
      <c r="NXR388" s="811"/>
      <c r="NXS388" s="811"/>
      <c r="NXT388" s="811"/>
      <c r="NXU388" s="811"/>
      <c r="NXV388" s="811"/>
      <c r="NXW388" s="811"/>
      <c r="NXX388" s="811"/>
      <c r="NXY388" s="811"/>
      <c r="NXZ388" s="811"/>
      <c r="NYA388" s="811"/>
      <c r="NYB388" s="811"/>
      <c r="NYC388" s="811"/>
      <c r="NYD388" s="811"/>
      <c r="NYE388" s="811"/>
      <c r="NYF388" s="811"/>
      <c r="NYG388" s="811"/>
      <c r="NYH388" s="811"/>
      <c r="NYI388" s="811"/>
      <c r="NYJ388" s="811"/>
      <c r="NYK388" s="811"/>
      <c r="NYL388" s="811"/>
      <c r="NYM388" s="811"/>
      <c r="NYN388" s="811"/>
      <c r="NYO388" s="811"/>
      <c r="NYP388" s="811"/>
      <c r="NYQ388" s="811"/>
      <c r="NYR388" s="811"/>
      <c r="NYS388" s="811"/>
      <c r="NYT388" s="811"/>
      <c r="NYU388" s="811"/>
      <c r="NYV388" s="811"/>
      <c r="NYW388" s="811"/>
      <c r="NYX388" s="811"/>
      <c r="NYY388" s="811"/>
      <c r="NYZ388" s="811"/>
      <c r="NZA388" s="811"/>
      <c r="NZB388" s="811"/>
      <c r="NZC388" s="811"/>
      <c r="NZD388" s="811"/>
      <c r="NZE388" s="811"/>
      <c r="NZF388" s="811"/>
      <c r="NZG388" s="811"/>
      <c r="NZH388" s="811"/>
      <c r="NZI388" s="811"/>
      <c r="NZJ388" s="811"/>
      <c r="NZK388" s="811"/>
      <c r="NZL388" s="811"/>
      <c r="NZM388" s="811"/>
      <c r="NZN388" s="811"/>
      <c r="NZO388" s="811"/>
      <c r="NZP388" s="811"/>
      <c r="NZQ388" s="811"/>
      <c r="NZR388" s="811"/>
      <c r="NZS388" s="811"/>
      <c r="NZT388" s="811"/>
      <c r="NZU388" s="811"/>
      <c r="NZV388" s="811"/>
      <c r="NZW388" s="811"/>
      <c r="NZX388" s="811"/>
      <c r="NZY388" s="811"/>
      <c r="NZZ388" s="811"/>
      <c r="OAA388" s="811"/>
      <c r="OAB388" s="811"/>
      <c r="OAC388" s="811"/>
      <c r="OAD388" s="811"/>
      <c r="OAE388" s="811"/>
      <c r="OAF388" s="811"/>
      <c r="OAG388" s="811"/>
      <c r="OAH388" s="811"/>
      <c r="OAI388" s="811"/>
      <c r="OAJ388" s="811"/>
      <c r="OAK388" s="811"/>
      <c r="OAL388" s="811"/>
      <c r="OAM388" s="811"/>
      <c r="OAN388" s="811"/>
      <c r="OAO388" s="811"/>
      <c r="OAP388" s="811"/>
      <c r="OAQ388" s="811"/>
      <c r="OAR388" s="811"/>
      <c r="OAS388" s="811"/>
      <c r="OAT388" s="811"/>
      <c r="OAU388" s="811"/>
      <c r="OAV388" s="811"/>
      <c r="OAW388" s="811"/>
      <c r="OAX388" s="811"/>
      <c r="OAY388" s="811"/>
      <c r="OAZ388" s="811"/>
      <c r="OBA388" s="811"/>
      <c r="OBB388" s="811"/>
      <c r="OBC388" s="811"/>
      <c r="OBD388" s="811"/>
      <c r="OBE388" s="811"/>
      <c r="OBF388" s="811"/>
      <c r="OBG388" s="811"/>
      <c r="OBH388" s="811"/>
      <c r="OBI388" s="811"/>
      <c r="OBJ388" s="811"/>
      <c r="OBK388" s="811"/>
      <c r="OBL388" s="811"/>
      <c r="OBM388" s="811"/>
      <c r="OBN388" s="811"/>
      <c r="OBO388" s="811"/>
      <c r="OBP388" s="811"/>
      <c r="OBQ388" s="811"/>
      <c r="OBR388" s="811"/>
      <c r="OBS388" s="811"/>
      <c r="OBT388" s="811"/>
      <c r="OBU388" s="811"/>
      <c r="OBV388" s="811"/>
      <c r="OBW388" s="811"/>
      <c r="OBX388" s="811"/>
      <c r="OBY388" s="811"/>
      <c r="OBZ388" s="811"/>
      <c r="OCA388" s="811"/>
      <c r="OCB388" s="811"/>
      <c r="OCC388" s="811"/>
      <c r="OCD388" s="811"/>
      <c r="OCE388" s="811"/>
      <c r="OCF388" s="811"/>
      <c r="OCG388" s="811"/>
      <c r="OCH388" s="811"/>
      <c r="OCI388" s="811"/>
      <c r="OCJ388" s="811"/>
      <c r="OCK388" s="811"/>
      <c r="OCL388" s="811"/>
      <c r="OCM388" s="811"/>
      <c r="OCN388" s="811"/>
      <c r="OCO388" s="811"/>
      <c r="OCP388" s="811"/>
      <c r="OCQ388" s="811"/>
      <c r="OCR388" s="811"/>
      <c r="OCS388" s="811"/>
      <c r="OCT388" s="811"/>
      <c r="OCU388" s="811"/>
      <c r="OCV388" s="811"/>
      <c r="OCW388" s="811"/>
      <c r="OCX388" s="811"/>
      <c r="OCY388" s="811"/>
      <c r="OCZ388" s="811"/>
      <c r="ODA388" s="811"/>
      <c r="ODB388" s="811"/>
      <c r="ODC388" s="811"/>
      <c r="ODD388" s="811"/>
      <c r="ODE388" s="811"/>
      <c r="ODF388" s="811"/>
      <c r="ODG388" s="811"/>
      <c r="ODH388" s="811"/>
      <c r="ODI388" s="811"/>
      <c r="ODJ388" s="811"/>
      <c r="ODK388" s="811"/>
      <c r="ODL388" s="811"/>
      <c r="ODM388" s="811"/>
      <c r="ODN388" s="811"/>
      <c r="ODO388" s="811"/>
      <c r="ODP388" s="811"/>
      <c r="ODQ388" s="811"/>
      <c r="ODR388" s="811"/>
      <c r="ODS388" s="811"/>
      <c r="ODT388" s="811"/>
      <c r="ODU388" s="811"/>
      <c r="ODV388" s="811"/>
      <c r="ODW388" s="811"/>
      <c r="ODX388" s="811"/>
      <c r="ODY388" s="811"/>
      <c r="ODZ388" s="811"/>
      <c r="OEA388" s="811"/>
      <c r="OEB388" s="811"/>
      <c r="OEC388" s="811"/>
      <c r="OED388" s="811"/>
      <c r="OEE388" s="811"/>
      <c r="OEF388" s="811"/>
      <c r="OEG388" s="811"/>
      <c r="OEH388" s="811"/>
      <c r="OEI388" s="811"/>
      <c r="OEJ388" s="811"/>
      <c r="OEK388" s="811"/>
      <c r="OEL388" s="811"/>
      <c r="OEM388" s="811"/>
      <c r="OEN388" s="811"/>
      <c r="OEO388" s="811"/>
      <c r="OEP388" s="811"/>
      <c r="OEQ388" s="811"/>
      <c r="OER388" s="811"/>
      <c r="OES388" s="811"/>
      <c r="OET388" s="811"/>
      <c r="OEU388" s="811"/>
      <c r="OEV388" s="811"/>
      <c r="OEW388" s="811"/>
      <c r="OEX388" s="811"/>
      <c r="OEY388" s="811"/>
      <c r="OEZ388" s="811"/>
      <c r="OFA388" s="811"/>
      <c r="OFB388" s="811"/>
      <c r="OFC388" s="811"/>
      <c r="OFD388" s="811"/>
      <c r="OFE388" s="811"/>
      <c r="OFF388" s="811"/>
      <c r="OFG388" s="811"/>
      <c r="OFH388" s="811"/>
      <c r="OFI388" s="811"/>
      <c r="OFJ388" s="811"/>
      <c r="OFK388" s="811"/>
      <c r="OFL388" s="811"/>
      <c r="OFM388" s="811"/>
      <c r="OFN388" s="811"/>
      <c r="OFO388" s="811"/>
      <c r="OFP388" s="811"/>
      <c r="OFQ388" s="811"/>
      <c r="OFR388" s="811"/>
      <c r="OFS388" s="811"/>
      <c r="OFT388" s="811"/>
      <c r="OFU388" s="811"/>
      <c r="OFV388" s="811"/>
      <c r="OFW388" s="811"/>
      <c r="OFX388" s="811"/>
      <c r="OFY388" s="811"/>
      <c r="OFZ388" s="811"/>
      <c r="OGA388" s="811"/>
      <c r="OGB388" s="811"/>
      <c r="OGC388" s="811"/>
      <c r="OGD388" s="811"/>
      <c r="OGE388" s="811"/>
      <c r="OGF388" s="811"/>
      <c r="OGG388" s="811"/>
      <c r="OGH388" s="811"/>
      <c r="OGI388" s="811"/>
      <c r="OGJ388" s="811"/>
      <c r="OGK388" s="811"/>
      <c r="OGL388" s="811"/>
      <c r="OGM388" s="811"/>
      <c r="OGN388" s="811"/>
      <c r="OGO388" s="811"/>
      <c r="OGP388" s="811"/>
      <c r="OGQ388" s="811"/>
      <c r="OGR388" s="811"/>
      <c r="OGS388" s="811"/>
      <c r="OGT388" s="811"/>
      <c r="OGU388" s="811"/>
      <c r="OGV388" s="811"/>
      <c r="OGW388" s="811"/>
      <c r="OGX388" s="811"/>
      <c r="OGY388" s="811"/>
      <c r="OGZ388" s="811"/>
      <c r="OHA388" s="811"/>
      <c r="OHB388" s="811"/>
      <c r="OHC388" s="811"/>
      <c r="OHD388" s="811"/>
      <c r="OHE388" s="811"/>
      <c r="OHF388" s="811"/>
      <c r="OHG388" s="811"/>
      <c r="OHH388" s="811"/>
      <c r="OHI388" s="811"/>
      <c r="OHJ388" s="811"/>
      <c r="OHK388" s="811"/>
      <c r="OHL388" s="811"/>
      <c r="OHM388" s="811"/>
      <c r="OHN388" s="811"/>
      <c r="OHO388" s="811"/>
      <c r="OHP388" s="811"/>
      <c r="OHQ388" s="811"/>
      <c r="OHR388" s="811"/>
      <c r="OHS388" s="811"/>
      <c r="OHT388" s="811"/>
      <c r="OHU388" s="811"/>
      <c r="OHV388" s="811"/>
      <c r="OHW388" s="811"/>
      <c r="OHX388" s="811"/>
      <c r="OHY388" s="811"/>
      <c r="OHZ388" s="811"/>
      <c r="OIA388" s="811"/>
      <c r="OIB388" s="811"/>
      <c r="OIC388" s="811"/>
      <c r="OID388" s="811"/>
      <c r="OIE388" s="811"/>
      <c r="OIF388" s="811"/>
      <c r="OIG388" s="811"/>
      <c r="OIH388" s="811"/>
      <c r="OII388" s="811"/>
      <c r="OIJ388" s="811"/>
      <c r="OIK388" s="811"/>
      <c r="OIL388" s="811"/>
      <c r="OIM388" s="811"/>
      <c r="OIN388" s="811"/>
      <c r="OIO388" s="811"/>
      <c r="OIP388" s="811"/>
      <c r="OIQ388" s="811"/>
      <c r="OIR388" s="811"/>
      <c r="OIS388" s="811"/>
      <c r="OIT388" s="811"/>
      <c r="OIU388" s="811"/>
      <c r="OIV388" s="811"/>
      <c r="OIW388" s="811"/>
      <c r="OIX388" s="811"/>
      <c r="OIY388" s="811"/>
      <c r="OIZ388" s="811"/>
      <c r="OJA388" s="811"/>
      <c r="OJB388" s="811"/>
      <c r="OJC388" s="811"/>
      <c r="OJD388" s="811"/>
      <c r="OJE388" s="811"/>
      <c r="OJF388" s="811"/>
      <c r="OJG388" s="811"/>
      <c r="OJH388" s="811"/>
      <c r="OJI388" s="811"/>
      <c r="OJJ388" s="811"/>
      <c r="OJK388" s="811"/>
      <c r="OJL388" s="811"/>
      <c r="OJM388" s="811"/>
      <c r="OJN388" s="811"/>
      <c r="OJO388" s="811"/>
      <c r="OJP388" s="811"/>
      <c r="OJQ388" s="811"/>
      <c r="OJR388" s="811"/>
      <c r="OJS388" s="811"/>
      <c r="OJT388" s="811"/>
      <c r="OJU388" s="811"/>
      <c r="OJV388" s="811"/>
      <c r="OJW388" s="811"/>
      <c r="OJX388" s="811"/>
      <c r="OJY388" s="811"/>
      <c r="OJZ388" s="811"/>
      <c r="OKA388" s="811"/>
      <c r="OKB388" s="811"/>
      <c r="OKC388" s="811"/>
      <c r="OKD388" s="811"/>
      <c r="OKE388" s="811"/>
      <c r="OKF388" s="811"/>
      <c r="OKG388" s="811"/>
      <c r="OKH388" s="811"/>
      <c r="OKI388" s="811"/>
      <c r="OKJ388" s="811"/>
      <c r="OKK388" s="811"/>
      <c r="OKL388" s="811"/>
      <c r="OKM388" s="811"/>
      <c r="OKN388" s="811"/>
      <c r="OKO388" s="811"/>
      <c r="OKP388" s="811"/>
      <c r="OKQ388" s="811"/>
      <c r="OKR388" s="811"/>
      <c r="OKS388" s="811"/>
      <c r="OKT388" s="811"/>
      <c r="OKU388" s="811"/>
      <c r="OKV388" s="811"/>
      <c r="OKW388" s="811"/>
      <c r="OKX388" s="811"/>
      <c r="OKY388" s="811"/>
      <c r="OKZ388" s="811"/>
      <c r="OLA388" s="811"/>
      <c r="OLB388" s="811"/>
      <c r="OLC388" s="811"/>
      <c r="OLD388" s="811"/>
      <c r="OLE388" s="811"/>
      <c r="OLF388" s="811"/>
      <c r="OLG388" s="811"/>
      <c r="OLH388" s="811"/>
      <c r="OLI388" s="811"/>
      <c r="OLJ388" s="811"/>
      <c r="OLK388" s="811"/>
      <c r="OLL388" s="811"/>
      <c r="OLM388" s="811"/>
      <c r="OLN388" s="811"/>
      <c r="OLO388" s="811"/>
      <c r="OLP388" s="811"/>
      <c r="OLQ388" s="811"/>
      <c r="OLR388" s="811"/>
      <c r="OLS388" s="811"/>
      <c r="OLT388" s="811"/>
      <c r="OLU388" s="811"/>
      <c r="OLV388" s="811"/>
      <c r="OLW388" s="811"/>
      <c r="OLX388" s="811"/>
      <c r="OLY388" s="811"/>
      <c r="OLZ388" s="811"/>
      <c r="OMA388" s="811"/>
      <c r="OMB388" s="811"/>
      <c r="OMC388" s="811"/>
      <c r="OMD388" s="811"/>
      <c r="OME388" s="811"/>
      <c r="OMF388" s="811"/>
      <c r="OMG388" s="811"/>
      <c r="OMH388" s="811"/>
      <c r="OMI388" s="811"/>
      <c r="OMJ388" s="811"/>
      <c r="OMK388" s="811"/>
      <c r="OML388" s="811"/>
      <c r="OMM388" s="811"/>
      <c r="OMN388" s="811"/>
      <c r="OMO388" s="811"/>
      <c r="OMP388" s="811"/>
      <c r="OMQ388" s="811"/>
      <c r="OMR388" s="811"/>
      <c r="OMS388" s="811"/>
      <c r="OMT388" s="811"/>
      <c r="OMU388" s="811"/>
      <c r="OMV388" s="811"/>
      <c r="OMW388" s="811"/>
      <c r="OMX388" s="811"/>
      <c r="OMY388" s="811"/>
      <c r="OMZ388" s="811"/>
      <c r="ONA388" s="811"/>
      <c r="ONB388" s="811"/>
      <c r="ONC388" s="811"/>
      <c r="OND388" s="811"/>
      <c r="ONE388" s="811"/>
      <c r="ONF388" s="811"/>
      <c r="ONG388" s="811"/>
      <c r="ONH388" s="811"/>
      <c r="ONI388" s="811"/>
      <c r="ONJ388" s="811"/>
      <c r="ONK388" s="811"/>
      <c r="ONL388" s="811"/>
      <c r="ONM388" s="811"/>
      <c r="ONN388" s="811"/>
      <c r="ONO388" s="811"/>
      <c r="ONP388" s="811"/>
      <c r="ONQ388" s="811"/>
      <c r="ONR388" s="811"/>
      <c r="ONS388" s="811"/>
      <c r="ONT388" s="811"/>
      <c r="ONU388" s="811"/>
      <c r="ONV388" s="811"/>
      <c r="ONW388" s="811"/>
      <c r="ONX388" s="811"/>
      <c r="ONY388" s="811"/>
      <c r="ONZ388" s="811"/>
      <c r="OOA388" s="811"/>
      <c r="OOB388" s="811"/>
      <c r="OOC388" s="811"/>
      <c r="OOD388" s="811"/>
      <c r="OOE388" s="811"/>
      <c r="OOF388" s="811"/>
      <c r="OOG388" s="811"/>
      <c r="OOH388" s="811"/>
      <c r="OOI388" s="811"/>
      <c r="OOJ388" s="811"/>
      <c r="OOK388" s="811"/>
      <c r="OOL388" s="811"/>
      <c r="OOM388" s="811"/>
      <c r="OON388" s="811"/>
      <c r="OOO388" s="811"/>
      <c r="OOP388" s="811"/>
      <c r="OOQ388" s="811"/>
      <c r="OOR388" s="811"/>
      <c r="OOS388" s="811"/>
      <c r="OOT388" s="811"/>
      <c r="OOU388" s="811"/>
      <c r="OOV388" s="811"/>
      <c r="OOW388" s="811"/>
      <c r="OOX388" s="811"/>
      <c r="OOY388" s="811"/>
      <c r="OOZ388" s="811"/>
      <c r="OPA388" s="811"/>
      <c r="OPB388" s="811"/>
      <c r="OPC388" s="811"/>
      <c r="OPD388" s="811"/>
      <c r="OPE388" s="811"/>
      <c r="OPF388" s="811"/>
      <c r="OPG388" s="811"/>
      <c r="OPH388" s="811"/>
      <c r="OPI388" s="811"/>
      <c r="OPJ388" s="811"/>
      <c r="OPK388" s="811"/>
      <c r="OPL388" s="811"/>
      <c r="OPM388" s="811"/>
      <c r="OPN388" s="811"/>
      <c r="OPO388" s="811"/>
      <c r="OPP388" s="811"/>
      <c r="OPQ388" s="811"/>
      <c r="OPR388" s="811"/>
      <c r="OPS388" s="811"/>
      <c r="OPT388" s="811"/>
      <c r="OPU388" s="811"/>
      <c r="OPV388" s="811"/>
      <c r="OPW388" s="811"/>
      <c r="OPX388" s="811"/>
      <c r="OPY388" s="811"/>
      <c r="OPZ388" s="811"/>
      <c r="OQA388" s="811"/>
      <c r="OQB388" s="811"/>
      <c r="OQC388" s="811"/>
      <c r="OQD388" s="811"/>
      <c r="OQE388" s="811"/>
      <c r="OQF388" s="811"/>
      <c r="OQG388" s="811"/>
      <c r="OQH388" s="811"/>
      <c r="OQI388" s="811"/>
      <c r="OQJ388" s="811"/>
      <c r="OQK388" s="811"/>
      <c r="OQL388" s="811"/>
      <c r="OQM388" s="811"/>
      <c r="OQN388" s="811"/>
      <c r="OQO388" s="811"/>
      <c r="OQP388" s="811"/>
      <c r="OQQ388" s="811"/>
      <c r="OQR388" s="811"/>
      <c r="OQS388" s="811"/>
      <c r="OQT388" s="811"/>
      <c r="OQU388" s="811"/>
      <c r="OQV388" s="811"/>
      <c r="OQW388" s="811"/>
      <c r="OQX388" s="811"/>
      <c r="OQY388" s="811"/>
      <c r="OQZ388" s="811"/>
      <c r="ORA388" s="811"/>
      <c r="ORB388" s="811"/>
      <c r="ORC388" s="811"/>
      <c r="ORD388" s="811"/>
      <c r="ORE388" s="811"/>
      <c r="ORF388" s="811"/>
      <c r="ORG388" s="811"/>
      <c r="ORH388" s="811"/>
      <c r="ORI388" s="811"/>
      <c r="ORJ388" s="811"/>
      <c r="ORK388" s="811"/>
      <c r="ORL388" s="811"/>
      <c r="ORM388" s="811"/>
      <c r="ORN388" s="811"/>
      <c r="ORO388" s="811"/>
      <c r="ORP388" s="811"/>
      <c r="ORQ388" s="811"/>
      <c r="ORR388" s="811"/>
      <c r="ORS388" s="811"/>
      <c r="ORT388" s="811"/>
      <c r="ORU388" s="811"/>
      <c r="ORV388" s="811"/>
      <c r="ORW388" s="811"/>
      <c r="ORX388" s="811"/>
      <c r="ORY388" s="811"/>
      <c r="ORZ388" s="811"/>
      <c r="OSA388" s="811"/>
      <c r="OSB388" s="811"/>
      <c r="OSC388" s="811"/>
      <c r="OSD388" s="811"/>
      <c r="OSE388" s="811"/>
      <c r="OSF388" s="811"/>
      <c r="OSG388" s="811"/>
      <c r="OSH388" s="811"/>
      <c r="OSI388" s="811"/>
      <c r="OSJ388" s="811"/>
      <c r="OSK388" s="811"/>
      <c r="OSL388" s="811"/>
      <c r="OSM388" s="811"/>
      <c r="OSN388" s="811"/>
      <c r="OSO388" s="811"/>
      <c r="OSP388" s="811"/>
      <c r="OSQ388" s="811"/>
      <c r="OSR388" s="811"/>
      <c r="OSS388" s="811"/>
      <c r="OST388" s="811"/>
      <c r="OSU388" s="811"/>
      <c r="OSV388" s="811"/>
      <c r="OSW388" s="811"/>
      <c r="OSX388" s="811"/>
      <c r="OSY388" s="811"/>
      <c r="OSZ388" s="811"/>
      <c r="OTA388" s="811"/>
      <c r="OTB388" s="811"/>
      <c r="OTC388" s="811"/>
      <c r="OTD388" s="811"/>
      <c r="OTE388" s="811"/>
      <c r="OTF388" s="811"/>
      <c r="OTG388" s="811"/>
      <c r="OTH388" s="811"/>
      <c r="OTI388" s="811"/>
      <c r="OTJ388" s="811"/>
      <c r="OTK388" s="811"/>
      <c r="OTL388" s="811"/>
      <c r="OTM388" s="811"/>
      <c r="OTN388" s="811"/>
      <c r="OTO388" s="811"/>
      <c r="OTP388" s="811"/>
      <c r="OTQ388" s="811"/>
      <c r="OTR388" s="811"/>
      <c r="OTS388" s="811"/>
      <c r="OTT388" s="811"/>
      <c r="OTU388" s="811"/>
      <c r="OTV388" s="811"/>
      <c r="OTW388" s="811"/>
      <c r="OTX388" s="811"/>
      <c r="OTY388" s="811"/>
      <c r="OTZ388" s="811"/>
      <c r="OUA388" s="811"/>
      <c r="OUB388" s="811"/>
      <c r="OUC388" s="811"/>
      <c r="OUD388" s="811"/>
      <c r="OUE388" s="811"/>
      <c r="OUF388" s="811"/>
      <c r="OUG388" s="811"/>
      <c r="OUH388" s="811"/>
      <c r="OUI388" s="811"/>
      <c r="OUJ388" s="811"/>
      <c r="OUK388" s="811"/>
      <c r="OUL388" s="811"/>
      <c r="OUM388" s="811"/>
      <c r="OUN388" s="811"/>
      <c r="OUO388" s="811"/>
      <c r="OUP388" s="811"/>
      <c r="OUQ388" s="811"/>
      <c r="OUR388" s="811"/>
      <c r="OUS388" s="811"/>
      <c r="OUT388" s="811"/>
      <c r="OUU388" s="811"/>
      <c r="OUV388" s="811"/>
      <c r="OUW388" s="811"/>
      <c r="OUX388" s="811"/>
      <c r="OUY388" s="811"/>
      <c r="OUZ388" s="811"/>
      <c r="OVA388" s="811"/>
      <c r="OVB388" s="811"/>
      <c r="OVC388" s="811"/>
      <c r="OVD388" s="811"/>
      <c r="OVE388" s="811"/>
      <c r="OVF388" s="811"/>
      <c r="OVG388" s="811"/>
      <c r="OVH388" s="811"/>
      <c r="OVI388" s="811"/>
      <c r="OVJ388" s="811"/>
      <c r="OVK388" s="811"/>
      <c r="OVL388" s="811"/>
      <c r="OVM388" s="811"/>
      <c r="OVN388" s="811"/>
      <c r="OVO388" s="811"/>
      <c r="OVP388" s="811"/>
      <c r="OVQ388" s="811"/>
      <c r="OVR388" s="811"/>
      <c r="OVS388" s="811"/>
      <c r="OVT388" s="811"/>
      <c r="OVU388" s="811"/>
      <c r="OVV388" s="811"/>
      <c r="OVW388" s="811"/>
      <c r="OVX388" s="811"/>
      <c r="OVY388" s="811"/>
      <c r="OVZ388" s="811"/>
      <c r="OWA388" s="811"/>
      <c r="OWB388" s="811"/>
      <c r="OWC388" s="811"/>
      <c r="OWD388" s="811"/>
      <c r="OWE388" s="811"/>
      <c r="OWF388" s="811"/>
      <c r="OWG388" s="811"/>
      <c r="OWH388" s="811"/>
      <c r="OWI388" s="811"/>
      <c r="OWJ388" s="811"/>
      <c r="OWK388" s="811"/>
      <c r="OWL388" s="811"/>
      <c r="OWM388" s="811"/>
      <c r="OWN388" s="811"/>
      <c r="OWO388" s="811"/>
      <c r="OWP388" s="811"/>
      <c r="OWQ388" s="811"/>
      <c r="OWR388" s="811"/>
      <c r="OWS388" s="811"/>
      <c r="OWT388" s="811"/>
      <c r="OWU388" s="811"/>
      <c r="OWV388" s="811"/>
      <c r="OWW388" s="811"/>
      <c r="OWX388" s="811"/>
      <c r="OWY388" s="811"/>
      <c r="OWZ388" s="811"/>
      <c r="OXA388" s="811"/>
      <c r="OXB388" s="811"/>
      <c r="OXC388" s="811"/>
      <c r="OXD388" s="811"/>
      <c r="OXE388" s="811"/>
      <c r="OXF388" s="811"/>
      <c r="OXG388" s="811"/>
      <c r="OXH388" s="811"/>
      <c r="OXI388" s="811"/>
      <c r="OXJ388" s="811"/>
      <c r="OXK388" s="811"/>
      <c r="OXL388" s="811"/>
      <c r="OXM388" s="811"/>
      <c r="OXN388" s="811"/>
      <c r="OXO388" s="811"/>
      <c r="OXP388" s="811"/>
      <c r="OXQ388" s="811"/>
      <c r="OXR388" s="811"/>
      <c r="OXS388" s="811"/>
      <c r="OXT388" s="811"/>
      <c r="OXU388" s="811"/>
      <c r="OXV388" s="811"/>
      <c r="OXW388" s="811"/>
      <c r="OXX388" s="811"/>
      <c r="OXY388" s="811"/>
      <c r="OXZ388" s="811"/>
      <c r="OYA388" s="811"/>
      <c r="OYB388" s="811"/>
      <c r="OYC388" s="811"/>
      <c r="OYD388" s="811"/>
      <c r="OYE388" s="811"/>
      <c r="OYF388" s="811"/>
      <c r="OYG388" s="811"/>
      <c r="OYH388" s="811"/>
      <c r="OYI388" s="811"/>
      <c r="OYJ388" s="811"/>
      <c r="OYK388" s="811"/>
      <c r="OYL388" s="811"/>
      <c r="OYM388" s="811"/>
      <c r="OYN388" s="811"/>
      <c r="OYO388" s="811"/>
      <c r="OYP388" s="811"/>
      <c r="OYQ388" s="811"/>
      <c r="OYR388" s="811"/>
      <c r="OYS388" s="811"/>
      <c r="OYT388" s="811"/>
      <c r="OYU388" s="811"/>
      <c r="OYV388" s="811"/>
      <c r="OYW388" s="811"/>
      <c r="OYX388" s="811"/>
      <c r="OYY388" s="811"/>
      <c r="OYZ388" s="811"/>
      <c r="OZA388" s="811"/>
      <c r="OZB388" s="811"/>
      <c r="OZC388" s="811"/>
      <c r="OZD388" s="811"/>
      <c r="OZE388" s="811"/>
      <c r="OZF388" s="811"/>
      <c r="OZG388" s="811"/>
      <c r="OZH388" s="811"/>
      <c r="OZI388" s="811"/>
      <c r="OZJ388" s="811"/>
      <c r="OZK388" s="811"/>
      <c r="OZL388" s="811"/>
      <c r="OZM388" s="811"/>
      <c r="OZN388" s="811"/>
      <c r="OZO388" s="811"/>
      <c r="OZP388" s="811"/>
      <c r="OZQ388" s="811"/>
      <c r="OZR388" s="811"/>
      <c r="OZS388" s="811"/>
      <c r="OZT388" s="811"/>
      <c r="OZU388" s="811"/>
      <c r="OZV388" s="811"/>
      <c r="OZW388" s="811"/>
      <c r="OZX388" s="811"/>
      <c r="OZY388" s="811"/>
      <c r="OZZ388" s="811"/>
      <c r="PAA388" s="811"/>
      <c r="PAB388" s="811"/>
      <c r="PAC388" s="811"/>
      <c r="PAD388" s="811"/>
      <c r="PAE388" s="811"/>
      <c r="PAF388" s="811"/>
      <c r="PAG388" s="811"/>
      <c r="PAH388" s="811"/>
      <c r="PAI388" s="811"/>
      <c r="PAJ388" s="811"/>
      <c r="PAK388" s="811"/>
      <c r="PAL388" s="811"/>
      <c r="PAM388" s="811"/>
      <c r="PAN388" s="811"/>
      <c r="PAO388" s="811"/>
      <c r="PAP388" s="811"/>
      <c r="PAQ388" s="811"/>
      <c r="PAR388" s="811"/>
      <c r="PAS388" s="811"/>
      <c r="PAT388" s="811"/>
      <c r="PAU388" s="811"/>
      <c r="PAV388" s="811"/>
      <c r="PAW388" s="811"/>
      <c r="PAX388" s="811"/>
      <c r="PAY388" s="811"/>
      <c r="PAZ388" s="811"/>
      <c r="PBA388" s="811"/>
      <c r="PBB388" s="811"/>
      <c r="PBC388" s="811"/>
      <c r="PBD388" s="811"/>
      <c r="PBE388" s="811"/>
      <c r="PBF388" s="811"/>
      <c r="PBG388" s="811"/>
      <c r="PBH388" s="811"/>
      <c r="PBI388" s="811"/>
      <c r="PBJ388" s="811"/>
      <c r="PBK388" s="811"/>
      <c r="PBL388" s="811"/>
      <c r="PBM388" s="811"/>
      <c r="PBN388" s="811"/>
      <c r="PBO388" s="811"/>
      <c r="PBP388" s="811"/>
      <c r="PBQ388" s="811"/>
      <c r="PBR388" s="811"/>
      <c r="PBS388" s="811"/>
      <c r="PBT388" s="811"/>
      <c r="PBU388" s="811"/>
      <c r="PBV388" s="811"/>
      <c r="PBW388" s="811"/>
      <c r="PBX388" s="811"/>
      <c r="PBY388" s="811"/>
      <c r="PBZ388" s="811"/>
      <c r="PCA388" s="811"/>
      <c r="PCB388" s="811"/>
      <c r="PCC388" s="811"/>
      <c r="PCD388" s="811"/>
      <c r="PCE388" s="811"/>
      <c r="PCF388" s="811"/>
      <c r="PCG388" s="811"/>
      <c r="PCH388" s="811"/>
      <c r="PCI388" s="811"/>
      <c r="PCJ388" s="811"/>
      <c r="PCK388" s="811"/>
      <c r="PCL388" s="811"/>
      <c r="PCM388" s="811"/>
      <c r="PCN388" s="811"/>
      <c r="PCO388" s="811"/>
      <c r="PCP388" s="811"/>
      <c r="PCQ388" s="811"/>
      <c r="PCR388" s="811"/>
      <c r="PCS388" s="811"/>
      <c r="PCT388" s="811"/>
      <c r="PCU388" s="811"/>
      <c r="PCV388" s="811"/>
      <c r="PCW388" s="811"/>
      <c r="PCX388" s="811"/>
      <c r="PCY388" s="811"/>
      <c r="PCZ388" s="811"/>
      <c r="PDA388" s="811"/>
      <c r="PDB388" s="811"/>
      <c r="PDC388" s="811"/>
      <c r="PDD388" s="811"/>
      <c r="PDE388" s="811"/>
      <c r="PDF388" s="811"/>
      <c r="PDG388" s="811"/>
      <c r="PDH388" s="811"/>
      <c r="PDI388" s="811"/>
      <c r="PDJ388" s="811"/>
      <c r="PDK388" s="811"/>
      <c r="PDL388" s="811"/>
      <c r="PDM388" s="811"/>
      <c r="PDN388" s="811"/>
      <c r="PDO388" s="811"/>
      <c r="PDP388" s="811"/>
      <c r="PDQ388" s="811"/>
      <c r="PDR388" s="811"/>
      <c r="PDS388" s="811"/>
      <c r="PDT388" s="811"/>
      <c r="PDU388" s="811"/>
      <c r="PDV388" s="811"/>
      <c r="PDW388" s="811"/>
      <c r="PDX388" s="811"/>
      <c r="PDY388" s="811"/>
      <c r="PDZ388" s="811"/>
      <c r="PEA388" s="811"/>
      <c r="PEB388" s="811"/>
      <c r="PEC388" s="811"/>
      <c r="PED388" s="811"/>
      <c r="PEE388" s="811"/>
      <c r="PEF388" s="811"/>
      <c r="PEG388" s="811"/>
      <c r="PEH388" s="811"/>
      <c r="PEI388" s="811"/>
      <c r="PEJ388" s="811"/>
      <c r="PEK388" s="811"/>
      <c r="PEL388" s="811"/>
      <c r="PEM388" s="811"/>
      <c r="PEN388" s="811"/>
      <c r="PEO388" s="811"/>
      <c r="PEP388" s="811"/>
      <c r="PEQ388" s="811"/>
      <c r="PER388" s="811"/>
      <c r="PES388" s="811"/>
      <c r="PET388" s="811"/>
      <c r="PEU388" s="811"/>
      <c r="PEV388" s="811"/>
      <c r="PEW388" s="811"/>
      <c r="PEX388" s="811"/>
      <c r="PEY388" s="811"/>
      <c r="PEZ388" s="811"/>
      <c r="PFA388" s="811"/>
      <c r="PFB388" s="811"/>
      <c r="PFC388" s="811"/>
      <c r="PFD388" s="811"/>
      <c r="PFE388" s="811"/>
      <c r="PFF388" s="811"/>
      <c r="PFG388" s="811"/>
      <c r="PFH388" s="811"/>
      <c r="PFI388" s="811"/>
      <c r="PFJ388" s="811"/>
      <c r="PFK388" s="811"/>
      <c r="PFL388" s="811"/>
      <c r="PFM388" s="811"/>
      <c r="PFN388" s="811"/>
      <c r="PFO388" s="811"/>
      <c r="PFP388" s="811"/>
      <c r="PFQ388" s="811"/>
      <c r="PFR388" s="811"/>
      <c r="PFS388" s="811"/>
      <c r="PFT388" s="811"/>
      <c r="PFU388" s="811"/>
      <c r="PFV388" s="811"/>
      <c r="PFW388" s="811"/>
      <c r="PFX388" s="811"/>
      <c r="PFY388" s="811"/>
      <c r="PFZ388" s="811"/>
      <c r="PGA388" s="811"/>
      <c r="PGB388" s="811"/>
      <c r="PGC388" s="811"/>
      <c r="PGD388" s="811"/>
      <c r="PGE388" s="811"/>
      <c r="PGF388" s="811"/>
      <c r="PGG388" s="811"/>
      <c r="PGH388" s="811"/>
      <c r="PGI388" s="811"/>
      <c r="PGJ388" s="811"/>
      <c r="PGK388" s="811"/>
      <c r="PGL388" s="811"/>
      <c r="PGM388" s="811"/>
      <c r="PGN388" s="811"/>
      <c r="PGO388" s="811"/>
      <c r="PGP388" s="811"/>
      <c r="PGQ388" s="811"/>
      <c r="PGR388" s="811"/>
      <c r="PGS388" s="811"/>
      <c r="PGT388" s="811"/>
      <c r="PGU388" s="811"/>
      <c r="PGV388" s="811"/>
      <c r="PGW388" s="811"/>
      <c r="PGX388" s="811"/>
      <c r="PGY388" s="811"/>
      <c r="PGZ388" s="811"/>
      <c r="PHA388" s="811"/>
      <c r="PHB388" s="811"/>
      <c r="PHC388" s="811"/>
      <c r="PHD388" s="811"/>
      <c r="PHE388" s="811"/>
      <c r="PHF388" s="811"/>
      <c r="PHG388" s="811"/>
      <c r="PHH388" s="811"/>
      <c r="PHI388" s="811"/>
      <c r="PHJ388" s="811"/>
      <c r="PHK388" s="811"/>
      <c r="PHL388" s="811"/>
      <c r="PHM388" s="811"/>
      <c r="PHN388" s="811"/>
      <c r="PHO388" s="811"/>
      <c r="PHP388" s="811"/>
      <c r="PHQ388" s="811"/>
      <c r="PHR388" s="811"/>
      <c r="PHS388" s="811"/>
      <c r="PHT388" s="811"/>
      <c r="PHU388" s="811"/>
      <c r="PHV388" s="811"/>
      <c r="PHW388" s="811"/>
      <c r="PHX388" s="811"/>
      <c r="PHY388" s="811"/>
      <c r="PHZ388" s="811"/>
      <c r="PIA388" s="811"/>
      <c r="PIB388" s="811"/>
      <c r="PIC388" s="811"/>
      <c r="PID388" s="811"/>
      <c r="PIE388" s="811"/>
      <c r="PIF388" s="811"/>
      <c r="PIG388" s="811"/>
      <c r="PIH388" s="811"/>
      <c r="PII388" s="811"/>
      <c r="PIJ388" s="811"/>
      <c r="PIK388" s="811"/>
      <c r="PIL388" s="811"/>
      <c r="PIM388" s="811"/>
      <c r="PIN388" s="811"/>
      <c r="PIO388" s="811"/>
      <c r="PIP388" s="811"/>
      <c r="PIQ388" s="811"/>
      <c r="PIR388" s="811"/>
      <c r="PIS388" s="811"/>
      <c r="PIT388" s="811"/>
      <c r="PIU388" s="811"/>
      <c r="PIV388" s="811"/>
      <c r="PIW388" s="811"/>
      <c r="PIX388" s="811"/>
      <c r="PIY388" s="811"/>
      <c r="PIZ388" s="811"/>
      <c r="PJA388" s="811"/>
      <c r="PJB388" s="811"/>
      <c r="PJC388" s="811"/>
      <c r="PJD388" s="811"/>
      <c r="PJE388" s="811"/>
      <c r="PJF388" s="811"/>
      <c r="PJG388" s="811"/>
      <c r="PJH388" s="811"/>
      <c r="PJI388" s="811"/>
      <c r="PJJ388" s="811"/>
      <c r="PJK388" s="811"/>
      <c r="PJL388" s="811"/>
      <c r="PJM388" s="811"/>
      <c r="PJN388" s="811"/>
      <c r="PJO388" s="811"/>
      <c r="PJP388" s="811"/>
      <c r="PJQ388" s="811"/>
      <c r="PJR388" s="811"/>
      <c r="PJS388" s="811"/>
      <c r="PJT388" s="811"/>
      <c r="PJU388" s="811"/>
      <c r="PJV388" s="811"/>
      <c r="PJW388" s="811"/>
      <c r="PJX388" s="811"/>
      <c r="PJY388" s="811"/>
      <c r="PJZ388" s="811"/>
      <c r="PKA388" s="811"/>
      <c r="PKB388" s="811"/>
      <c r="PKC388" s="811"/>
      <c r="PKD388" s="811"/>
      <c r="PKE388" s="811"/>
      <c r="PKF388" s="811"/>
      <c r="PKG388" s="811"/>
      <c r="PKH388" s="811"/>
      <c r="PKI388" s="811"/>
      <c r="PKJ388" s="811"/>
      <c r="PKK388" s="811"/>
      <c r="PKL388" s="811"/>
      <c r="PKM388" s="811"/>
      <c r="PKN388" s="811"/>
      <c r="PKO388" s="811"/>
      <c r="PKP388" s="811"/>
      <c r="PKQ388" s="811"/>
      <c r="PKR388" s="811"/>
      <c r="PKS388" s="811"/>
      <c r="PKT388" s="811"/>
      <c r="PKU388" s="811"/>
      <c r="PKV388" s="811"/>
      <c r="PKW388" s="811"/>
      <c r="PKX388" s="811"/>
      <c r="PKY388" s="811"/>
      <c r="PKZ388" s="811"/>
      <c r="PLA388" s="811"/>
      <c r="PLB388" s="811"/>
      <c r="PLC388" s="811"/>
      <c r="PLD388" s="811"/>
      <c r="PLE388" s="811"/>
      <c r="PLF388" s="811"/>
      <c r="PLG388" s="811"/>
      <c r="PLH388" s="811"/>
      <c r="PLI388" s="811"/>
      <c r="PLJ388" s="811"/>
      <c r="PLK388" s="811"/>
      <c r="PLL388" s="811"/>
      <c r="PLM388" s="811"/>
      <c r="PLN388" s="811"/>
      <c r="PLO388" s="811"/>
      <c r="PLP388" s="811"/>
      <c r="PLQ388" s="811"/>
      <c r="PLR388" s="811"/>
      <c r="PLS388" s="811"/>
      <c r="PLT388" s="811"/>
      <c r="PLU388" s="811"/>
      <c r="PLV388" s="811"/>
      <c r="PLW388" s="811"/>
      <c r="PLX388" s="811"/>
      <c r="PLY388" s="811"/>
      <c r="PLZ388" s="811"/>
      <c r="PMA388" s="811"/>
      <c r="PMB388" s="811"/>
      <c r="PMC388" s="811"/>
      <c r="PMD388" s="811"/>
      <c r="PME388" s="811"/>
      <c r="PMF388" s="811"/>
      <c r="PMG388" s="811"/>
      <c r="PMH388" s="811"/>
      <c r="PMI388" s="811"/>
      <c r="PMJ388" s="811"/>
      <c r="PMK388" s="811"/>
      <c r="PML388" s="811"/>
      <c r="PMM388" s="811"/>
      <c r="PMN388" s="811"/>
      <c r="PMO388" s="811"/>
      <c r="PMP388" s="811"/>
      <c r="PMQ388" s="811"/>
      <c r="PMR388" s="811"/>
      <c r="PMS388" s="811"/>
      <c r="PMT388" s="811"/>
      <c r="PMU388" s="811"/>
      <c r="PMV388" s="811"/>
      <c r="PMW388" s="811"/>
      <c r="PMX388" s="811"/>
      <c r="PMY388" s="811"/>
      <c r="PMZ388" s="811"/>
      <c r="PNA388" s="811"/>
      <c r="PNB388" s="811"/>
      <c r="PNC388" s="811"/>
      <c r="PND388" s="811"/>
      <c r="PNE388" s="811"/>
      <c r="PNF388" s="811"/>
      <c r="PNG388" s="811"/>
      <c r="PNH388" s="811"/>
      <c r="PNI388" s="811"/>
      <c r="PNJ388" s="811"/>
      <c r="PNK388" s="811"/>
      <c r="PNL388" s="811"/>
      <c r="PNM388" s="811"/>
      <c r="PNN388" s="811"/>
      <c r="PNO388" s="811"/>
      <c r="PNP388" s="811"/>
      <c r="PNQ388" s="811"/>
      <c r="PNR388" s="811"/>
      <c r="PNS388" s="811"/>
      <c r="PNT388" s="811"/>
      <c r="PNU388" s="811"/>
      <c r="PNV388" s="811"/>
      <c r="PNW388" s="811"/>
      <c r="PNX388" s="811"/>
      <c r="PNY388" s="811"/>
      <c r="PNZ388" s="811"/>
      <c r="POA388" s="811"/>
      <c r="POB388" s="811"/>
      <c r="POC388" s="811"/>
      <c r="POD388" s="811"/>
      <c r="POE388" s="811"/>
      <c r="POF388" s="811"/>
      <c r="POG388" s="811"/>
      <c r="POH388" s="811"/>
      <c r="POI388" s="811"/>
      <c r="POJ388" s="811"/>
      <c r="POK388" s="811"/>
      <c r="POL388" s="811"/>
      <c r="POM388" s="811"/>
      <c r="PON388" s="811"/>
      <c r="POO388" s="811"/>
      <c r="POP388" s="811"/>
      <c r="POQ388" s="811"/>
      <c r="POR388" s="811"/>
      <c r="POS388" s="811"/>
      <c r="POT388" s="811"/>
      <c r="POU388" s="811"/>
      <c r="POV388" s="811"/>
      <c r="POW388" s="811"/>
      <c r="POX388" s="811"/>
      <c r="POY388" s="811"/>
      <c r="POZ388" s="811"/>
      <c r="PPA388" s="811"/>
      <c r="PPB388" s="811"/>
      <c r="PPC388" s="811"/>
      <c r="PPD388" s="811"/>
      <c r="PPE388" s="811"/>
      <c r="PPF388" s="811"/>
      <c r="PPG388" s="811"/>
      <c r="PPH388" s="811"/>
      <c r="PPI388" s="811"/>
      <c r="PPJ388" s="811"/>
      <c r="PPK388" s="811"/>
      <c r="PPL388" s="811"/>
      <c r="PPM388" s="811"/>
      <c r="PPN388" s="811"/>
      <c r="PPO388" s="811"/>
      <c r="PPP388" s="811"/>
      <c r="PPQ388" s="811"/>
      <c r="PPR388" s="811"/>
      <c r="PPS388" s="811"/>
      <c r="PPT388" s="811"/>
      <c r="PPU388" s="811"/>
      <c r="PPV388" s="811"/>
      <c r="PPW388" s="811"/>
      <c r="PPX388" s="811"/>
      <c r="PPY388" s="811"/>
      <c r="PPZ388" s="811"/>
      <c r="PQA388" s="811"/>
      <c r="PQB388" s="811"/>
      <c r="PQC388" s="811"/>
      <c r="PQD388" s="811"/>
      <c r="PQE388" s="811"/>
      <c r="PQF388" s="811"/>
      <c r="PQG388" s="811"/>
      <c r="PQH388" s="811"/>
      <c r="PQI388" s="811"/>
      <c r="PQJ388" s="811"/>
      <c r="PQK388" s="811"/>
      <c r="PQL388" s="811"/>
      <c r="PQM388" s="811"/>
      <c r="PQN388" s="811"/>
      <c r="PQO388" s="811"/>
      <c r="PQP388" s="811"/>
      <c r="PQQ388" s="811"/>
      <c r="PQR388" s="811"/>
      <c r="PQS388" s="811"/>
      <c r="PQT388" s="811"/>
      <c r="PQU388" s="811"/>
      <c r="PQV388" s="811"/>
      <c r="PQW388" s="811"/>
      <c r="PQX388" s="811"/>
      <c r="PQY388" s="811"/>
      <c r="PQZ388" s="811"/>
      <c r="PRA388" s="811"/>
      <c r="PRB388" s="811"/>
      <c r="PRC388" s="811"/>
      <c r="PRD388" s="811"/>
      <c r="PRE388" s="811"/>
      <c r="PRF388" s="811"/>
      <c r="PRG388" s="811"/>
      <c r="PRH388" s="811"/>
      <c r="PRI388" s="811"/>
      <c r="PRJ388" s="811"/>
      <c r="PRK388" s="811"/>
      <c r="PRL388" s="811"/>
      <c r="PRM388" s="811"/>
      <c r="PRN388" s="811"/>
      <c r="PRO388" s="811"/>
      <c r="PRP388" s="811"/>
      <c r="PRQ388" s="811"/>
      <c r="PRR388" s="811"/>
      <c r="PRS388" s="811"/>
      <c r="PRT388" s="811"/>
      <c r="PRU388" s="811"/>
      <c r="PRV388" s="811"/>
      <c r="PRW388" s="811"/>
      <c r="PRX388" s="811"/>
      <c r="PRY388" s="811"/>
      <c r="PRZ388" s="811"/>
      <c r="PSA388" s="811"/>
      <c r="PSB388" s="811"/>
      <c r="PSC388" s="811"/>
      <c r="PSD388" s="811"/>
      <c r="PSE388" s="811"/>
      <c r="PSF388" s="811"/>
      <c r="PSG388" s="811"/>
      <c r="PSH388" s="811"/>
      <c r="PSI388" s="811"/>
      <c r="PSJ388" s="811"/>
      <c r="PSK388" s="811"/>
      <c r="PSL388" s="811"/>
      <c r="PSM388" s="811"/>
      <c r="PSN388" s="811"/>
      <c r="PSO388" s="811"/>
      <c r="PSP388" s="811"/>
      <c r="PSQ388" s="811"/>
      <c r="PSR388" s="811"/>
      <c r="PSS388" s="811"/>
      <c r="PST388" s="811"/>
      <c r="PSU388" s="811"/>
      <c r="PSV388" s="811"/>
      <c r="PSW388" s="811"/>
      <c r="PSX388" s="811"/>
      <c r="PSY388" s="811"/>
      <c r="PSZ388" s="811"/>
      <c r="PTA388" s="811"/>
      <c r="PTB388" s="811"/>
      <c r="PTC388" s="811"/>
      <c r="PTD388" s="811"/>
      <c r="PTE388" s="811"/>
      <c r="PTF388" s="811"/>
      <c r="PTG388" s="811"/>
      <c r="PTH388" s="811"/>
      <c r="PTI388" s="811"/>
      <c r="PTJ388" s="811"/>
      <c r="PTK388" s="811"/>
      <c r="PTL388" s="811"/>
      <c r="PTM388" s="811"/>
      <c r="PTN388" s="811"/>
      <c r="PTO388" s="811"/>
      <c r="PTP388" s="811"/>
      <c r="PTQ388" s="811"/>
      <c r="PTR388" s="811"/>
      <c r="PTS388" s="811"/>
      <c r="PTT388" s="811"/>
      <c r="PTU388" s="811"/>
      <c r="PTV388" s="811"/>
      <c r="PTW388" s="811"/>
      <c r="PTX388" s="811"/>
      <c r="PTY388" s="811"/>
      <c r="PTZ388" s="811"/>
      <c r="PUA388" s="811"/>
      <c r="PUB388" s="811"/>
      <c r="PUC388" s="811"/>
      <c r="PUD388" s="811"/>
      <c r="PUE388" s="811"/>
      <c r="PUF388" s="811"/>
      <c r="PUG388" s="811"/>
      <c r="PUH388" s="811"/>
      <c r="PUI388" s="811"/>
      <c r="PUJ388" s="811"/>
      <c r="PUK388" s="811"/>
      <c r="PUL388" s="811"/>
      <c r="PUM388" s="811"/>
      <c r="PUN388" s="811"/>
      <c r="PUO388" s="811"/>
      <c r="PUP388" s="811"/>
      <c r="PUQ388" s="811"/>
      <c r="PUR388" s="811"/>
      <c r="PUS388" s="811"/>
      <c r="PUT388" s="811"/>
      <c r="PUU388" s="811"/>
      <c r="PUV388" s="811"/>
      <c r="PUW388" s="811"/>
      <c r="PUX388" s="811"/>
      <c r="PUY388" s="811"/>
      <c r="PUZ388" s="811"/>
      <c r="PVA388" s="811"/>
      <c r="PVB388" s="811"/>
      <c r="PVC388" s="811"/>
      <c r="PVD388" s="811"/>
      <c r="PVE388" s="811"/>
      <c r="PVF388" s="811"/>
      <c r="PVG388" s="811"/>
      <c r="PVH388" s="811"/>
      <c r="PVI388" s="811"/>
      <c r="PVJ388" s="811"/>
      <c r="PVK388" s="811"/>
      <c r="PVL388" s="811"/>
      <c r="PVM388" s="811"/>
      <c r="PVN388" s="811"/>
      <c r="PVO388" s="811"/>
      <c r="PVP388" s="811"/>
      <c r="PVQ388" s="811"/>
      <c r="PVR388" s="811"/>
      <c r="PVS388" s="811"/>
      <c r="PVT388" s="811"/>
      <c r="PVU388" s="811"/>
      <c r="PVV388" s="811"/>
      <c r="PVW388" s="811"/>
      <c r="PVX388" s="811"/>
      <c r="PVY388" s="811"/>
      <c r="PVZ388" s="811"/>
      <c r="PWA388" s="811"/>
      <c r="PWB388" s="811"/>
      <c r="PWC388" s="811"/>
      <c r="PWD388" s="811"/>
      <c r="PWE388" s="811"/>
      <c r="PWF388" s="811"/>
      <c r="PWG388" s="811"/>
      <c r="PWH388" s="811"/>
      <c r="PWI388" s="811"/>
      <c r="PWJ388" s="811"/>
      <c r="PWK388" s="811"/>
      <c r="PWL388" s="811"/>
      <c r="PWM388" s="811"/>
      <c r="PWN388" s="811"/>
      <c r="PWO388" s="811"/>
      <c r="PWP388" s="811"/>
      <c r="PWQ388" s="811"/>
      <c r="PWR388" s="811"/>
      <c r="PWS388" s="811"/>
      <c r="PWT388" s="811"/>
      <c r="PWU388" s="811"/>
      <c r="PWV388" s="811"/>
      <c r="PWW388" s="811"/>
      <c r="PWX388" s="811"/>
      <c r="PWY388" s="811"/>
      <c r="PWZ388" s="811"/>
      <c r="PXA388" s="811"/>
      <c r="PXB388" s="811"/>
      <c r="PXC388" s="811"/>
      <c r="PXD388" s="811"/>
      <c r="PXE388" s="811"/>
      <c r="PXF388" s="811"/>
      <c r="PXG388" s="811"/>
      <c r="PXH388" s="811"/>
      <c r="PXI388" s="811"/>
      <c r="PXJ388" s="811"/>
      <c r="PXK388" s="811"/>
      <c r="PXL388" s="811"/>
      <c r="PXM388" s="811"/>
      <c r="PXN388" s="811"/>
      <c r="PXO388" s="811"/>
      <c r="PXP388" s="811"/>
      <c r="PXQ388" s="811"/>
      <c r="PXR388" s="811"/>
      <c r="PXS388" s="811"/>
      <c r="PXT388" s="811"/>
      <c r="PXU388" s="811"/>
      <c r="PXV388" s="811"/>
      <c r="PXW388" s="811"/>
      <c r="PXX388" s="811"/>
      <c r="PXY388" s="811"/>
      <c r="PXZ388" s="811"/>
      <c r="PYA388" s="811"/>
      <c r="PYB388" s="811"/>
      <c r="PYC388" s="811"/>
      <c r="PYD388" s="811"/>
      <c r="PYE388" s="811"/>
      <c r="PYF388" s="811"/>
      <c r="PYG388" s="811"/>
      <c r="PYH388" s="811"/>
      <c r="PYI388" s="811"/>
      <c r="PYJ388" s="811"/>
      <c r="PYK388" s="811"/>
      <c r="PYL388" s="811"/>
      <c r="PYM388" s="811"/>
      <c r="PYN388" s="811"/>
      <c r="PYO388" s="811"/>
      <c r="PYP388" s="811"/>
      <c r="PYQ388" s="811"/>
      <c r="PYR388" s="811"/>
      <c r="PYS388" s="811"/>
      <c r="PYT388" s="811"/>
      <c r="PYU388" s="811"/>
      <c r="PYV388" s="811"/>
      <c r="PYW388" s="811"/>
      <c r="PYX388" s="811"/>
      <c r="PYY388" s="811"/>
      <c r="PYZ388" s="811"/>
      <c r="PZA388" s="811"/>
      <c r="PZB388" s="811"/>
      <c r="PZC388" s="811"/>
      <c r="PZD388" s="811"/>
      <c r="PZE388" s="811"/>
      <c r="PZF388" s="811"/>
      <c r="PZG388" s="811"/>
      <c r="PZH388" s="811"/>
      <c r="PZI388" s="811"/>
      <c r="PZJ388" s="811"/>
      <c r="PZK388" s="811"/>
      <c r="PZL388" s="811"/>
      <c r="PZM388" s="811"/>
      <c r="PZN388" s="811"/>
      <c r="PZO388" s="811"/>
      <c r="PZP388" s="811"/>
      <c r="PZQ388" s="811"/>
      <c r="PZR388" s="811"/>
      <c r="PZS388" s="811"/>
      <c r="PZT388" s="811"/>
      <c r="PZU388" s="811"/>
      <c r="PZV388" s="811"/>
      <c r="PZW388" s="811"/>
      <c r="PZX388" s="811"/>
      <c r="PZY388" s="811"/>
      <c r="PZZ388" s="811"/>
      <c r="QAA388" s="811"/>
      <c r="QAB388" s="811"/>
      <c r="QAC388" s="811"/>
      <c r="QAD388" s="811"/>
      <c r="QAE388" s="811"/>
      <c r="QAF388" s="811"/>
      <c r="QAG388" s="811"/>
      <c r="QAH388" s="811"/>
      <c r="QAI388" s="811"/>
      <c r="QAJ388" s="811"/>
      <c r="QAK388" s="811"/>
      <c r="QAL388" s="811"/>
      <c r="QAM388" s="811"/>
      <c r="QAN388" s="811"/>
      <c r="QAO388" s="811"/>
      <c r="QAP388" s="811"/>
      <c r="QAQ388" s="811"/>
      <c r="QAR388" s="811"/>
      <c r="QAS388" s="811"/>
      <c r="QAT388" s="811"/>
      <c r="QAU388" s="811"/>
      <c r="QAV388" s="811"/>
      <c r="QAW388" s="811"/>
      <c r="QAX388" s="811"/>
      <c r="QAY388" s="811"/>
      <c r="QAZ388" s="811"/>
      <c r="QBA388" s="811"/>
      <c r="QBB388" s="811"/>
      <c r="QBC388" s="811"/>
      <c r="QBD388" s="811"/>
      <c r="QBE388" s="811"/>
      <c r="QBF388" s="811"/>
      <c r="QBG388" s="811"/>
      <c r="QBH388" s="811"/>
      <c r="QBI388" s="811"/>
      <c r="QBJ388" s="811"/>
      <c r="QBK388" s="811"/>
      <c r="QBL388" s="811"/>
      <c r="QBM388" s="811"/>
      <c r="QBN388" s="811"/>
      <c r="QBO388" s="811"/>
      <c r="QBP388" s="811"/>
      <c r="QBQ388" s="811"/>
      <c r="QBR388" s="811"/>
      <c r="QBS388" s="811"/>
      <c r="QBT388" s="811"/>
      <c r="QBU388" s="811"/>
      <c r="QBV388" s="811"/>
      <c r="QBW388" s="811"/>
      <c r="QBX388" s="811"/>
      <c r="QBY388" s="811"/>
      <c r="QBZ388" s="811"/>
      <c r="QCA388" s="811"/>
      <c r="QCB388" s="811"/>
      <c r="QCC388" s="811"/>
      <c r="QCD388" s="811"/>
      <c r="QCE388" s="811"/>
      <c r="QCF388" s="811"/>
      <c r="QCG388" s="811"/>
      <c r="QCH388" s="811"/>
      <c r="QCI388" s="811"/>
      <c r="QCJ388" s="811"/>
      <c r="QCK388" s="811"/>
      <c r="QCL388" s="811"/>
      <c r="QCM388" s="811"/>
      <c r="QCN388" s="811"/>
      <c r="QCO388" s="811"/>
      <c r="QCP388" s="811"/>
      <c r="QCQ388" s="811"/>
      <c r="QCR388" s="811"/>
      <c r="QCS388" s="811"/>
      <c r="QCT388" s="811"/>
      <c r="QCU388" s="811"/>
      <c r="QCV388" s="811"/>
      <c r="QCW388" s="811"/>
      <c r="QCX388" s="811"/>
      <c r="QCY388" s="811"/>
      <c r="QCZ388" s="811"/>
      <c r="QDA388" s="811"/>
      <c r="QDB388" s="811"/>
      <c r="QDC388" s="811"/>
      <c r="QDD388" s="811"/>
      <c r="QDE388" s="811"/>
      <c r="QDF388" s="811"/>
      <c r="QDG388" s="811"/>
      <c r="QDH388" s="811"/>
      <c r="QDI388" s="811"/>
      <c r="QDJ388" s="811"/>
      <c r="QDK388" s="811"/>
      <c r="QDL388" s="811"/>
      <c r="QDM388" s="811"/>
      <c r="QDN388" s="811"/>
      <c r="QDO388" s="811"/>
      <c r="QDP388" s="811"/>
      <c r="QDQ388" s="811"/>
      <c r="QDR388" s="811"/>
      <c r="QDS388" s="811"/>
      <c r="QDT388" s="811"/>
      <c r="QDU388" s="811"/>
      <c r="QDV388" s="811"/>
      <c r="QDW388" s="811"/>
      <c r="QDX388" s="811"/>
      <c r="QDY388" s="811"/>
      <c r="QDZ388" s="811"/>
      <c r="QEA388" s="811"/>
      <c r="QEB388" s="811"/>
      <c r="QEC388" s="811"/>
      <c r="QED388" s="811"/>
      <c r="QEE388" s="811"/>
      <c r="QEF388" s="811"/>
      <c r="QEG388" s="811"/>
      <c r="QEH388" s="811"/>
      <c r="QEI388" s="811"/>
      <c r="QEJ388" s="811"/>
      <c r="QEK388" s="811"/>
      <c r="QEL388" s="811"/>
      <c r="QEM388" s="811"/>
      <c r="QEN388" s="811"/>
      <c r="QEO388" s="811"/>
      <c r="QEP388" s="811"/>
      <c r="QEQ388" s="811"/>
      <c r="QER388" s="811"/>
      <c r="QES388" s="811"/>
      <c r="QET388" s="811"/>
      <c r="QEU388" s="811"/>
      <c r="QEV388" s="811"/>
      <c r="QEW388" s="811"/>
      <c r="QEX388" s="811"/>
      <c r="QEY388" s="811"/>
      <c r="QEZ388" s="811"/>
      <c r="QFA388" s="811"/>
      <c r="QFB388" s="811"/>
      <c r="QFC388" s="811"/>
      <c r="QFD388" s="811"/>
      <c r="QFE388" s="811"/>
      <c r="QFF388" s="811"/>
      <c r="QFG388" s="811"/>
      <c r="QFH388" s="811"/>
      <c r="QFI388" s="811"/>
      <c r="QFJ388" s="811"/>
      <c r="QFK388" s="811"/>
      <c r="QFL388" s="811"/>
      <c r="QFM388" s="811"/>
      <c r="QFN388" s="811"/>
      <c r="QFO388" s="811"/>
      <c r="QFP388" s="811"/>
      <c r="QFQ388" s="811"/>
      <c r="QFR388" s="811"/>
      <c r="QFS388" s="811"/>
      <c r="QFT388" s="811"/>
      <c r="QFU388" s="811"/>
      <c r="QFV388" s="811"/>
      <c r="QFW388" s="811"/>
      <c r="QFX388" s="811"/>
      <c r="QFY388" s="811"/>
      <c r="QFZ388" s="811"/>
      <c r="QGA388" s="811"/>
      <c r="QGB388" s="811"/>
      <c r="QGC388" s="811"/>
      <c r="QGD388" s="811"/>
      <c r="QGE388" s="811"/>
      <c r="QGF388" s="811"/>
      <c r="QGG388" s="811"/>
      <c r="QGH388" s="811"/>
      <c r="QGI388" s="811"/>
      <c r="QGJ388" s="811"/>
      <c r="QGK388" s="811"/>
      <c r="QGL388" s="811"/>
      <c r="QGM388" s="811"/>
      <c r="QGN388" s="811"/>
      <c r="QGO388" s="811"/>
      <c r="QGP388" s="811"/>
      <c r="QGQ388" s="811"/>
      <c r="QGR388" s="811"/>
      <c r="QGS388" s="811"/>
      <c r="QGT388" s="811"/>
      <c r="QGU388" s="811"/>
      <c r="QGV388" s="811"/>
      <c r="QGW388" s="811"/>
      <c r="QGX388" s="811"/>
      <c r="QGY388" s="811"/>
      <c r="QGZ388" s="811"/>
      <c r="QHA388" s="811"/>
      <c r="QHB388" s="811"/>
      <c r="QHC388" s="811"/>
      <c r="QHD388" s="811"/>
      <c r="QHE388" s="811"/>
      <c r="QHF388" s="811"/>
      <c r="QHG388" s="811"/>
      <c r="QHH388" s="811"/>
      <c r="QHI388" s="811"/>
      <c r="QHJ388" s="811"/>
      <c r="QHK388" s="811"/>
      <c r="QHL388" s="811"/>
      <c r="QHM388" s="811"/>
      <c r="QHN388" s="811"/>
      <c r="QHO388" s="811"/>
      <c r="QHP388" s="811"/>
      <c r="QHQ388" s="811"/>
      <c r="QHR388" s="811"/>
      <c r="QHS388" s="811"/>
      <c r="QHT388" s="811"/>
      <c r="QHU388" s="811"/>
      <c r="QHV388" s="811"/>
      <c r="QHW388" s="811"/>
      <c r="QHX388" s="811"/>
      <c r="QHY388" s="811"/>
      <c r="QHZ388" s="811"/>
      <c r="QIA388" s="811"/>
      <c r="QIB388" s="811"/>
      <c r="QIC388" s="811"/>
      <c r="QID388" s="811"/>
      <c r="QIE388" s="811"/>
      <c r="QIF388" s="811"/>
      <c r="QIG388" s="811"/>
      <c r="QIH388" s="811"/>
      <c r="QII388" s="811"/>
      <c r="QIJ388" s="811"/>
      <c r="QIK388" s="811"/>
      <c r="QIL388" s="811"/>
      <c r="QIM388" s="811"/>
      <c r="QIN388" s="811"/>
      <c r="QIO388" s="811"/>
      <c r="QIP388" s="811"/>
      <c r="QIQ388" s="811"/>
      <c r="QIR388" s="811"/>
      <c r="QIS388" s="811"/>
      <c r="QIT388" s="811"/>
      <c r="QIU388" s="811"/>
      <c r="QIV388" s="811"/>
      <c r="QIW388" s="811"/>
      <c r="QIX388" s="811"/>
      <c r="QIY388" s="811"/>
      <c r="QIZ388" s="811"/>
      <c r="QJA388" s="811"/>
      <c r="QJB388" s="811"/>
      <c r="QJC388" s="811"/>
      <c r="QJD388" s="811"/>
      <c r="QJE388" s="811"/>
      <c r="QJF388" s="811"/>
      <c r="QJG388" s="811"/>
      <c r="QJH388" s="811"/>
      <c r="QJI388" s="811"/>
      <c r="QJJ388" s="811"/>
      <c r="QJK388" s="811"/>
      <c r="QJL388" s="811"/>
      <c r="QJM388" s="811"/>
      <c r="QJN388" s="811"/>
      <c r="QJO388" s="811"/>
      <c r="QJP388" s="811"/>
      <c r="QJQ388" s="811"/>
      <c r="QJR388" s="811"/>
      <c r="QJS388" s="811"/>
      <c r="QJT388" s="811"/>
      <c r="QJU388" s="811"/>
      <c r="QJV388" s="811"/>
      <c r="QJW388" s="811"/>
      <c r="QJX388" s="811"/>
      <c r="QJY388" s="811"/>
      <c r="QJZ388" s="811"/>
      <c r="QKA388" s="811"/>
      <c r="QKB388" s="811"/>
      <c r="QKC388" s="811"/>
      <c r="QKD388" s="811"/>
      <c r="QKE388" s="811"/>
      <c r="QKF388" s="811"/>
      <c r="QKG388" s="811"/>
      <c r="QKH388" s="811"/>
      <c r="QKI388" s="811"/>
      <c r="QKJ388" s="811"/>
      <c r="QKK388" s="811"/>
      <c r="QKL388" s="811"/>
      <c r="QKM388" s="811"/>
      <c r="QKN388" s="811"/>
      <c r="QKO388" s="811"/>
      <c r="QKP388" s="811"/>
      <c r="QKQ388" s="811"/>
      <c r="QKR388" s="811"/>
      <c r="QKS388" s="811"/>
      <c r="QKT388" s="811"/>
      <c r="QKU388" s="811"/>
      <c r="QKV388" s="811"/>
      <c r="QKW388" s="811"/>
      <c r="QKX388" s="811"/>
      <c r="QKY388" s="811"/>
      <c r="QKZ388" s="811"/>
      <c r="QLA388" s="811"/>
      <c r="QLB388" s="811"/>
      <c r="QLC388" s="811"/>
      <c r="QLD388" s="811"/>
      <c r="QLE388" s="811"/>
      <c r="QLF388" s="811"/>
      <c r="QLG388" s="811"/>
      <c r="QLH388" s="811"/>
      <c r="QLI388" s="811"/>
      <c r="QLJ388" s="811"/>
      <c r="QLK388" s="811"/>
      <c r="QLL388" s="811"/>
      <c r="QLM388" s="811"/>
      <c r="QLN388" s="811"/>
      <c r="QLO388" s="811"/>
      <c r="QLP388" s="811"/>
      <c r="QLQ388" s="811"/>
      <c r="QLR388" s="811"/>
      <c r="QLS388" s="811"/>
      <c r="QLT388" s="811"/>
      <c r="QLU388" s="811"/>
      <c r="QLV388" s="811"/>
      <c r="QLW388" s="811"/>
      <c r="QLX388" s="811"/>
      <c r="QLY388" s="811"/>
      <c r="QLZ388" s="811"/>
      <c r="QMA388" s="811"/>
      <c r="QMB388" s="811"/>
      <c r="QMC388" s="811"/>
      <c r="QMD388" s="811"/>
      <c r="QME388" s="811"/>
      <c r="QMF388" s="811"/>
      <c r="QMG388" s="811"/>
      <c r="QMH388" s="811"/>
      <c r="QMI388" s="811"/>
      <c r="QMJ388" s="811"/>
      <c r="QMK388" s="811"/>
      <c r="QML388" s="811"/>
      <c r="QMM388" s="811"/>
      <c r="QMN388" s="811"/>
      <c r="QMO388" s="811"/>
      <c r="QMP388" s="811"/>
      <c r="QMQ388" s="811"/>
      <c r="QMR388" s="811"/>
      <c r="QMS388" s="811"/>
      <c r="QMT388" s="811"/>
      <c r="QMU388" s="811"/>
      <c r="QMV388" s="811"/>
      <c r="QMW388" s="811"/>
      <c r="QMX388" s="811"/>
      <c r="QMY388" s="811"/>
      <c r="QMZ388" s="811"/>
      <c r="QNA388" s="811"/>
      <c r="QNB388" s="811"/>
      <c r="QNC388" s="811"/>
      <c r="QND388" s="811"/>
      <c r="QNE388" s="811"/>
      <c r="QNF388" s="811"/>
      <c r="QNG388" s="811"/>
      <c r="QNH388" s="811"/>
      <c r="QNI388" s="811"/>
      <c r="QNJ388" s="811"/>
      <c r="QNK388" s="811"/>
      <c r="QNL388" s="811"/>
      <c r="QNM388" s="811"/>
      <c r="QNN388" s="811"/>
      <c r="QNO388" s="811"/>
      <c r="QNP388" s="811"/>
      <c r="QNQ388" s="811"/>
      <c r="QNR388" s="811"/>
      <c r="QNS388" s="811"/>
      <c r="QNT388" s="811"/>
      <c r="QNU388" s="811"/>
      <c r="QNV388" s="811"/>
      <c r="QNW388" s="811"/>
      <c r="QNX388" s="811"/>
      <c r="QNY388" s="811"/>
      <c r="QNZ388" s="811"/>
      <c r="QOA388" s="811"/>
      <c r="QOB388" s="811"/>
      <c r="QOC388" s="811"/>
      <c r="QOD388" s="811"/>
      <c r="QOE388" s="811"/>
      <c r="QOF388" s="811"/>
      <c r="QOG388" s="811"/>
      <c r="QOH388" s="811"/>
      <c r="QOI388" s="811"/>
      <c r="QOJ388" s="811"/>
      <c r="QOK388" s="811"/>
      <c r="QOL388" s="811"/>
      <c r="QOM388" s="811"/>
      <c r="QON388" s="811"/>
      <c r="QOO388" s="811"/>
      <c r="QOP388" s="811"/>
      <c r="QOQ388" s="811"/>
      <c r="QOR388" s="811"/>
      <c r="QOS388" s="811"/>
      <c r="QOT388" s="811"/>
      <c r="QOU388" s="811"/>
      <c r="QOV388" s="811"/>
      <c r="QOW388" s="811"/>
      <c r="QOX388" s="811"/>
      <c r="QOY388" s="811"/>
      <c r="QOZ388" s="811"/>
      <c r="QPA388" s="811"/>
      <c r="QPB388" s="811"/>
      <c r="QPC388" s="811"/>
      <c r="QPD388" s="811"/>
      <c r="QPE388" s="811"/>
      <c r="QPF388" s="811"/>
      <c r="QPG388" s="811"/>
      <c r="QPH388" s="811"/>
      <c r="QPI388" s="811"/>
      <c r="QPJ388" s="811"/>
      <c r="QPK388" s="811"/>
      <c r="QPL388" s="811"/>
      <c r="QPM388" s="811"/>
      <c r="QPN388" s="811"/>
      <c r="QPO388" s="811"/>
      <c r="QPP388" s="811"/>
      <c r="QPQ388" s="811"/>
      <c r="QPR388" s="811"/>
      <c r="QPS388" s="811"/>
      <c r="QPT388" s="811"/>
      <c r="QPU388" s="811"/>
      <c r="QPV388" s="811"/>
      <c r="QPW388" s="811"/>
      <c r="QPX388" s="811"/>
      <c r="QPY388" s="811"/>
      <c r="QPZ388" s="811"/>
      <c r="QQA388" s="811"/>
      <c r="QQB388" s="811"/>
      <c r="QQC388" s="811"/>
      <c r="QQD388" s="811"/>
      <c r="QQE388" s="811"/>
      <c r="QQF388" s="811"/>
      <c r="QQG388" s="811"/>
      <c r="QQH388" s="811"/>
      <c r="QQI388" s="811"/>
      <c r="QQJ388" s="811"/>
      <c r="QQK388" s="811"/>
      <c r="QQL388" s="811"/>
      <c r="QQM388" s="811"/>
      <c r="QQN388" s="811"/>
      <c r="QQO388" s="811"/>
      <c r="QQP388" s="811"/>
      <c r="QQQ388" s="811"/>
      <c r="QQR388" s="811"/>
      <c r="QQS388" s="811"/>
      <c r="QQT388" s="811"/>
      <c r="QQU388" s="811"/>
      <c r="QQV388" s="811"/>
      <c r="QQW388" s="811"/>
      <c r="QQX388" s="811"/>
      <c r="QQY388" s="811"/>
      <c r="QQZ388" s="811"/>
      <c r="QRA388" s="811"/>
      <c r="QRB388" s="811"/>
      <c r="QRC388" s="811"/>
      <c r="QRD388" s="811"/>
      <c r="QRE388" s="811"/>
      <c r="QRF388" s="811"/>
      <c r="QRG388" s="811"/>
      <c r="QRH388" s="811"/>
      <c r="QRI388" s="811"/>
      <c r="QRJ388" s="811"/>
      <c r="QRK388" s="811"/>
      <c r="QRL388" s="811"/>
      <c r="QRM388" s="811"/>
      <c r="QRN388" s="811"/>
      <c r="QRO388" s="811"/>
      <c r="QRP388" s="811"/>
      <c r="QRQ388" s="811"/>
      <c r="QRR388" s="811"/>
      <c r="QRS388" s="811"/>
      <c r="QRT388" s="811"/>
      <c r="QRU388" s="811"/>
      <c r="QRV388" s="811"/>
      <c r="QRW388" s="811"/>
      <c r="QRX388" s="811"/>
      <c r="QRY388" s="811"/>
      <c r="QRZ388" s="811"/>
      <c r="QSA388" s="811"/>
      <c r="QSB388" s="811"/>
      <c r="QSC388" s="811"/>
      <c r="QSD388" s="811"/>
      <c r="QSE388" s="811"/>
      <c r="QSF388" s="811"/>
      <c r="QSG388" s="811"/>
      <c r="QSH388" s="811"/>
      <c r="QSI388" s="811"/>
      <c r="QSJ388" s="811"/>
      <c r="QSK388" s="811"/>
      <c r="QSL388" s="811"/>
      <c r="QSM388" s="811"/>
      <c r="QSN388" s="811"/>
      <c r="QSO388" s="811"/>
      <c r="QSP388" s="811"/>
      <c r="QSQ388" s="811"/>
      <c r="QSR388" s="811"/>
      <c r="QSS388" s="811"/>
      <c r="QST388" s="811"/>
      <c r="QSU388" s="811"/>
      <c r="QSV388" s="811"/>
      <c r="QSW388" s="811"/>
      <c r="QSX388" s="811"/>
      <c r="QSY388" s="811"/>
      <c r="QSZ388" s="811"/>
      <c r="QTA388" s="811"/>
      <c r="QTB388" s="811"/>
      <c r="QTC388" s="811"/>
      <c r="QTD388" s="811"/>
      <c r="QTE388" s="811"/>
      <c r="QTF388" s="811"/>
      <c r="QTG388" s="811"/>
      <c r="QTH388" s="811"/>
      <c r="QTI388" s="811"/>
      <c r="QTJ388" s="811"/>
      <c r="QTK388" s="811"/>
      <c r="QTL388" s="811"/>
      <c r="QTM388" s="811"/>
      <c r="QTN388" s="811"/>
      <c r="QTO388" s="811"/>
      <c r="QTP388" s="811"/>
      <c r="QTQ388" s="811"/>
      <c r="QTR388" s="811"/>
      <c r="QTS388" s="811"/>
      <c r="QTT388" s="811"/>
      <c r="QTU388" s="811"/>
      <c r="QTV388" s="811"/>
      <c r="QTW388" s="811"/>
      <c r="QTX388" s="811"/>
      <c r="QTY388" s="811"/>
      <c r="QTZ388" s="811"/>
      <c r="QUA388" s="811"/>
      <c r="QUB388" s="811"/>
      <c r="QUC388" s="811"/>
      <c r="QUD388" s="811"/>
      <c r="QUE388" s="811"/>
      <c r="QUF388" s="811"/>
      <c r="QUG388" s="811"/>
      <c r="QUH388" s="811"/>
      <c r="QUI388" s="811"/>
      <c r="QUJ388" s="811"/>
      <c r="QUK388" s="811"/>
      <c r="QUL388" s="811"/>
      <c r="QUM388" s="811"/>
      <c r="QUN388" s="811"/>
      <c r="QUO388" s="811"/>
      <c r="QUP388" s="811"/>
      <c r="QUQ388" s="811"/>
      <c r="QUR388" s="811"/>
      <c r="QUS388" s="811"/>
      <c r="QUT388" s="811"/>
      <c r="QUU388" s="811"/>
      <c r="QUV388" s="811"/>
      <c r="QUW388" s="811"/>
      <c r="QUX388" s="811"/>
      <c r="QUY388" s="811"/>
      <c r="QUZ388" s="811"/>
      <c r="QVA388" s="811"/>
      <c r="QVB388" s="811"/>
      <c r="QVC388" s="811"/>
      <c r="QVD388" s="811"/>
      <c r="QVE388" s="811"/>
      <c r="QVF388" s="811"/>
      <c r="QVG388" s="811"/>
      <c r="QVH388" s="811"/>
      <c r="QVI388" s="811"/>
      <c r="QVJ388" s="811"/>
      <c r="QVK388" s="811"/>
      <c r="QVL388" s="811"/>
      <c r="QVM388" s="811"/>
      <c r="QVN388" s="811"/>
      <c r="QVO388" s="811"/>
      <c r="QVP388" s="811"/>
      <c r="QVQ388" s="811"/>
      <c r="QVR388" s="811"/>
      <c r="QVS388" s="811"/>
      <c r="QVT388" s="811"/>
      <c r="QVU388" s="811"/>
      <c r="QVV388" s="811"/>
      <c r="QVW388" s="811"/>
      <c r="QVX388" s="811"/>
      <c r="QVY388" s="811"/>
      <c r="QVZ388" s="811"/>
      <c r="QWA388" s="811"/>
      <c r="QWB388" s="811"/>
      <c r="QWC388" s="811"/>
      <c r="QWD388" s="811"/>
      <c r="QWE388" s="811"/>
      <c r="QWF388" s="811"/>
      <c r="QWG388" s="811"/>
      <c r="QWH388" s="811"/>
      <c r="QWI388" s="811"/>
      <c r="QWJ388" s="811"/>
      <c r="QWK388" s="811"/>
      <c r="QWL388" s="811"/>
      <c r="QWM388" s="811"/>
      <c r="QWN388" s="811"/>
      <c r="QWO388" s="811"/>
      <c r="QWP388" s="811"/>
      <c r="QWQ388" s="811"/>
      <c r="QWR388" s="811"/>
      <c r="QWS388" s="811"/>
      <c r="QWT388" s="811"/>
      <c r="QWU388" s="811"/>
      <c r="QWV388" s="811"/>
      <c r="QWW388" s="811"/>
      <c r="QWX388" s="811"/>
      <c r="QWY388" s="811"/>
      <c r="QWZ388" s="811"/>
      <c r="QXA388" s="811"/>
      <c r="QXB388" s="811"/>
      <c r="QXC388" s="811"/>
      <c r="QXD388" s="811"/>
      <c r="QXE388" s="811"/>
      <c r="QXF388" s="811"/>
      <c r="QXG388" s="811"/>
      <c r="QXH388" s="811"/>
      <c r="QXI388" s="811"/>
      <c r="QXJ388" s="811"/>
      <c r="QXK388" s="811"/>
      <c r="QXL388" s="811"/>
      <c r="QXM388" s="811"/>
      <c r="QXN388" s="811"/>
      <c r="QXO388" s="811"/>
      <c r="QXP388" s="811"/>
      <c r="QXQ388" s="811"/>
      <c r="QXR388" s="811"/>
      <c r="QXS388" s="811"/>
      <c r="QXT388" s="811"/>
      <c r="QXU388" s="811"/>
      <c r="QXV388" s="811"/>
      <c r="QXW388" s="811"/>
      <c r="QXX388" s="811"/>
      <c r="QXY388" s="811"/>
      <c r="QXZ388" s="811"/>
      <c r="QYA388" s="811"/>
      <c r="QYB388" s="811"/>
      <c r="QYC388" s="811"/>
      <c r="QYD388" s="811"/>
      <c r="QYE388" s="811"/>
      <c r="QYF388" s="811"/>
      <c r="QYG388" s="811"/>
      <c r="QYH388" s="811"/>
      <c r="QYI388" s="811"/>
      <c r="QYJ388" s="811"/>
      <c r="QYK388" s="811"/>
      <c r="QYL388" s="811"/>
      <c r="QYM388" s="811"/>
      <c r="QYN388" s="811"/>
      <c r="QYO388" s="811"/>
      <c r="QYP388" s="811"/>
      <c r="QYQ388" s="811"/>
      <c r="QYR388" s="811"/>
      <c r="QYS388" s="811"/>
      <c r="QYT388" s="811"/>
      <c r="QYU388" s="811"/>
      <c r="QYV388" s="811"/>
      <c r="QYW388" s="811"/>
      <c r="QYX388" s="811"/>
      <c r="QYY388" s="811"/>
      <c r="QYZ388" s="811"/>
      <c r="QZA388" s="811"/>
      <c r="QZB388" s="811"/>
      <c r="QZC388" s="811"/>
      <c r="QZD388" s="811"/>
      <c r="QZE388" s="811"/>
      <c r="QZF388" s="811"/>
      <c r="QZG388" s="811"/>
      <c r="QZH388" s="811"/>
      <c r="QZI388" s="811"/>
      <c r="QZJ388" s="811"/>
      <c r="QZK388" s="811"/>
      <c r="QZL388" s="811"/>
      <c r="QZM388" s="811"/>
      <c r="QZN388" s="811"/>
      <c r="QZO388" s="811"/>
      <c r="QZP388" s="811"/>
      <c r="QZQ388" s="811"/>
      <c r="QZR388" s="811"/>
      <c r="QZS388" s="811"/>
      <c r="QZT388" s="811"/>
      <c r="QZU388" s="811"/>
      <c r="QZV388" s="811"/>
      <c r="QZW388" s="811"/>
      <c r="QZX388" s="811"/>
      <c r="QZY388" s="811"/>
      <c r="QZZ388" s="811"/>
      <c r="RAA388" s="811"/>
      <c r="RAB388" s="811"/>
      <c r="RAC388" s="811"/>
      <c r="RAD388" s="811"/>
      <c r="RAE388" s="811"/>
      <c r="RAF388" s="811"/>
      <c r="RAG388" s="811"/>
      <c r="RAH388" s="811"/>
      <c r="RAI388" s="811"/>
      <c r="RAJ388" s="811"/>
      <c r="RAK388" s="811"/>
      <c r="RAL388" s="811"/>
      <c r="RAM388" s="811"/>
      <c r="RAN388" s="811"/>
      <c r="RAO388" s="811"/>
      <c r="RAP388" s="811"/>
      <c r="RAQ388" s="811"/>
      <c r="RAR388" s="811"/>
      <c r="RAS388" s="811"/>
      <c r="RAT388" s="811"/>
      <c r="RAU388" s="811"/>
      <c r="RAV388" s="811"/>
      <c r="RAW388" s="811"/>
      <c r="RAX388" s="811"/>
      <c r="RAY388" s="811"/>
      <c r="RAZ388" s="811"/>
      <c r="RBA388" s="811"/>
      <c r="RBB388" s="811"/>
      <c r="RBC388" s="811"/>
      <c r="RBD388" s="811"/>
      <c r="RBE388" s="811"/>
      <c r="RBF388" s="811"/>
      <c r="RBG388" s="811"/>
      <c r="RBH388" s="811"/>
      <c r="RBI388" s="811"/>
      <c r="RBJ388" s="811"/>
      <c r="RBK388" s="811"/>
      <c r="RBL388" s="811"/>
      <c r="RBM388" s="811"/>
      <c r="RBN388" s="811"/>
      <c r="RBO388" s="811"/>
      <c r="RBP388" s="811"/>
      <c r="RBQ388" s="811"/>
      <c r="RBR388" s="811"/>
      <c r="RBS388" s="811"/>
      <c r="RBT388" s="811"/>
      <c r="RBU388" s="811"/>
      <c r="RBV388" s="811"/>
      <c r="RBW388" s="811"/>
      <c r="RBX388" s="811"/>
      <c r="RBY388" s="811"/>
      <c r="RBZ388" s="811"/>
      <c r="RCA388" s="811"/>
      <c r="RCB388" s="811"/>
      <c r="RCC388" s="811"/>
      <c r="RCD388" s="811"/>
      <c r="RCE388" s="811"/>
      <c r="RCF388" s="811"/>
      <c r="RCG388" s="811"/>
      <c r="RCH388" s="811"/>
      <c r="RCI388" s="811"/>
      <c r="RCJ388" s="811"/>
      <c r="RCK388" s="811"/>
      <c r="RCL388" s="811"/>
      <c r="RCM388" s="811"/>
      <c r="RCN388" s="811"/>
      <c r="RCO388" s="811"/>
      <c r="RCP388" s="811"/>
      <c r="RCQ388" s="811"/>
      <c r="RCR388" s="811"/>
      <c r="RCS388" s="811"/>
      <c r="RCT388" s="811"/>
      <c r="RCU388" s="811"/>
      <c r="RCV388" s="811"/>
      <c r="RCW388" s="811"/>
      <c r="RCX388" s="811"/>
      <c r="RCY388" s="811"/>
      <c r="RCZ388" s="811"/>
      <c r="RDA388" s="811"/>
      <c r="RDB388" s="811"/>
      <c r="RDC388" s="811"/>
      <c r="RDD388" s="811"/>
      <c r="RDE388" s="811"/>
      <c r="RDF388" s="811"/>
      <c r="RDG388" s="811"/>
      <c r="RDH388" s="811"/>
      <c r="RDI388" s="811"/>
      <c r="RDJ388" s="811"/>
      <c r="RDK388" s="811"/>
      <c r="RDL388" s="811"/>
      <c r="RDM388" s="811"/>
      <c r="RDN388" s="811"/>
      <c r="RDO388" s="811"/>
      <c r="RDP388" s="811"/>
      <c r="RDQ388" s="811"/>
      <c r="RDR388" s="811"/>
      <c r="RDS388" s="811"/>
      <c r="RDT388" s="811"/>
      <c r="RDU388" s="811"/>
      <c r="RDV388" s="811"/>
      <c r="RDW388" s="811"/>
      <c r="RDX388" s="811"/>
      <c r="RDY388" s="811"/>
      <c r="RDZ388" s="811"/>
      <c r="REA388" s="811"/>
      <c r="REB388" s="811"/>
      <c r="REC388" s="811"/>
      <c r="RED388" s="811"/>
      <c r="REE388" s="811"/>
      <c r="REF388" s="811"/>
      <c r="REG388" s="811"/>
      <c r="REH388" s="811"/>
      <c r="REI388" s="811"/>
      <c r="REJ388" s="811"/>
      <c r="REK388" s="811"/>
      <c r="REL388" s="811"/>
      <c r="REM388" s="811"/>
      <c r="REN388" s="811"/>
      <c r="REO388" s="811"/>
      <c r="REP388" s="811"/>
      <c r="REQ388" s="811"/>
      <c r="RER388" s="811"/>
      <c r="RES388" s="811"/>
      <c r="RET388" s="811"/>
      <c r="REU388" s="811"/>
      <c r="REV388" s="811"/>
      <c r="REW388" s="811"/>
      <c r="REX388" s="811"/>
      <c r="REY388" s="811"/>
      <c r="REZ388" s="811"/>
      <c r="RFA388" s="811"/>
      <c r="RFB388" s="811"/>
      <c r="RFC388" s="811"/>
      <c r="RFD388" s="811"/>
      <c r="RFE388" s="811"/>
      <c r="RFF388" s="811"/>
      <c r="RFG388" s="811"/>
      <c r="RFH388" s="811"/>
      <c r="RFI388" s="811"/>
      <c r="RFJ388" s="811"/>
      <c r="RFK388" s="811"/>
      <c r="RFL388" s="811"/>
      <c r="RFM388" s="811"/>
      <c r="RFN388" s="811"/>
      <c r="RFO388" s="811"/>
      <c r="RFP388" s="811"/>
      <c r="RFQ388" s="811"/>
      <c r="RFR388" s="811"/>
      <c r="RFS388" s="811"/>
      <c r="RFT388" s="811"/>
      <c r="RFU388" s="811"/>
      <c r="RFV388" s="811"/>
      <c r="RFW388" s="811"/>
      <c r="RFX388" s="811"/>
      <c r="RFY388" s="811"/>
      <c r="RFZ388" s="811"/>
      <c r="RGA388" s="811"/>
      <c r="RGB388" s="811"/>
      <c r="RGC388" s="811"/>
      <c r="RGD388" s="811"/>
      <c r="RGE388" s="811"/>
      <c r="RGF388" s="811"/>
      <c r="RGG388" s="811"/>
      <c r="RGH388" s="811"/>
      <c r="RGI388" s="811"/>
      <c r="RGJ388" s="811"/>
      <c r="RGK388" s="811"/>
      <c r="RGL388" s="811"/>
      <c r="RGM388" s="811"/>
      <c r="RGN388" s="811"/>
      <c r="RGO388" s="811"/>
      <c r="RGP388" s="811"/>
      <c r="RGQ388" s="811"/>
      <c r="RGR388" s="811"/>
      <c r="RGS388" s="811"/>
      <c r="RGT388" s="811"/>
      <c r="RGU388" s="811"/>
      <c r="RGV388" s="811"/>
      <c r="RGW388" s="811"/>
      <c r="RGX388" s="811"/>
      <c r="RGY388" s="811"/>
      <c r="RGZ388" s="811"/>
      <c r="RHA388" s="811"/>
      <c r="RHB388" s="811"/>
      <c r="RHC388" s="811"/>
      <c r="RHD388" s="811"/>
      <c r="RHE388" s="811"/>
      <c r="RHF388" s="811"/>
      <c r="RHG388" s="811"/>
      <c r="RHH388" s="811"/>
      <c r="RHI388" s="811"/>
      <c r="RHJ388" s="811"/>
      <c r="RHK388" s="811"/>
      <c r="RHL388" s="811"/>
      <c r="RHM388" s="811"/>
      <c r="RHN388" s="811"/>
      <c r="RHO388" s="811"/>
      <c r="RHP388" s="811"/>
      <c r="RHQ388" s="811"/>
      <c r="RHR388" s="811"/>
      <c r="RHS388" s="811"/>
      <c r="RHT388" s="811"/>
      <c r="RHU388" s="811"/>
      <c r="RHV388" s="811"/>
      <c r="RHW388" s="811"/>
      <c r="RHX388" s="811"/>
      <c r="RHY388" s="811"/>
      <c r="RHZ388" s="811"/>
      <c r="RIA388" s="811"/>
      <c r="RIB388" s="811"/>
      <c r="RIC388" s="811"/>
      <c r="RID388" s="811"/>
      <c r="RIE388" s="811"/>
      <c r="RIF388" s="811"/>
      <c r="RIG388" s="811"/>
      <c r="RIH388" s="811"/>
      <c r="RII388" s="811"/>
      <c r="RIJ388" s="811"/>
      <c r="RIK388" s="811"/>
      <c r="RIL388" s="811"/>
      <c r="RIM388" s="811"/>
      <c r="RIN388" s="811"/>
      <c r="RIO388" s="811"/>
      <c r="RIP388" s="811"/>
      <c r="RIQ388" s="811"/>
      <c r="RIR388" s="811"/>
      <c r="RIS388" s="811"/>
      <c r="RIT388" s="811"/>
      <c r="RIU388" s="811"/>
      <c r="RIV388" s="811"/>
      <c r="RIW388" s="811"/>
      <c r="RIX388" s="811"/>
      <c r="RIY388" s="811"/>
      <c r="RIZ388" s="811"/>
      <c r="RJA388" s="811"/>
      <c r="RJB388" s="811"/>
      <c r="RJC388" s="811"/>
      <c r="RJD388" s="811"/>
      <c r="RJE388" s="811"/>
      <c r="RJF388" s="811"/>
      <c r="RJG388" s="811"/>
      <c r="RJH388" s="811"/>
      <c r="RJI388" s="811"/>
      <c r="RJJ388" s="811"/>
      <c r="RJK388" s="811"/>
      <c r="RJL388" s="811"/>
      <c r="RJM388" s="811"/>
      <c r="RJN388" s="811"/>
      <c r="RJO388" s="811"/>
      <c r="RJP388" s="811"/>
      <c r="RJQ388" s="811"/>
      <c r="RJR388" s="811"/>
      <c r="RJS388" s="811"/>
      <c r="RJT388" s="811"/>
      <c r="RJU388" s="811"/>
      <c r="RJV388" s="811"/>
      <c r="RJW388" s="811"/>
      <c r="RJX388" s="811"/>
      <c r="RJY388" s="811"/>
      <c r="RJZ388" s="811"/>
      <c r="RKA388" s="811"/>
      <c r="RKB388" s="811"/>
      <c r="RKC388" s="811"/>
      <c r="RKD388" s="811"/>
      <c r="RKE388" s="811"/>
      <c r="RKF388" s="811"/>
      <c r="RKG388" s="811"/>
      <c r="RKH388" s="811"/>
      <c r="RKI388" s="811"/>
      <c r="RKJ388" s="811"/>
      <c r="RKK388" s="811"/>
      <c r="RKL388" s="811"/>
      <c r="RKM388" s="811"/>
      <c r="RKN388" s="811"/>
      <c r="RKO388" s="811"/>
      <c r="RKP388" s="811"/>
      <c r="RKQ388" s="811"/>
      <c r="RKR388" s="811"/>
      <c r="RKS388" s="811"/>
      <c r="RKT388" s="811"/>
      <c r="RKU388" s="811"/>
      <c r="RKV388" s="811"/>
      <c r="RKW388" s="811"/>
      <c r="RKX388" s="811"/>
      <c r="RKY388" s="811"/>
      <c r="RKZ388" s="811"/>
      <c r="RLA388" s="811"/>
      <c r="RLB388" s="811"/>
      <c r="RLC388" s="811"/>
      <c r="RLD388" s="811"/>
      <c r="RLE388" s="811"/>
      <c r="RLF388" s="811"/>
      <c r="RLG388" s="811"/>
      <c r="RLH388" s="811"/>
      <c r="RLI388" s="811"/>
      <c r="RLJ388" s="811"/>
      <c r="RLK388" s="811"/>
      <c r="RLL388" s="811"/>
      <c r="RLM388" s="811"/>
      <c r="RLN388" s="811"/>
      <c r="RLO388" s="811"/>
      <c r="RLP388" s="811"/>
      <c r="RLQ388" s="811"/>
      <c r="RLR388" s="811"/>
      <c r="RLS388" s="811"/>
      <c r="RLT388" s="811"/>
      <c r="RLU388" s="811"/>
      <c r="RLV388" s="811"/>
      <c r="RLW388" s="811"/>
      <c r="RLX388" s="811"/>
      <c r="RLY388" s="811"/>
      <c r="RLZ388" s="811"/>
      <c r="RMA388" s="811"/>
      <c r="RMB388" s="811"/>
      <c r="RMC388" s="811"/>
      <c r="RMD388" s="811"/>
      <c r="RME388" s="811"/>
      <c r="RMF388" s="811"/>
      <c r="RMG388" s="811"/>
      <c r="RMH388" s="811"/>
      <c r="RMI388" s="811"/>
      <c r="RMJ388" s="811"/>
      <c r="RMK388" s="811"/>
      <c r="RML388" s="811"/>
      <c r="RMM388" s="811"/>
      <c r="RMN388" s="811"/>
      <c r="RMO388" s="811"/>
      <c r="RMP388" s="811"/>
      <c r="RMQ388" s="811"/>
      <c r="RMR388" s="811"/>
      <c r="RMS388" s="811"/>
      <c r="RMT388" s="811"/>
      <c r="RMU388" s="811"/>
      <c r="RMV388" s="811"/>
      <c r="RMW388" s="811"/>
      <c r="RMX388" s="811"/>
      <c r="RMY388" s="811"/>
      <c r="RMZ388" s="811"/>
      <c r="RNA388" s="811"/>
      <c r="RNB388" s="811"/>
      <c r="RNC388" s="811"/>
      <c r="RND388" s="811"/>
      <c r="RNE388" s="811"/>
      <c r="RNF388" s="811"/>
      <c r="RNG388" s="811"/>
      <c r="RNH388" s="811"/>
      <c r="RNI388" s="811"/>
      <c r="RNJ388" s="811"/>
      <c r="RNK388" s="811"/>
      <c r="RNL388" s="811"/>
      <c r="RNM388" s="811"/>
      <c r="RNN388" s="811"/>
      <c r="RNO388" s="811"/>
      <c r="RNP388" s="811"/>
      <c r="RNQ388" s="811"/>
      <c r="RNR388" s="811"/>
      <c r="RNS388" s="811"/>
      <c r="RNT388" s="811"/>
      <c r="RNU388" s="811"/>
      <c r="RNV388" s="811"/>
      <c r="RNW388" s="811"/>
      <c r="RNX388" s="811"/>
      <c r="RNY388" s="811"/>
      <c r="RNZ388" s="811"/>
      <c r="ROA388" s="811"/>
      <c r="ROB388" s="811"/>
      <c r="ROC388" s="811"/>
      <c r="ROD388" s="811"/>
      <c r="ROE388" s="811"/>
      <c r="ROF388" s="811"/>
      <c r="ROG388" s="811"/>
      <c r="ROH388" s="811"/>
      <c r="ROI388" s="811"/>
      <c r="ROJ388" s="811"/>
      <c r="ROK388" s="811"/>
      <c r="ROL388" s="811"/>
      <c r="ROM388" s="811"/>
      <c r="RON388" s="811"/>
      <c r="ROO388" s="811"/>
      <c r="ROP388" s="811"/>
      <c r="ROQ388" s="811"/>
      <c r="ROR388" s="811"/>
      <c r="ROS388" s="811"/>
      <c r="ROT388" s="811"/>
      <c r="ROU388" s="811"/>
      <c r="ROV388" s="811"/>
      <c r="ROW388" s="811"/>
      <c r="ROX388" s="811"/>
      <c r="ROY388" s="811"/>
      <c r="ROZ388" s="811"/>
      <c r="RPA388" s="811"/>
      <c r="RPB388" s="811"/>
      <c r="RPC388" s="811"/>
      <c r="RPD388" s="811"/>
      <c r="RPE388" s="811"/>
      <c r="RPF388" s="811"/>
      <c r="RPG388" s="811"/>
      <c r="RPH388" s="811"/>
      <c r="RPI388" s="811"/>
      <c r="RPJ388" s="811"/>
      <c r="RPK388" s="811"/>
      <c r="RPL388" s="811"/>
      <c r="RPM388" s="811"/>
      <c r="RPN388" s="811"/>
      <c r="RPO388" s="811"/>
      <c r="RPP388" s="811"/>
      <c r="RPQ388" s="811"/>
      <c r="RPR388" s="811"/>
      <c r="RPS388" s="811"/>
      <c r="RPT388" s="811"/>
      <c r="RPU388" s="811"/>
      <c r="RPV388" s="811"/>
      <c r="RPW388" s="811"/>
      <c r="RPX388" s="811"/>
      <c r="RPY388" s="811"/>
      <c r="RPZ388" s="811"/>
      <c r="RQA388" s="811"/>
      <c r="RQB388" s="811"/>
      <c r="RQC388" s="811"/>
      <c r="RQD388" s="811"/>
      <c r="RQE388" s="811"/>
      <c r="RQF388" s="811"/>
      <c r="RQG388" s="811"/>
      <c r="RQH388" s="811"/>
      <c r="RQI388" s="811"/>
      <c r="RQJ388" s="811"/>
      <c r="RQK388" s="811"/>
      <c r="RQL388" s="811"/>
      <c r="RQM388" s="811"/>
      <c r="RQN388" s="811"/>
      <c r="RQO388" s="811"/>
      <c r="RQP388" s="811"/>
      <c r="RQQ388" s="811"/>
      <c r="RQR388" s="811"/>
      <c r="RQS388" s="811"/>
      <c r="RQT388" s="811"/>
      <c r="RQU388" s="811"/>
      <c r="RQV388" s="811"/>
      <c r="RQW388" s="811"/>
      <c r="RQX388" s="811"/>
      <c r="RQY388" s="811"/>
      <c r="RQZ388" s="811"/>
      <c r="RRA388" s="811"/>
      <c r="RRB388" s="811"/>
      <c r="RRC388" s="811"/>
      <c r="RRD388" s="811"/>
      <c r="RRE388" s="811"/>
      <c r="RRF388" s="811"/>
      <c r="RRG388" s="811"/>
      <c r="RRH388" s="811"/>
      <c r="RRI388" s="811"/>
      <c r="RRJ388" s="811"/>
      <c r="RRK388" s="811"/>
      <c r="RRL388" s="811"/>
      <c r="RRM388" s="811"/>
      <c r="RRN388" s="811"/>
      <c r="RRO388" s="811"/>
      <c r="RRP388" s="811"/>
      <c r="RRQ388" s="811"/>
      <c r="RRR388" s="811"/>
      <c r="RRS388" s="811"/>
      <c r="RRT388" s="811"/>
      <c r="RRU388" s="811"/>
      <c r="RRV388" s="811"/>
      <c r="RRW388" s="811"/>
      <c r="RRX388" s="811"/>
      <c r="RRY388" s="811"/>
      <c r="RRZ388" s="811"/>
      <c r="RSA388" s="811"/>
      <c r="RSB388" s="811"/>
      <c r="RSC388" s="811"/>
      <c r="RSD388" s="811"/>
      <c r="RSE388" s="811"/>
      <c r="RSF388" s="811"/>
      <c r="RSG388" s="811"/>
      <c r="RSH388" s="811"/>
      <c r="RSI388" s="811"/>
      <c r="RSJ388" s="811"/>
      <c r="RSK388" s="811"/>
      <c r="RSL388" s="811"/>
      <c r="RSM388" s="811"/>
      <c r="RSN388" s="811"/>
      <c r="RSO388" s="811"/>
      <c r="RSP388" s="811"/>
      <c r="RSQ388" s="811"/>
      <c r="RSR388" s="811"/>
      <c r="RSS388" s="811"/>
      <c r="RST388" s="811"/>
      <c r="RSU388" s="811"/>
      <c r="RSV388" s="811"/>
      <c r="RSW388" s="811"/>
      <c r="RSX388" s="811"/>
      <c r="RSY388" s="811"/>
      <c r="RSZ388" s="811"/>
      <c r="RTA388" s="811"/>
      <c r="RTB388" s="811"/>
      <c r="RTC388" s="811"/>
      <c r="RTD388" s="811"/>
      <c r="RTE388" s="811"/>
      <c r="RTF388" s="811"/>
      <c r="RTG388" s="811"/>
      <c r="RTH388" s="811"/>
      <c r="RTI388" s="811"/>
      <c r="RTJ388" s="811"/>
      <c r="RTK388" s="811"/>
      <c r="RTL388" s="811"/>
      <c r="RTM388" s="811"/>
      <c r="RTN388" s="811"/>
      <c r="RTO388" s="811"/>
      <c r="RTP388" s="811"/>
      <c r="RTQ388" s="811"/>
      <c r="RTR388" s="811"/>
      <c r="RTS388" s="811"/>
      <c r="RTT388" s="811"/>
      <c r="RTU388" s="811"/>
      <c r="RTV388" s="811"/>
      <c r="RTW388" s="811"/>
      <c r="RTX388" s="811"/>
      <c r="RTY388" s="811"/>
      <c r="RTZ388" s="811"/>
      <c r="RUA388" s="811"/>
      <c r="RUB388" s="811"/>
      <c r="RUC388" s="811"/>
      <c r="RUD388" s="811"/>
      <c r="RUE388" s="811"/>
      <c r="RUF388" s="811"/>
      <c r="RUG388" s="811"/>
      <c r="RUH388" s="811"/>
      <c r="RUI388" s="811"/>
      <c r="RUJ388" s="811"/>
      <c r="RUK388" s="811"/>
      <c r="RUL388" s="811"/>
      <c r="RUM388" s="811"/>
      <c r="RUN388" s="811"/>
      <c r="RUO388" s="811"/>
      <c r="RUP388" s="811"/>
      <c r="RUQ388" s="811"/>
      <c r="RUR388" s="811"/>
      <c r="RUS388" s="811"/>
      <c r="RUT388" s="811"/>
      <c r="RUU388" s="811"/>
      <c r="RUV388" s="811"/>
      <c r="RUW388" s="811"/>
      <c r="RUX388" s="811"/>
      <c r="RUY388" s="811"/>
      <c r="RUZ388" s="811"/>
      <c r="RVA388" s="811"/>
      <c r="RVB388" s="811"/>
      <c r="RVC388" s="811"/>
      <c r="RVD388" s="811"/>
      <c r="RVE388" s="811"/>
      <c r="RVF388" s="811"/>
      <c r="RVG388" s="811"/>
      <c r="RVH388" s="811"/>
      <c r="RVI388" s="811"/>
      <c r="RVJ388" s="811"/>
      <c r="RVK388" s="811"/>
      <c r="RVL388" s="811"/>
      <c r="RVM388" s="811"/>
      <c r="RVN388" s="811"/>
      <c r="RVO388" s="811"/>
      <c r="RVP388" s="811"/>
      <c r="RVQ388" s="811"/>
      <c r="RVR388" s="811"/>
      <c r="RVS388" s="811"/>
      <c r="RVT388" s="811"/>
      <c r="RVU388" s="811"/>
      <c r="RVV388" s="811"/>
      <c r="RVW388" s="811"/>
      <c r="RVX388" s="811"/>
      <c r="RVY388" s="811"/>
      <c r="RVZ388" s="811"/>
      <c r="RWA388" s="811"/>
      <c r="RWB388" s="811"/>
      <c r="RWC388" s="811"/>
      <c r="RWD388" s="811"/>
      <c r="RWE388" s="811"/>
      <c r="RWF388" s="811"/>
      <c r="RWG388" s="811"/>
      <c r="RWH388" s="811"/>
      <c r="RWI388" s="811"/>
      <c r="RWJ388" s="811"/>
      <c r="RWK388" s="811"/>
      <c r="RWL388" s="811"/>
      <c r="RWM388" s="811"/>
      <c r="RWN388" s="811"/>
      <c r="RWO388" s="811"/>
      <c r="RWP388" s="811"/>
      <c r="RWQ388" s="811"/>
      <c r="RWR388" s="811"/>
      <c r="RWS388" s="811"/>
      <c r="RWT388" s="811"/>
      <c r="RWU388" s="811"/>
      <c r="RWV388" s="811"/>
      <c r="RWW388" s="811"/>
      <c r="RWX388" s="811"/>
      <c r="RWY388" s="811"/>
      <c r="RWZ388" s="811"/>
      <c r="RXA388" s="811"/>
      <c r="RXB388" s="811"/>
      <c r="RXC388" s="811"/>
      <c r="RXD388" s="811"/>
      <c r="RXE388" s="811"/>
      <c r="RXF388" s="811"/>
      <c r="RXG388" s="811"/>
      <c r="RXH388" s="811"/>
      <c r="RXI388" s="811"/>
      <c r="RXJ388" s="811"/>
      <c r="RXK388" s="811"/>
      <c r="RXL388" s="811"/>
      <c r="RXM388" s="811"/>
      <c r="RXN388" s="811"/>
      <c r="RXO388" s="811"/>
      <c r="RXP388" s="811"/>
      <c r="RXQ388" s="811"/>
      <c r="RXR388" s="811"/>
      <c r="RXS388" s="811"/>
      <c r="RXT388" s="811"/>
      <c r="RXU388" s="811"/>
      <c r="RXV388" s="811"/>
      <c r="RXW388" s="811"/>
      <c r="RXX388" s="811"/>
      <c r="RXY388" s="811"/>
      <c r="RXZ388" s="811"/>
      <c r="RYA388" s="811"/>
      <c r="RYB388" s="811"/>
      <c r="RYC388" s="811"/>
      <c r="RYD388" s="811"/>
      <c r="RYE388" s="811"/>
      <c r="RYF388" s="811"/>
      <c r="RYG388" s="811"/>
      <c r="RYH388" s="811"/>
      <c r="RYI388" s="811"/>
      <c r="RYJ388" s="811"/>
      <c r="RYK388" s="811"/>
      <c r="RYL388" s="811"/>
      <c r="RYM388" s="811"/>
      <c r="RYN388" s="811"/>
      <c r="RYO388" s="811"/>
      <c r="RYP388" s="811"/>
      <c r="RYQ388" s="811"/>
      <c r="RYR388" s="811"/>
      <c r="RYS388" s="811"/>
      <c r="RYT388" s="811"/>
      <c r="RYU388" s="811"/>
      <c r="RYV388" s="811"/>
      <c r="RYW388" s="811"/>
      <c r="RYX388" s="811"/>
      <c r="RYY388" s="811"/>
      <c r="RYZ388" s="811"/>
      <c r="RZA388" s="811"/>
      <c r="RZB388" s="811"/>
      <c r="RZC388" s="811"/>
      <c r="RZD388" s="811"/>
      <c r="RZE388" s="811"/>
      <c r="RZF388" s="811"/>
      <c r="RZG388" s="811"/>
      <c r="RZH388" s="811"/>
      <c r="RZI388" s="811"/>
      <c r="RZJ388" s="811"/>
      <c r="RZK388" s="811"/>
      <c r="RZL388" s="811"/>
      <c r="RZM388" s="811"/>
      <c r="RZN388" s="811"/>
      <c r="RZO388" s="811"/>
      <c r="RZP388" s="811"/>
      <c r="RZQ388" s="811"/>
      <c r="RZR388" s="811"/>
      <c r="RZS388" s="811"/>
      <c r="RZT388" s="811"/>
      <c r="RZU388" s="811"/>
      <c r="RZV388" s="811"/>
      <c r="RZW388" s="811"/>
      <c r="RZX388" s="811"/>
      <c r="RZY388" s="811"/>
      <c r="RZZ388" s="811"/>
      <c r="SAA388" s="811"/>
      <c r="SAB388" s="811"/>
      <c r="SAC388" s="811"/>
      <c r="SAD388" s="811"/>
      <c r="SAE388" s="811"/>
      <c r="SAF388" s="811"/>
      <c r="SAG388" s="811"/>
      <c r="SAH388" s="811"/>
      <c r="SAI388" s="811"/>
      <c r="SAJ388" s="811"/>
      <c r="SAK388" s="811"/>
      <c r="SAL388" s="811"/>
      <c r="SAM388" s="811"/>
      <c r="SAN388" s="811"/>
      <c r="SAO388" s="811"/>
      <c r="SAP388" s="811"/>
      <c r="SAQ388" s="811"/>
      <c r="SAR388" s="811"/>
      <c r="SAS388" s="811"/>
      <c r="SAT388" s="811"/>
      <c r="SAU388" s="811"/>
      <c r="SAV388" s="811"/>
      <c r="SAW388" s="811"/>
      <c r="SAX388" s="811"/>
      <c r="SAY388" s="811"/>
      <c r="SAZ388" s="811"/>
      <c r="SBA388" s="811"/>
      <c r="SBB388" s="811"/>
      <c r="SBC388" s="811"/>
      <c r="SBD388" s="811"/>
      <c r="SBE388" s="811"/>
      <c r="SBF388" s="811"/>
      <c r="SBG388" s="811"/>
      <c r="SBH388" s="811"/>
      <c r="SBI388" s="811"/>
      <c r="SBJ388" s="811"/>
      <c r="SBK388" s="811"/>
      <c r="SBL388" s="811"/>
      <c r="SBM388" s="811"/>
      <c r="SBN388" s="811"/>
      <c r="SBO388" s="811"/>
      <c r="SBP388" s="811"/>
      <c r="SBQ388" s="811"/>
      <c r="SBR388" s="811"/>
      <c r="SBS388" s="811"/>
      <c r="SBT388" s="811"/>
      <c r="SBU388" s="811"/>
      <c r="SBV388" s="811"/>
      <c r="SBW388" s="811"/>
      <c r="SBX388" s="811"/>
      <c r="SBY388" s="811"/>
      <c r="SBZ388" s="811"/>
      <c r="SCA388" s="811"/>
      <c r="SCB388" s="811"/>
      <c r="SCC388" s="811"/>
      <c r="SCD388" s="811"/>
      <c r="SCE388" s="811"/>
      <c r="SCF388" s="811"/>
      <c r="SCG388" s="811"/>
      <c r="SCH388" s="811"/>
      <c r="SCI388" s="811"/>
      <c r="SCJ388" s="811"/>
      <c r="SCK388" s="811"/>
      <c r="SCL388" s="811"/>
      <c r="SCM388" s="811"/>
      <c r="SCN388" s="811"/>
      <c r="SCO388" s="811"/>
      <c r="SCP388" s="811"/>
      <c r="SCQ388" s="811"/>
      <c r="SCR388" s="811"/>
      <c r="SCS388" s="811"/>
      <c r="SCT388" s="811"/>
      <c r="SCU388" s="811"/>
      <c r="SCV388" s="811"/>
      <c r="SCW388" s="811"/>
      <c r="SCX388" s="811"/>
      <c r="SCY388" s="811"/>
      <c r="SCZ388" s="811"/>
      <c r="SDA388" s="811"/>
      <c r="SDB388" s="811"/>
      <c r="SDC388" s="811"/>
      <c r="SDD388" s="811"/>
      <c r="SDE388" s="811"/>
      <c r="SDF388" s="811"/>
      <c r="SDG388" s="811"/>
      <c r="SDH388" s="811"/>
      <c r="SDI388" s="811"/>
      <c r="SDJ388" s="811"/>
      <c r="SDK388" s="811"/>
      <c r="SDL388" s="811"/>
      <c r="SDM388" s="811"/>
      <c r="SDN388" s="811"/>
      <c r="SDO388" s="811"/>
      <c r="SDP388" s="811"/>
      <c r="SDQ388" s="811"/>
      <c r="SDR388" s="811"/>
      <c r="SDS388" s="811"/>
      <c r="SDT388" s="811"/>
      <c r="SDU388" s="811"/>
      <c r="SDV388" s="811"/>
      <c r="SDW388" s="811"/>
      <c r="SDX388" s="811"/>
      <c r="SDY388" s="811"/>
      <c r="SDZ388" s="811"/>
      <c r="SEA388" s="811"/>
      <c r="SEB388" s="811"/>
      <c r="SEC388" s="811"/>
      <c r="SED388" s="811"/>
      <c r="SEE388" s="811"/>
      <c r="SEF388" s="811"/>
      <c r="SEG388" s="811"/>
      <c r="SEH388" s="811"/>
      <c r="SEI388" s="811"/>
      <c r="SEJ388" s="811"/>
      <c r="SEK388" s="811"/>
      <c r="SEL388" s="811"/>
      <c r="SEM388" s="811"/>
      <c r="SEN388" s="811"/>
      <c r="SEO388" s="811"/>
      <c r="SEP388" s="811"/>
      <c r="SEQ388" s="811"/>
      <c r="SER388" s="811"/>
      <c r="SES388" s="811"/>
      <c r="SET388" s="811"/>
      <c r="SEU388" s="811"/>
      <c r="SEV388" s="811"/>
      <c r="SEW388" s="811"/>
      <c r="SEX388" s="811"/>
      <c r="SEY388" s="811"/>
      <c r="SEZ388" s="811"/>
      <c r="SFA388" s="811"/>
      <c r="SFB388" s="811"/>
      <c r="SFC388" s="811"/>
      <c r="SFD388" s="811"/>
      <c r="SFE388" s="811"/>
      <c r="SFF388" s="811"/>
      <c r="SFG388" s="811"/>
      <c r="SFH388" s="811"/>
      <c r="SFI388" s="811"/>
      <c r="SFJ388" s="811"/>
      <c r="SFK388" s="811"/>
      <c r="SFL388" s="811"/>
      <c r="SFM388" s="811"/>
      <c r="SFN388" s="811"/>
      <c r="SFO388" s="811"/>
      <c r="SFP388" s="811"/>
      <c r="SFQ388" s="811"/>
      <c r="SFR388" s="811"/>
      <c r="SFS388" s="811"/>
      <c r="SFT388" s="811"/>
      <c r="SFU388" s="811"/>
      <c r="SFV388" s="811"/>
      <c r="SFW388" s="811"/>
      <c r="SFX388" s="811"/>
      <c r="SFY388" s="811"/>
      <c r="SFZ388" s="811"/>
      <c r="SGA388" s="811"/>
      <c r="SGB388" s="811"/>
      <c r="SGC388" s="811"/>
      <c r="SGD388" s="811"/>
      <c r="SGE388" s="811"/>
      <c r="SGF388" s="811"/>
      <c r="SGG388" s="811"/>
      <c r="SGH388" s="811"/>
      <c r="SGI388" s="811"/>
      <c r="SGJ388" s="811"/>
      <c r="SGK388" s="811"/>
      <c r="SGL388" s="811"/>
      <c r="SGM388" s="811"/>
      <c r="SGN388" s="811"/>
      <c r="SGO388" s="811"/>
      <c r="SGP388" s="811"/>
      <c r="SGQ388" s="811"/>
      <c r="SGR388" s="811"/>
      <c r="SGS388" s="811"/>
      <c r="SGT388" s="811"/>
      <c r="SGU388" s="811"/>
      <c r="SGV388" s="811"/>
      <c r="SGW388" s="811"/>
      <c r="SGX388" s="811"/>
      <c r="SGY388" s="811"/>
      <c r="SGZ388" s="811"/>
      <c r="SHA388" s="811"/>
      <c r="SHB388" s="811"/>
      <c r="SHC388" s="811"/>
      <c r="SHD388" s="811"/>
      <c r="SHE388" s="811"/>
      <c r="SHF388" s="811"/>
      <c r="SHG388" s="811"/>
      <c r="SHH388" s="811"/>
      <c r="SHI388" s="811"/>
      <c r="SHJ388" s="811"/>
      <c r="SHK388" s="811"/>
      <c r="SHL388" s="811"/>
      <c r="SHM388" s="811"/>
      <c r="SHN388" s="811"/>
      <c r="SHO388" s="811"/>
      <c r="SHP388" s="811"/>
      <c r="SHQ388" s="811"/>
      <c r="SHR388" s="811"/>
      <c r="SHS388" s="811"/>
      <c r="SHT388" s="811"/>
      <c r="SHU388" s="811"/>
      <c r="SHV388" s="811"/>
      <c r="SHW388" s="811"/>
      <c r="SHX388" s="811"/>
      <c r="SHY388" s="811"/>
      <c r="SHZ388" s="811"/>
      <c r="SIA388" s="811"/>
      <c r="SIB388" s="811"/>
      <c r="SIC388" s="811"/>
      <c r="SID388" s="811"/>
      <c r="SIE388" s="811"/>
      <c r="SIF388" s="811"/>
      <c r="SIG388" s="811"/>
      <c r="SIH388" s="811"/>
      <c r="SII388" s="811"/>
      <c r="SIJ388" s="811"/>
      <c r="SIK388" s="811"/>
      <c r="SIL388" s="811"/>
      <c r="SIM388" s="811"/>
      <c r="SIN388" s="811"/>
      <c r="SIO388" s="811"/>
      <c r="SIP388" s="811"/>
      <c r="SIQ388" s="811"/>
      <c r="SIR388" s="811"/>
      <c r="SIS388" s="811"/>
      <c r="SIT388" s="811"/>
      <c r="SIU388" s="811"/>
      <c r="SIV388" s="811"/>
      <c r="SIW388" s="811"/>
      <c r="SIX388" s="811"/>
      <c r="SIY388" s="811"/>
      <c r="SIZ388" s="811"/>
      <c r="SJA388" s="811"/>
      <c r="SJB388" s="811"/>
      <c r="SJC388" s="811"/>
      <c r="SJD388" s="811"/>
      <c r="SJE388" s="811"/>
      <c r="SJF388" s="811"/>
      <c r="SJG388" s="811"/>
      <c r="SJH388" s="811"/>
      <c r="SJI388" s="811"/>
      <c r="SJJ388" s="811"/>
      <c r="SJK388" s="811"/>
      <c r="SJL388" s="811"/>
      <c r="SJM388" s="811"/>
      <c r="SJN388" s="811"/>
      <c r="SJO388" s="811"/>
      <c r="SJP388" s="811"/>
      <c r="SJQ388" s="811"/>
      <c r="SJR388" s="811"/>
      <c r="SJS388" s="811"/>
      <c r="SJT388" s="811"/>
      <c r="SJU388" s="811"/>
      <c r="SJV388" s="811"/>
      <c r="SJW388" s="811"/>
      <c r="SJX388" s="811"/>
      <c r="SJY388" s="811"/>
      <c r="SJZ388" s="811"/>
      <c r="SKA388" s="811"/>
      <c r="SKB388" s="811"/>
      <c r="SKC388" s="811"/>
      <c r="SKD388" s="811"/>
      <c r="SKE388" s="811"/>
      <c r="SKF388" s="811"/>
      <c r="SKG388" s="811"/>
      <c r="SKH388" s="811"/>
      <c r="SKI388" s="811"/>
      <c r="SKJ388" s="811"/>
      <c r="SKK388" s="811"/>
      <c r="SKL388" s="811"/>
      <c r="SKM388" s="811"/>
      <c r="SKN388" s="811"/>
      <c r="SKO388" s="811"/>
      <c r="SKP388" s="811"/>
      <c r="SKQ388" s="811"/>
      <c r="SKR388" s="811"/>
      <c r="SKS388" s="811"/>
      <c r="SKT388" s="811"/>
      <c r="SKU388" s="811"/>
      <c r="SKV388" s="811"/>
      <c r="SKW388" s="811"/>
      <c r="SKX388" s="811"/>
      <c r="SKY388" s="811"/>
      <c r="SKZ388" s="811"/>
      <c r="SLA388" s="811"/>
      <c r="SLB388" s="811"/>
      <c r="SLC388" s="811"/>
      <c r="SLD388" s="811"/>
      <c r="SLE388" s="811"/>
      <c r="SLF388" s="811"/>
      <c r="SLG388" s="811"/>
      <c r="SLH388" s="811"/>
      <c r="SLI388" s="811"/>
      <c r="SLJ388" s="811"/>
      <c r="SLK388" s="811"/>
      <c r="SLL388" s="811"/>
      <c r="SLM388" s="811"/>
      <c r="SLN388" s="811"/>
      <c r="SLO388" s="811"/>
      <c r="SLP388" s="811"/>
      <c r="SLQ388" s="811"/>
      <c r="SLR388" s="811"/>
      <c r="SLS388" s="811"/>
      <c r="SLT388" s="811"/>
      <c r="SLU388" s="811"/>
      <c r="SLV388" s="811"/>
      <c r="SLW388" s="811"/>
      <c r="SLX388" s="811"/>
      <c r="SLY388" s="811"/>
      <c r="SLZ388" s="811"/>
      <c r="SMA388" s="811"/>
      <c r="SMB388" s="811"/>
      <c r="SMC388" s="811"/>
      <c r="SMD388" s="811"/>
      <c r="SME388" s="811"/>
      <c r="SMF388" s="811"/>
      <c r="SMG388" s="811"/>
      <c r="SMH388" s="811"/>
      <c r="SMI388" s="811"/>
      <c r="SMJ388" s="811"/>
      <c r="SMK388" s="811"/>
      <c r="SML388" s="811"/>
      <c r="SMM388" s="811"/>
      <c r="SMN388" s="811"/>
      <c r="SMO388" s="811"/>
      <c r="SMP388" s="811"/>
      <c r="SMQ388" s="811"/>
      <c r="SMR388" s="811"/>
      <c r="SMS388" s="811"/>
      <c r="SMT388" s="811"/>
      <c r="SMU388" s="811"/>
      <c r="SMV388" s="811"/>
      <c r="SMW388" s="811"/>
      <c r="SMX388" s="811"/>
      <c r="SMY388" s="811"/>
      <c r="SMZ388" s="811"/>
      <c r="SNA388" s="811"/>
      <c r="SNB388" s="811"/>
      <c r="SNC388" s="811"/>
      <c r="SND388" s="811"/>
      <c r="SNE388" s="811"/>
      <c r="SNF388" s="811"/>
      <c r="SNG388" s="811"/>
      <c r="SNH388" s="811"/>
      <c r="SNI388" s="811"/>
      <c r="SNJ388" s="811"/>
      <c r="SNK388" s="811"/>
      <c r="SNL388" s="811"/>
      <c r="SNM388" s="811"/>
      <c r="SNN388" s="811"/>
      <c r="SNO388" s="811"/>
      <c r="SNP388" s="811"/>
      <c r="SNQ388" s="811"/>
      <c r="SNR388" s="811"/>
      <c r="SNS388" s="811"/>
      <c r="SNT388" s="811"/>
      <c r="SNU388" s="811"/>
      <c r="SNV388" s="811"/>
      <c r="SNW388" s="811"/>
      <c r="SNX388" s="811"/>
      <c r="SNY388" s="811"/>
      <c r="SNZ388" s="811"/>
      <c r="SOA388" s="811"/>
      <c r="SOB388" s="811"/>
      <c r="SOC388" s="811"/>
      <c r="SOD388" s="811"/>
      <c r="SOE388" s="811"/>
      <c r="SOF388" s="811"/>
      <c r="SOG388" s="811"/>
      <c r="SOH388" s="811"/>
      <c r="SOI388" s="811"/>
      <c r="SOJ388" s="811"/>
      <c r="SOK388" s="811"/>
      <c r="SOL388" s="811"/>
      <c r="SOM388" s="811"/>
      <c r="SON388" s="811"/>
      <c r="SOO388" s="811"/>
      <c r="SOP388" s="811"/>
      <c r="SOQ388" s="811"/>
      <c r="SOR388" s="811"/>
      <c r="SOS388" s="811"/>
      <c r="SOT388" s="811"/>
      <c r="SOU388" s="811"/>
      <c r="SOV388" s="811"/>
      <c r="SOW388" s="811"/>
      <c r="SOX388" s="811"/>
      <c r="SOY388" s="811"/>
      <c r="SOZ388" s="811"/>
      <c r="SPA388" s="811"/>
      <c r="SPB388" s="811"/>
      <c r="SPC388" s="811"/>
      <c r="SPD388" s="811"/>
      <c r="SPE388" s="811"/>
      <c r="SPF388" s="811"/>
      <c r="SPG388" s="811"/>
      <c r="SPH388" s="811"/>
      <c r="SPI388" s="811"/>
      <c r="SPJ388" s="811"/>
      <c r="SPK388" s="811"/>
      <c r="SPL388" s="811"/>
      <c r="SPM388" s="811"/>
      <c r="SPN388" s="811"/>
      <c r="SPO388" s="811"/>
      <c r="SPP388" s="811"/>
      <c r="SPQ388" s="811"/>
      <c r="SPR388" s="811"/>
      <c r="SPS388" s="811"/>
      <c r="SPT388" s="811"/>
      <c r="SPU388" s="811"/>
      <c r="SPV388" s="811"/>
      <c r="SPW388" s="811"/>
      <c r="SPX388" s="811"/>
      <c r="SPY388" s="811"/>
      <c r="SPZ388" s="811"/>
      <c r="SQA388" s="811"/>
      <c r="SQB388" s="811"/>
      <c r="SQC388" s="811"/>
      <c r="SQD388" s="811"/>
      <c r="SQE388" s="811"/>
      <c r="SQF388" s="811"/>
      <c r="SQG388" s="811"/>
      <c r="SQH388" s="811"/>
      <c r="SQI388" s="811"/>
      <c r="SQJ388" s="811"/>
      <c r="SQK388" s="811"/>
      <c r="SQL388" s="811"/>
      <c r="SQM388" s="811"/>
      <c r="SQN388" s="811"/>
      <c r="SQO388" s="811"/>
      <c r="SQP388" s="811"/>
      <c r="SQQ388" s="811"/>
      <c r="SQR388" s="811"/>
      <c r="SQS388" s="811"/>
      <c r="SQT388" s="811"/>
      <c r="SQU388" s="811"/>
      <c r="SQV388" s="811"/>
      <c r="SQW388" s="811"/>
      <c r="SQX388" s="811"/>
      <c r="SQY388" s="811"/>
      <c r="SQZ388" s="811"/>
      <c r="SRA388" s="811"/>
      <c r="SRB388" s="811"/>
      <c r="SRC388" s="811"/>
      <c r="SRD388" s="811"/>
      <c r="SRE388" s="811"/>
      <c r="SRF388" s="811"/>
      <c r="SRG388" s="811"/>
      <c r="SRH388" s="811"/>
      <c r="SRI388" s="811"/>
      <c r="SRJ388" s="811"/>
      <c r="SRK388" s="811"/>
      <c r="SRL388" s="811"/>
      <c r="SRM388" s="811"/>
      <c r="SRN388" s="811"/>
      <c r="SRO388" s="811"/>
      <c r="SRP388" s="811"/>
      <c r="SRQ388" s="811"/>
      <c r="SRR388" s="811"/>
      <c r="SRS388" s="811"/>
      <c r="SRT388" s="811"/>
      <c r="SRU388" s="811"/>
      <c r="SRV388" s="811"/>
      <c r="SRW388" s="811"/>
      <c r="SRX388" s="811"/>
      <c r="SRY388" s="811"/>
      <c r="SRZ388" s="811"/>
      <c r="SSA388" s="811"/>
      <c r="SSB388" s="811"/>
      <c r="SSC388" s="811"/>
      <c r="SSD388" s="811"/>
      <c r="SSE388" s="811"/>
      <c r="SSF388" s="811"/>
      <c r="SSG388" s="811"/>
      <c r="SSH388" s="811"/>
      <c r="SSI388" s="811"/>
      <c r="SSJ388" s="811"/>
      <c r="SSK388" s="811"/>
      <c r="SSL388" s="811"/>
      <c r="SSM388" s="811"/>
      <c r="SSN388" s="811"/>
      <c r="SSO388" s="811"/>
      <c r="SSP388" s="811"/>
      <c r="SSQ388" s="811"/>
      <c r="SSR388" s="811"/>
      <c r="SSS388" s="811"/>
      <c r="SST388" s="811"/>
      <c r="SSU388" s="811"/>
      <c r="SSV388" s="811"/>
      <c r="SSW388" s="811"/>
      <c r="SSX388" s="811"/>
      <c r="SSY388" s="811"/>
      <c r="SSZ388" s="811"/>
      <c r="STA388" s="811"/>
      <c r="STB388" s="811"/>
      <c r="STC388" s="811"/>
      <c r="STD388" s="811"/>
      <c r="STE388" s="811"/>
      <c r="STF388" s="811"/>
      <c r="STG388" s="811"/>
      <c r="STH388" s="811"/>
      <c r="STI388" s="811"/>
      <c r="STJ388" s="811"/>
      <c r="STK388" s="811"/>
      <c r="STL388" s="811"/>
      <c r="STM388" s="811"/>
      <c r="STN388" s="811"/>
      <c r="STO388" s="811"/>
      <c r="STP388" s="811"/>
      <c r="STQ388" s="811"/>
      <c r="STR388" s="811"/>
      <c r="STS388" s="811"/>
      <c r="STT388" s="811"/>
      <c r="STU388" s="811"/>
      <c r="STV388" s="811"/>
      <c r="STW388" s="811"/>
      <c r="STX388" s="811"/>
      <c r="STY388" s="811"/>
      <c r="STZ388" s="811"/>
      <c r="SUA388" s="811"/>
      <c r="SUB388" s="811"/>
      <c r="SUC388" s="811"/>
      <c r="SUD388" s="811"/>
      <c r="SUE388" s="811"/>
      <c r="SUF388" s="811"/>
      <c r="SUG388" s="811"/>
      <c r="SUH388" s="811"/>
      <c r="SUI388" s="811"/>
      <c r="SUJ388" s="811"/>
      <c r="SUK388" s="811"/>
      <c r="SUL388" s="811"/>
      <c r="SUM388" s="811"/>
      <c r="SUN388" s="811"/>
      <c r="SUO388" s="811"/>
      <c r="SUP388" s="811"/>
      <c r="SUQ388" s="811"/>
      <c r="SUR388" s="811"/>
      <c r="SUS388" s="811"/>
      <c r="SUT388" s="811"/>
      <c r="SUU388" s="811"/>
      <c r="SUV388" s="811"/>
      <c r="SUW388" s="811"/>
      <c r="SUX388" s="811"/>
      <c r="SUY388" s="811"/>
      <c r="SUZ388" s="811"/>
      <c r="SVA388" s="811"/>
      <c r="SVB388" s="811"/>
      <c r="SVC388" s="811"/>
      <c r="SVD388" s="811"/>
      <c r="SVE388" s="811"/>
      <c r="SVF388" s="811"/>
      <c r="SVG388" s="811"/>
      <c r="SVH388" s="811"/>
      <c r="SVI388" s="811"/>
      <c r="SVJ388" s="811"/>
      <c r="SVK388" s="811"/>
      <c r="SVL388" s="811"/>
      <c r="SVM388" s="811"/>
      <c r="SVN388" s="811"/>
      <c r="SVO388" s="811"/>
      <c r="SVP388" s="811"/>
      <c r="SVQ388" s="811"/>
      <c r="SVR388" s="811"/>
      <c r="SVS388" s="811"/>
      <c r="SVT388" s="811"/>
      <c r="SVU388" s="811"/>
      <c r="SVV388" s="811"/>
      <c r="SVW388" s="811"/>
      <c r="SVX388" s="811"/>
      <c r="SVY388" s="811"/>
      <c r="SVZ388" s="811"/>
      <c r="SWA388" s="811"/>
      <c r="SWB388" s="811"/>
      <c r="SWC388" s="811"/>
      <c r="SWD388" s="811"/>
      <c r="SWE388" s="811"/>
      <c r="SWF388" s="811"/>
      <c r="SWG388" s="811"/>
      <c r="SWH388" s="811"/>
      <c r="SWI388" s="811"/>
      <c r="SWJ388" s="811"/>
      <c r="SWK388" s="811"/>
      <c r="SWL388" s="811"/>
      <c r="SWM388" s="811"/>
      <c r="SWN388" s="811"/>
      <c r="SWO388" s="811"/>
      <c r="SWP388" s="811"/>
      <c r="SWQ388" s="811"/>
      <c r="SWR388" s="811"/>
      <c r="SWS388" s="811"/>
      <c r="SWT388" s="811"/>
      <c r="SWU388" s="811"/>
      <c r="SWV388" s="811"/>
      <c r="SWW388" s="811"/>
      <c r="SWX388" s="811"/>
      <c r="SWY388" s="811"/>
      <c r="SWZ388" s="811"/>
      <c r="SXA388" s="811"/>
      <c r="SXB388" s="811"/>
      <c r="SXC388" s="811"/>
      <c r="SXD388" s="811"/>
      <c r="SXE388" s="811"/>
      <c r="SXF388" s="811"/>
      <c r="SXG388" s="811"/>
      <c r="SXH388" s="811"/>
      <c r="SXI388" s="811"/>
      <c r="SXJ388" s="811"/>
      <c r="SXK388" s="811"/>
      <c r="SXL388" s="811"/>
      <c r="SXM388" s="811"/>
      <c r="SXN388" s="811"/>
      <c r="SXO388" s="811"/>
      <c r="SXP388" s="811"/>
      <c r="SXQ388" s="811"/>
      <c r="SXR388" s="811"/>
      <c r="SXS388" s="811"/>
      <c r="SXT388" s="811"/>
      <c r="SXU388" s="811"/>
      <c r="SXV388" s="811"/>
      <c r="SXW388" s="811"/>
      <c r="SXX388" s="811"/>
      <c r="SXY388" s="811"/>
      <c r="SXZ388" s="811"/>
      <c r="SYA388" s="811"/>
      <c r="SYB388" s="811"/>
      <c r="SYC388" s="811"/>
      <c r="SYD388" s="811"/>
      <c r="SYE388" s="811"/>
      <c r="SYF388" s="811"/>
      <c r="SYG388" s="811"/>
      <c r="SYH388" s="811"/>
      <c r="SYI388" s="811"/>
      <c r="SYJ388" s="811"/>
      <c r="SYK388" s="811"/>
      <c r="SYL388" s="811"/>
      <c r="SYM388" s="811"/>
      <c r="SYN388" s="811"/>
      <c r="SYO388" s="811"/>
      <c r="SYP388" s="811"/>
      <c r="SYQ388" s="811"/>
      <c r="SYR388" s="811"/>
      <c r="SYS388" s="811"/>
      <c r="SYT388" s="811"/>
      <c r="SYU388" s="811"/>
      <c r="SYV388" s="811"/>
      <c r="SYW388" s="811"/>
      <c r="SYX388" s="811"/>
      <c r="SYY388" s="811"/>
      <c r="SYZ388" s="811"/>
      <c r="SZA388" s="811"/>
      <c r="SZB388" s="811"/>
      <c r="SZC388" s="811"/>
      <c r="SZD388" s="811"/>
      <c r="SZE388" s="811"/>
      <c r="SZF388" s="811"/>
      <c r="SZG388" s="811"/>
      <c r="SZH388" s="811"/>
      <c r="SZI388" s="811"/>
      <c r="SZJ388" s="811"/>
      <c r="SZK388" s="811"/>
      <c r="SZL388" s="811"/>
      <c r="SZM388" s="811"/>
      <c r="SZN388" s="811"/>
      <c r="SZO388" s="811"/>
      <c r="SZP388" s="811"/>
      <c r="SZQ388" s="811"/>
      <c r="SZR388" s="811"/>
      <c r="SZS388" s="811"/>
      <c r="SZT388" s="811"/>
      <c r="SZU388" s="811"/>
      <c r="SZV388" s="811"/>
      <c r="SZW388" s="811"/>
      <c r="SZX388" s="811"/>
      <c r="SZY388" s="811"/>
      <c r="SZZ388" s="811"/>
      <c r="TAA388" s="811"/>
      <c r="TAB388" s="811"/>
      <c r="TAC388" s="811"/>
      <c r="TAD388" s="811"/>
      <c r="TAE388" s="811"/>
      <c r="TAF388" s="811"/>
      <c r="TAG388" s="811"/>
      <c r="TAH388" s="811"/>
      <c r="TAI388" s="811"/>
      <c r="TAJ388" s="811"/>
      <c r="TAK388" s="811"/>
      <c r="TAL388" s="811"/>
      <c r="TAM388" s="811"/>
      <c r="TAN388" s="811"/>
      <c r="TAO388" s="811"/>
      <c r="TAP388" s="811"/>
      <c r="TAQ388" s="811"/>
      <c r="TAR388" s="811"/>
      <c r="TAS388" s="811"/>
      <c r="TAT388" s="811"/>
      <c r="TAU388" s="811"/>
      <c r="TAV388" s="811"/>
      <c r="TAW388" s="811"/>
      <c r="TAX388" s="811"/>
      <c r="TAY388" s="811"/>
      <c r="TAZ388" s="811"/>
      <c r="TBA388" s="811"/>
      <c r="TBB388" s="811"/>
      <c r="TBC388" s="811"/>
      <c r="TBD388" s="811"/>
      <c r="TBE388" s="811"/>
      <c r="TBF388" s="811"/>
      <c r="TBG388" s="811"/>
      <c r="TBH388" s="811"/>
      <c r="TBI388" s="811"/>
      <c r="TBJ388" s="811"/>
      <c r="TBK388" s="811"/>
      <c r="TBL388" s="811"/>
      <c r="TBM388" s="811"/>
      <c r="TBN388" s="811"/>
      <c r="TBO388" s="811"/>
      <c r="TBP388" s="811"/>
      <c r="TBQ388" s="811"/>
      <c r="TBR388" s="811"/>
      <c r="TBS388" s="811"/>
      <c r="TBT388" s="811"/>
      <c r="TBU388" s="811"/>
      <c r="TBV388" s="811"/>
      <c r="TBW388" s="811"/>
      <c r="TBX388" s="811"/>
      <c r="TBY388" s="811"/>
      <c r="TBZ388" s="811"/>
      <c r="TCA388" s="811"/>
      <c r="TCB388" s="811"/>
      <c r="TCC388" s="811"/>
      <c r="TCD388" s="811"/>
      <c r="TCE388" s="811"/>
      <c r="TCF388" s="811"/>
      <c r="TCG388" s="811"/>
      <c r="TCH388" s="811"/>
      <c r="TCI388" s="811"/>
      <c r="TCJ388" s="811"/>
      <c r="TCK388" s="811"/>
      <c r="TCL388" s="811"/>
      <c r="TCM388" s="811"/>
      <c r="TCN388" s="811"/>
      <c r="TCO388" s="811"/>
      <c r="TCP388" s="811"/>
      <c r="TCQ388" s="811"/>
      <c r="TCR388" s="811"/>
      <c r="TCS388" s="811"/>
      <c r="TCT388" s="811"/>
      <c r="TCU388" s="811"/>
      <c r="TCV388" s="811"/>
      <c r="TCW388" s="811"/>
      <c r="TCX388" s="811"/>
      <c r="TCY388" s="811"/>
      <c r="TCZ388" s="811"/>
      <c r="TDA388" s="811"/>
      <c r="TDB388" s="811"/>
      <c r="TDC388" s="811"/>
      <c r="TDD388" s="811"/>
      <c r="TDE388" s="811"/>
      <c r="TDF388" s="811"/>
      <c r="TDG388" s="811"/>
      <c r="TDH388" s="811"/>
      <c r="TDI388" s="811"/>
      <c r="TDJ388" s="811"/>
      <c r="TDK388" s="811"/>
      <c r="TDL388" s="811"/>
      <c r="TDM388" s="811"/>
      <c r="TDN388" s="811"/>
      <c r="TDO388" s="811"/>
      <c r="TDP388" s="811"/>
      <c r="TDQ388" s="811"/>
      <c r="TDR388" s="811"/>
      <c r="TDS388" s="811"/>
      <c r="TDT388" s="811"/>
      <c r="TDU388" s="811"/>
      <c r="TDV388" s="811"/>
      <c r="TDW388" s="811"/>
      <c r="TDX388" s="811"/>
      <c r="TDY388" s="811"/>
      <c r="TDZ388" s="811"/>
      <c r="TEA388" s="811"/>
      <c r="TEB388" s="811"/>
      <c r="TEC388" s="811"/>
      <c r="TED388" s="811"/>
      <c r="TEE388" s="811"/>
      <c r="TEF388" s="811"/>
      <c r="TEG388" s="811"/>
      <c r="TEH388" s="811"/>
      <c r="TEI388" s="811"/>
      <c r="TEJ388" s="811"/>
      <c r="TEK388" s="811"/>
      <c r="TEL388" s="811"/>
      <c r="TEM388" s="811"/>
      <c r="TEN388" s="811"/>
      <c r="TEO388" s="811"/>
      <c r="TEP388" s="811"/>
      <c r="TEQ388" s="811"/>
      <c r="TER388" s="811"/>
      <c r="TES388" s="811"/>
      <c r="TET388" s="811"/>
      <c r="TEU388" s="811"/>
      <c r="TEV388" s="811"/>
      <c r="TEW388" s="811"/>
      <c r="TEX388" s="811"/>
      <c r="TEY388" s="811"/>
      <c r="TEZ388" s="811"/>
      <c r="TFA388" s="811"/>
      <c r="TFB388" s="811"/>
      <c r="TFC388" s="811"/>
      <c r="TFD388" s="811"/>
      <c r="TFE388" s="811"/>
      <c r="TFF388" s="811"/>
      <c r="TFG388" s="811"/>
      <c r="TFH388" s="811"/>
      <c r="TFI388" s="811"/>
      <c r="TFJ388" s="811"/>
      <c r="TFK388" s="811"/>
      <c r="TFL388" s="811"/>
      <c r="TFM388" s="811"/>
      <c r="TFN388" s="811"/>
      <c r="TFO388" s="811"/>
      <c r="TFP388" s="811"/>
      <c r="TFQ388" s="811"/>
      <c r="TFR388" s="811"/>
      <c r="TFS388" s="811"/>
      <c r="TFT388" s="811"/>
      <c r="TFU388" s="811"/>
      <c r="TFV388" s="811"/>
      <c r="TFW388" s="811"/>
      <c r="TFX388" s="811"/>
      <c r="TFY388" s="811"/>
      <c r="TFZ388" s="811"/>
      <c r="TGA388" s="811"/>
      <c r="TGB388" s="811"/>
      <c r="TGC388" s="811"/>
      <c r="TGD388" s="811"/>
      <c r="TGE388" s="811"/>
      <c r="TGF388" s="811"/>
      <c r="TGG388" s="811"/>
      <c r="TGH388" s="811"/>
      <c r="TGI388" s="811"/>
      <c r="TGJ388" s="811"/>
      <c r="TGK388" s="811"/>
      <c r="TGL388" s="811"/>
      <c r="TGM388" s="811"/>
      <c r="TGN388" s="811"/>
      <c r="TGO388" s="811"/>
      <c r="TGP388" s="811"/>
      <c r="TGQ388" s="811"/>
      <c r="TGR388" s="811"/>
      <c r="TGS388" s="811"/>
      <c r="TGT388" s="811"/>
      <c r="TGU388" s="811"/>
      <c r="TGV388" s="811"/>
      <c r="TGW388" s="811"/>
      <c r="TGX388" s="811"/>
      <c r="TGY388" s="811"/>
      <c r="TGZ388" s="811"/>
      <c r="THA388" s="811"/>
      <c r="THB388" s="811"/>
      <c r="THC388" s="811"/>
      <c r="THD388" s="811"/>
      <c r="THE388" s="811"/>
      <c r="THF388" s="811"/>
      <c r="THG388" s="811"/>
      <c r="THH388" s="811"/>
      <c r="THI388" s="811"/>
      <c r="THJ388" s="811"/>
      <c r="THK388" s="811"/>
      <c r="THL388" s="811"/>
      <c r="THM388" s="811"/>
      <c r="THN388" s="811"/>
      <c r="THO388" s="811"/>
      <c r="THP388" s="811"/>
      <c r="THQ388" s="811"/>
      <c r="THR388" s="811"/>
      <c r="THS388" s="811"/>
      <c r="THT388" s="811"/>
      <c r="THU388" s="811"/>
      <c r="THV388" s="811"/>
      <c r="THW388" s="811"/>
      <c r="THX388" s="811"/>
      <c r="THY388" s="811"/>
      <c r="THZ388" s="811"/>
      <c r="TIA388" s="811"/>
      <c r="TIB388" s="811"/>
      <c r="TIC388" s="811"/>
      <c r="TID388" s="811"/>
      <c r="TIE388" s="811"/>
      <c r="TIF388" s="811"/>
      <c r="TIG388" s="811"/>
      <c r="TIH388" s="811"/>
      <c r="TII388" s="811"/>
      <c r="TIJ388" s="811"/>
      <c r="TIK388" s="811"/>
      <c r="TIL388" s="811"/>
      <c r="TIM388" s="811"/>
      <c r="TIN388" s="811"/>
      <c r="TIO388" s="811"/>
      <c r="TIP388" s="811"/>
      <c r="TIQ388" s="811"/>
      <c r="TIR388" s="811"/>
      <c r="TIS388" s="811"/>
      <c r="TIT388" s="811"/>
      <c r="TIU388" s="811"/>
      <c r="TIV388" s="811"/>
      <c r="TIW388" s="811"/>
      <c r="TIX388" s="811"/>
      <c r="TIY388" s="811"/>
      <c r="TIZ388" s="811"/>
      <c r="TJA388" s="811"/>
      <c r="TJB388" s="811"/>
      <c r="TJC388" s="811"/>
      <c r="TJD388" s="811"/>
      <c r="TJE388" s="811"/>
      <c r="TJF388" s="811"/>
      <c r="TJG388" s="811"/>
      <c r="TJH388" s="811"/>
      <c r="TJI388" s="811"/>
      <c r="TJJ388" s="811"/>
      <c r="TJK388" s="811"/>
      <c r="TJL388" s="811"/>
      <c r="TJM388" s="811"/>
      <c r="TJN388" s="811"/>
      <c r="TJO388" s="811"/>
      <c r="TJP388" s="811"/>
      <c r="TJQ388" s="811"/>
      <c r="TJR388" s="811"/>
      <c r="TJS388" s="811"/>
      <c r="TJT388" s="811"/>
      <c r="TJU388" s="811"/>
      <c r="TJV388" s="811"/>
      <c r="TJW388" s="811"/>
      <c r="TJX388" s="811"/>
      <c r="TJY388" s="811"/>
      <c r="TJZ388" s="811"/>
      <c r="TKA388" s="811"/>
      <c r="TKB388" s="811"/>
      <c r="TKC388" s="811"/>
      <c r="TKD388" s="811"/>
      <c r="TKE388" s="811"/>
      <c r="TKF388" s="811"/>
      <c r="TKG388" s="811"/>
      <c r="TKH388" s="811"/>
      <c r="TKI388" s="811"/>
      <c r="TKJ388" s="811"/>
      <c r="TKK388" s="811"/>
      <c r="TKL388" s="811"/>
      <c r="TKM388" s="811"/>
      <c r="TKN388" s="811"/>
      <c r="TKO388" s="811"/>
      <c r="TKP388" s="811"/>
      <c r="TKQ388" s="811"/>
      <c r="TKR388" s="811"/>
      <c r="TKS388" s="811"/>
      <c r="TKT388" s="811"/>
      <c r="TKU388" s="811"/>
      <c r="TKV388" s="811"/>
      <c r="TKW388" s="811"/>
      <c r="TKX388" s="811"/>
      <c r="TKY388" s="811"/>
      <c r="TKZ388" s="811"/>
      <c r="TLA388" s="811"/>
      <c r="TLB388" s="811"/>
      <c r="TLC388" s="811"/>
      <c r="TLD388" s="811"/>
      <c r="TLE388" s="811"/>
      <c r="TLF388" s="811"/>
      <c r="TLG388" s="811"/>
      <c r="TLH388" s="811"/>
      <c r="TLI388" s="811"/>
      <c r="TLJ388" s="811"/>
      <c r="TLK388" s="811"/>
      <c r="TLL388" s="811"/>
      <c r="TLM388" s="811"/>
      <c r="TLN388" s="811"/>
      <c r="TLO388" s="811"/>
      <c r="TLP388" s="811"/>
      <c r="TLQ388" s="811"/>
      <c r="TLR388" s="811"/>
      <c r="TLS388" s="811"/>
      <c r="TLT388" s="811"/>
      <c r="TLU388" s="811"/>
      <c r="TLV388" s="811"/>
      <c r="TLW388" s="811"/>
      <c r="TLX388" s="811"/>
      <c r="TLY388" s="811"/>
      <c r="TLZ388" s="811"/>
      <c r="TMA388" s="811"/>
      <c r="TMB388" s="811"/>
      <c r="TMC388" s="811"/>
      <c r="TMD388" s="811"/>
      <c r="TME388" s="811"/>
      <c r="TMF388" s="811"/>
      <c r="TMG388" s="811"/>
      <c r="TMH388" s="811"/>
      <c r="TMI388" s="811"/>
      <c r="TMJ388" s="811"/>
      <c r="TMK388" s="811"/>
      <c r="TML388" s="811"/>
      <c r="TMM388" s="811"/>
      <c r="TMN388" s="811"/>
      <c r="TMO388" s="811"/>
      <c r="TMP388" s="811"/>
      <c r="TMQ388" s="811"/>
      <c r="TMR388" s="811"/>
      <c r="TMS388" s="811"/>
      <c r="TMT388" s="811"/>
      <c r="TMU388" s="811"/>
      <c r="TMV388" s="811"/>
      <c r="TMW388" s="811"/>
      <c r="TMX388" s="811"/>
      <c r="TMY388" s="811"/>
      <c r="TMZ388" s="811"/>
      <c r="TNA388" s="811"/>
      <c r="TNB388" s="811"/>
      <c r="TNC388" s="811"/>
      <c r="TND388" s="811"/>
      <c r="TNE388" s="811"/>
      <c r="TNF388" s="811"/>
      <c r="TNG388" s="811"/>
      <c r="TNH388" s="811"/>
      <c r="TNI388" s="811"/>
      <c r="TNJ388" s="811"/>
      <c r="TNK388" s="811"/>
      <c r="TNL388" s="811"/>
      <c r="TNM388" s="811"/>
      <c r="TNN388" s="811"/>
      <c r="TNO388" s="811"/>
      <c r="TNP388" s="811"/>
      <c r="TNQ388" s="811"/>
      <c r="TNR388" s="811"/>
      <c r="TNS388" s="811"/>
      <c r="TNT388" s="811"/>
      <c r="TNU388" s="811"/>
      <c r="TNV388" s="811"/>
      <c r="TNW388" s="811"/>
      <c r="TNX388" s="811"/>
      <c r="TNY388" s="811"/>
      <c r="TNZ388" s="811"/>
      <c r="TOA388" s="811"/>
      <c r="TOB388" s="811"/>
      <c r="TOC388" s="811"/>
      <c r="TOD388" s="811"/>
      <c r="TOE388" s="811"/>
      <c r="TOF388" s="811"/>
      <c r="TOG388" s="811"/>
      <c r="TOH388" s="811"/>
      <c r="TOI388" s="811"/>
      <c r="TOJ388" s="811"/>
      <c r="TOK388" s="811"/>
      <c r="TOL388" s="811"/>
      <c r="TOM388" s="811"/>
      <c r="TON388" s="811"/>
      <c r="TOO388" s="811"/>
      <c r="TOP388" s="811"/>
      <c r="TOQ388" s="811"/>
      <c r="TOR388" s="811"/>
      <c r="TOS388" s="811"/>
      <c r="TOT388" s="811"/>
      <c r="TOU388" s="811"/>
      <c r="TOV388" s="811"/>
      <c r="TOW388" s="811"/>
      <c r="TOX388" s="811"/>
      <c r="TOY388" s="811"/>
      <c r="TOZ388" s="811"/>
      <c r="TPA388" s="811"/>
      <c r="TPB388" s="811"/>
      <c r="TPC388" s="811"/>
      <c r="TPD388" s="811"/>
      <c r="TPE388" s="811"/>
      <c r="TPF388" s="811"/>
      <c r="TPG388" s="811"/>
      <c r="TPH388" s="811"/>
      <c r="TPI388" s="811"/>
      <c r="TPJ388" s="811"/>
      <c r="TPK388" s="811"/>
      <c r="TPL388" s="811"/>
      <c r="TPM388" s="811"/>
      <c r="TPN388" s="811"/>
      <c r="TPO388" s="811"/>
      <c r="TPP388" s="811"/>
      <c r="TPQ388" s="811"/>
      <c r="TPR388" s="811"/>
      <c r="TPS388" s="811"/>
      <c r="TPT388" s="811"/>
      <c r="TPU388" s="811"/>
      <c r="TPV388" s="811"/>
      <c r="TPW388" s="811"/>
      <c r="TPX388" s="811"/>
      <c r="TPY388" s="811"/>
      <c r="TPZ388" s="811"/>
      <c r="TQA388" s="811"/>
      <c r="TQB388" s="811"/>
      <c r="TQC388" s="811"/>
      <c r="TQD388" s="811"/>
      <c r="TQE388" s="811"/>
      <c r="TQF388" s="811"/>
      <c r="TQG388" s="811"/>
      <c r="TQH388" s="811"/>
      <c r="TQI388" s="811"/>
      <c r="TQJ388" s="811"/>
      <c r="TQK388" s="811"/>
      <c r="TQL388" s="811"/>
      <c r="TQM388" s="811"/>
      <c r="TQN388" s="811"/>
      <c r="TQO388" s="811"/>
      <c r="TQP388" s="811"/>
      <c r="TQQ388" s="811"/>
      <c r="TQR388" s="811"/>
      <c r="TQS388" s="811"/>
      <c r="TQT388" s="811"/>
      <c r="TQU388" s="811"/>
      <c r="TQV388" s="811"/>
      <c r="TQW388" s="811"/>
      <c r="TQX388" s="811"/>
      <c r="TQY388" s="811"/>
      <c r="TQZ388" s="811"/>
      <c r="TRA388" s="811"/>
      <c r="TRB388" s="811"/>
      <c r="TRC388" s="811"/>
      <c r="TRD388" s="811"/>
      <c r="TRE388" s="811"/>
      <c r="TRF388" s="811"/>
      <c r="TRG388" s="811"/>
      <c r="TRH388" s="811"/>
      <c r="TRI388" s="811"/>
      <c r="TRJ388" s="811"/>
      <c r="TRK388" s="811"/>
      <c r="TRL388" s="811"/>
      <c r="TRM388" s="811"/>
      <c r="TRN388" s="811"/>
      <c r="TRO388" s="811"/>
      <c r="TRP388" s="811"/>
      <c r="TRQ388" s="811"/>
      <c r="TRR388" s="811"/>
      <c r="TRS388" s="811"/>
      <c r="TRT388" s="811"/>
      <c r="TRU388" s="811"/>
      <c r="TRV388" s="811"/>
      <c r="TRW388" s="811"/>
      <c r="TRX388" s="811"/>
      <c r="TRY388" s="811"/>
      <c r="TRZ388" s="811"/>
      <c r="TSA388" s="811"/>
      <c r="TSB388" s="811"/>
      <c r="TSC388" s="811"/>
      <c r="TSD388" s="811"/>
      <c r="TSE388" s="811"/>
      <c r="TSF388" s="811"/>
      <c r="TSG388" s="811"/>
      <c r="TSH388" s="811"/>
      <c r="TSI388" s="811"/>
      <c r="TSJ388" s="811"/>
      <c r="TSK388" s="811"/>
      <c r="TSL388" s="811"/>
      <c r="TSM388" s="811"/>
      <c r="TSN388" s="811"/>
      <c r="TSO388" s="811"/>
      <c r="TSP388" s="811"/>
      <c r="TSQ388" s="811"/>
      <c r="TSR388" s="811"/>
      <c r="TSS388" s="811"/>
      <c r="TST388" s="811"/>
      <c r="TSU388" s="811"/>
      <c r="TSV388" s="811"/>
      <c r="TSW388" s="811"/>
      <c r="TSX388" s="811"/>
      <c r="TSY388" s="811"/>
      <c r="TSZ388" s="811"/>
      <c r="TTA388" s="811"/>
      <c r="TTB388" s="811"/>
      <c r="TTC388" s="811"/>
      <c r="TTD388" s="811"/>
      <c r="TTE388" s="811"/>
      <c r="TTF388" s="811"/>
      <c r="TTG388" s="811"/>
      <c r="TTH388" s="811"/>
      <c r="TTI388" s="811"/>
      <c r="TTJ388" s="811"/>
      <c r="TTK388" s="811"/>
      <c r="TTL388" s="811"/>
      <c r="TTM388" s="811"/>
      <c r="TTN388" s="811"/>
      <c r="TTO388" s="811"/>
      <c r="TTP388" s="811"/>
      <c r="TTQ388" s="811"/>
      <c r="TTR388" s="811"/>
      <c r="TTS388" s="811"/>
      <c r="TTT388" s="811"/>
      <c r="TTU388" s="811"/>
      <c r="TTV388" s="811"/>
      <c r="TTW388" s="811"/>
      <c r="TTX388" s="811"/>
      <c r="TTY388" s="811"/>
      <c r="TTZ388" s="811"/>
      <c r="TUA388" s="811"/>
      <c r="TUB388" s="811"/>
      <c r="TUC388" s="811"/>
      <c r="TUD388" s="811"/>
      <c r="TUE388" s="811"/>
      <c r="TUF388" s="811"/>
      <c r="TUG388" s="811"/>
      <c r="TUH388" s="811"/>
      <c r="TUI388" s="811"/>
      <c r="TUJ388" s="811"/>
      <c r="TUK388" s="811"/>
      <c r="TUL388" s="811"/>
      <c r="TUM388" s="811"/>
      <c r="TUN388" s="811"/>
      <c r="TUO388" s="811"/>
      <c r="TUP388" s="811"/>
      <c r="TUQ388" s="811"/>
      <c r="TUR388" s="811"/>
      <c r="TUS388" s="811"/>
      <c r="TUT388" s="811"/>
      <c r="TUU388" s="811"/>
      <c r="TUV388" s="811"/>
      <c r="TUW388" s="811"/>
      <c r="TUX388" s="811"/>
      <c r="TUY388" s="811"/>
      <c r="TUZ388" s="811"/>
      <c r="TVA388" s="811"/>
      <c r="TVB388" s="811"/>
      <c r="TVC388" s="811"/>
      <c r="TVD388" s="811"/>
      <c r="TVE388" s="811"/>
      <c r="TVF388" s="811"/>
      <c r="TVG388" s="811"/>
      <c r="TVH388" s="811"/>
      <c r="TVI388" s="811"/>
      <c r="TVJ388" s="811"/>
      <c r="TVK388" s="811"/>
      <c r="TVL388" s="811"/>
      <c r="TVM388" s="811"/>
      <c r="TVN388" s="811"/>
      <c r="TVO388" s="811"/>
      <c r="TVP388" s="811"/>
      <c r="TVQ388" s="811"/>
      <c r="TVR388" s="811"/>
      <c r="TVS388" s="811"/>
      <c r="TVT388" s="811"/>
      <c r="TVU388" s="811"/>
      <c r="TVV388" s="811"/>
      <c r="TVW388" s="811"/>
      <c r="TVX388" s="811"/>
      <c r="TVY388" s="811"/>
      <c r="TVZ388" s="811"/>
      <c r="TWA388" s="811"/>
      <c r="TWB388" s="811"/>
      <c r="TWC388" s="811"/>
      <c r="TWD388" s="811"/>
      <c r="TWE388" s="811"/>
      <c r="TWF388" s="811"/>
      <c r="TWG388" s="811"/>
      <c r="TWH388" s="811"/>
      <c r="TWI388" s="811"/>
      <c r="TWJ388" s="811"/>
      <c r="TWK388" s="811"/>
      <c r="TWL388" s="811"/>
      <c r="TWM388" s="811"/>
      <c r="TWN388" s="811"/>
      <c r="TWO388" s="811"/>
      <c r="TWP388" s="811"/>
      <c r="TWQ388" s="811"/>
      <c r="TWR388" s="811"/>
      <c r="TWS388" s="811"/>
      <c r="TWT388" s="811"/>
      <c r="TWU388" s="811"/>
      <c r="TWV388" s="811"/>
      <c r="TWW388" s="811"/>
      <c r="TWX388" s="811"/>
      <c r="TWY388" s="811"/>
      <c r="TWZ388" s="811"/>
      <c r="TXA388" s="811"/>
      <c r="TXB388" s="811"/>
      <c r="TXC388" s="811"/>
      <c r="TXD388" s="811"/>
      <c r="TXE388" s="811"/>
      <c r="TXF388" s="811"/>
      <c r="TXG388" s="811"/>
      <c r="TXH388" s="811"/>
      <c r="TXI388" s="811"/>
      <c r="TXJ388" s="811"/>
      <c r="TXK388" s="811"/>
      <c r="TXL388" s="811"/>
      <c r="TXM388" s="811"/>
      <c r="TXN388" s="811"/>
      <c r="TXO388" s="811"/>
      <c r="TXP388" s="811"/>
      <c r="TXQ388" s="811"/>
      <c r="TXR388" s="811"/>
      <c r="TXS388" s="811"/>
      <c r="TXT388" s="811"/>
      <c r="TXU388" s="811"/>
      <c r="TXV388" s="811"/>
      <c r="TXW388" s="811"/>
      <c r="TXX388" s="811"/>
      <c r="TXY388" s="811"/>
      <c r="TXZ388" s="811"/>
      <c r="TYA388" s="811"/>
      <c r="TYB388" s="811"/>
      <c r="TYC388" s="811"/>
      <c r="TYD388" s="811"/>
      <c r="TYE388" s="811"/>
      <c r="TYF388" s="811"/>
      <c r="TYG388" s="811"/>
      <c r="TYH388" s="811"/>
      <c r="TYI388" s="811"/>
      <c r="TYJ388" s="811"/>
      <c r="TYK388" s="811"/>
      <c r="TYL388" s="811"/>
      <c r="TYM388" s="811"/>
      <c r="TYN388" s="811"/>
      <c r="TYO388" s="811"/>
      <c r="TYP388" s="811"/>
      <c r="TYQ388" s="811"/>
      <c r="TYR388" s="811"/>
      <c r="TYS388" s="811"/>
      <c r="TYT388" s="811"/>
      <c r="TYU388" s="811"/>
      <c r="TYV388" s="811"/>
      <c r="TYW388" s="811"/>
      <c r="TYX388" s="811"/>
      <c r="TYY388" s="811"/>
      <c r="TYZ388" s="811"/>
      <c r="TZA388" s="811"/>
      <c r="TZB388" s="811"/>
      <c r="TZC388" s="811"/>
      <c r="TZD388" s="811"/>
      <c r="TZE388" s="811"/>
      <c r="TZF388" s="811"/>
      <c r="TZG388" s="811"/>
      <c r="TZH388" s="811"/>
      <c r="TZI388" s="811"/>
      <c r="TZJ388" s="811"/>
      <c r="TZK388" s="811"/>
      <c r="TZL388" s="811"/>
      <c r="TZM388" s="811"/>
      <c r="TZN388" s="811"/>
      <c r="TZO388" s="811"/>
      <c r="TZP388" s="811"/>
      <c r="TZQ388" s="811"/>
      <c r="TZR388" s="811"/>
      <c r="TZS388" s="811"/>
      <c r="TZT388" s="811"/>
      <c r="TZU388" s="811"/>
      <c r="TZV388" s="811"/>
      <c r="TZW388" s="811"/>
      <c r="TZX388" s="811"/>
      <c r="TZY388" s="811"/>
      <c r="TZZ388" s="811"/>
      <c r="UAA388" s="811"/>
      <c r="UAB388" s="811"/>
      <c r="UAC388" s="811"/>
      <c r="UAD388" s="811"/>
      <c r="UAE388" s="811"/>
      <c r="UAF388" s="811"/>
      <c r="UAG388" s="811"/>
      <c r="UAH388" s="811"/>
      <c r="UAI388" s="811"/>
      <c r="UAJ388" s="811"/>
      <c r="UAK388" s="811"/>
      <c r="UAL388" s="811"/>
      <c r="UAM388" s="811"/>
      <c r="UAN388" s="811"/>
      <c r="UAO388" s="811"/>
      <c r="UAP388" s="811"/>
      <c r="UAQ388" s="811"/>
      <c r="UAR388" s="811"/>
      <c r="UAS388" s="811"/>
      <c r="UAT388" s="811"/>
      <c r="UAU388" s="811"/>
      <c r="UAV388" s="811"/>
      <c r="UAW388" s="811"/>
      <c r="UAX388" s="811"/>
      <c r="UAY388" s="811"/>
      <c r="UAZ388" s="811"/>
      <c r="UBA388" s="811"/>
      <c r="UBB388" s="811"/>
      <c r="UBC388" s="811"/>
      <c r="UBD388" s="811"/>
      <c r="UBE388" s="811"/>
      <c r="UBF388" s="811"/>
      <c r="UBG388" s="811"/>
      <c r="UBH388" s="811"/>
      <c r="UBI388" s="811"/>
      <c r="UBJ388" s="811"/>
      <c r="UBK388" s="811"/>
      <c r="UBL388" s="811"/>
      <c r="UBM388" s="811"/>
      <c r="UBN388" s="811"/>
      <c r="UBO388" s="811"/>
      <c r="UBP388" s="811"/>
      <c r="UBQ388" s="811"/>
      <c r="UBR388" s="811"/>
      <c r="UBS388" s="811"/>
      <c r="UBT388" s="811"/>
      <c r="UBU388" s="811"/>
      <c r="UBV388" s="811"/>
      <c r="UBW388" s="811"/>
      <c r="UBX388" s="811"/>
      <c r="UBY388" s="811"/>
      <c r="UBZ388" s="811"/>
      <c r="UCA388" s="811"/>
      <c r="UCB388" s="811"/>
      <c r="UCC388" s="811"/>
      <c r="UCD388" s="811"/>
      <c r="UCE388" s="811"/>
      <c r="UCF388" s="811"/>
      <c r="UCG388" s="811"/>
      <c r="UCH388" s="811"/>
      <c r="UCI388" s="811"/>
      <c r="UCJ388" s="811"/>
      <c r="UCK388" s="811"/>
      <c r="UCL388" s="811"/>
      <c r="UCM388" s="811"/>
      <c r="UCN388" s="811"/>
      <c r="UCO388" s="811"/>
      <c r="UCP388" s="811"/>
      <c r="UCQ388" s="811"/>
      <c r="UCR388" s="811"/>
      <c r="UCS388" s="811"/>
      <c r="UCT388" s="811"/>
      <c r="UCU388" s="811"/>
      <c r="UCV388" s="811"/>
      <c r="UCW388" s="811"/>
      <c r="UCX388" s="811"/>
      <c r="UCY388" s="811"/>
      <c r="UCZ388" s="811"/>
      <c r="UDA388" s="811"/>
      <c r="UDB388" s="811"/>
      <c r="UDC388" s="811"/>
      <c r="UDD388" s="811"/>
      <c r="UDE388" s="811"/>
      <c r="UDF388" s="811"/>
      <c r="UDG388" s="811"/>
      <c r="UDH388" s="811"/>
      <c r="UDI388" s="811"/>
      <c r="UDJ388" s="811"/>
      <c r="UDK388" s="811"/>
      <c r="UDL388" s="811"/>
      <c r="UDM388" s="811"/>
      <c r="UDN388" s="811"/>
      <c r="UDO388" s="811"/>
      <c r="UDP388" s="811"/>
      <c r="UDQ388" s="811"/>
      <c r="UDR388" s="811"/>
      <c r="UDS388" s="811"/>
      <c r="UDT388" s="811"/>
      <c r="UDU388" s="811"/>
      <c r="UDV388" s="811"/>
      <c r="UDW388" s="811"/>
      <c r="UDX388" s="811"/>
      <c r="UDY388" s="811"/>
      <c r="UDZ388" s="811"/>
      <c r="UEA388" s="811"/>
      <c r="UEB388" s="811"/>
      <c r="UEC388" s="811"/>
      <c r="UED388" s="811"/>
      <c r="UEE388" s="811"/>
      <c r="UEF388" s="811"/>
      <c r="UEG388" s="811"/>
      <c r="UEH388" s="811"/>
      <c r="UEI388" s="811"/>
      <c r="UEJ388" s="811"/>
      <c r="UEK388" s="811"/>
      <c r="UEL388" s="811"/>
      <c r="UEM388" s="811"/>
      <c r="UEN388" s="811"/>
      <c r="UEO388" s="811"/>
      <c r="UEP388" s="811"/>
      <c r="UEQ388" s="811"/>
      <c r="UER388" s="811"/>
      <c r="UES388" s="811"/>
      <c r="UET388" s="811"/>
      <c r="UEU388" s="811"/>
      <c r="UEV388" s="811"/>
      <c r="UEW388" s="811"/>
      <c r="UEX388" s="811"/>
      <c r="UEY388" s="811"/>
      <c r="UEZ388" s="811"/>
      <c r="UFA388" s="811"/>
      <c r="UFB388" s="811"/>
      <c r="UFC388" s="811"/>
      <c r="UFD388" s="811"/>
      <c r="UFE388" s="811"/>
      <c r="UFF388" s="811"/>
      <c r="UFG388" s="811"/>
      <c r="UFH388" s="811"/>
      <c r="UFI388" s="811"/>
      <c r="UFJ388" s="811"/>
      <c r="UFK388" s="811"/>
      <c r="UFL388" s="811"/>
      <c r="UFM388" s="811"/>
      <c r="UFN388" s="811"/>
      <c r="UFO388" s="811"/>
      <c r="UFP388" s="811"/>
      <c r="UFQ388" s="811"/>
      <c r="UFR388" s="811"/>
      <c r="UFS388" s="811"/>
      <c r="UFT388" s="811"/>
      <c r="UFU388" s="811"/>
      <c r="UFV388" s="811"/>
      <c r="UFW388" s="811"/>
      <c r="UFX388" s="811"/>
      <c r="UFY388" s="811"/>
      <c r="UFZ388" s="811"/>
      <c r="UGA388" s="811"/>
      <c r="UGB388" s="811"/>
      <c r="UGC388" s="811"/>
      <c r="UGD388" s="811"/>
      <c r="UGE388" s="811"/>
      <c r="UGF388" s="811"/>
      <c r="UGG388" s="811"/>
      <c r="UGH388" s="811"/>
      <c r="UGI388" s="811"/>
      <c r="UGJ388" s="811"/>
      <c r="UGK388" s="811"/>
      <c r="UGL388" s="811"/>
      <c r="UGM388" s="811"/>
      <c r="UGN388" s="811"/>
      <c r="UGO388" s="811"/>
      <c r="UGP388" s="811"/>
      <c r="UGQ388" s="811"/>
      <c r="UGR388" s="811"/>
      <c r="UGS388" s="811"/>
      <c r="UGT388" s="811"/>
      <c r="UGU388" s="811"/>
      <c r="UGV388" s="811"/>
      <c r="UGW388" s="811"/>
      <c r="UGX388" s="811"/>
      <c r="UGY388" s="811"/>
      <c r="UGZ388" s="811"/>
      <c r="UHA388" s="811"/>
      <c r="UHB388" s="811"/>
      <c r="UHC388" s="811"/>
      <c r="UHD388" s="811"/>
      <c r="UHE388" s="811"/>
      <c r="UHF388" s="811"/>
      <c r="UHG388" s="811"/>
      <c r="UHH388" s="811"/>
      <c r="UHI388" s="811"/>
      <c r="UHJ388" s="811"/>
      <c r="UHK388" s="811"/>
      <c r="UHL388" s="811"/>
      <c r="UHM388" s="811"/>
      <c r="UHN388" s="811"/>
      <c r="UHO388" s="811"/>
      <c r="UHP388" s="811"/>
      <c r="UHQ388" s="811"/>
      <c r="UHR388" s="811"/>
      <c r="UHS388" s="811"/>
      <c r="UHT388" s="811"/>
      <c r="UHU388" s="811"/>
      <c r="UHV388" s="811"/>
      <c r="UHW388" s="811"/>
      <c r="UHX388" s="811"/>
      <c r="UHY388" s="811"/>
      <c r="UHZ388" s="811"/>
      <c r="UIA388" s="811"/>
      <c r="UIB388" s="811"/>
      <c r="UIC388" s="811"/>
      <c r="UID388" s="811"/>
      <c r="UIE388" s="811"/>
      <c r="UIF388" s="811"/>
      <c r="UIG388" s="811"/>
      <c r="UIH388" s="811"/>
      <c r="UII388" s="811"/>
      <c r="UIJ388" s="811"/>
      <c r="UIK388" s="811"/>
      <c r="UIL388" s="811"/>
      <c r="UIM388" s="811"/>
      <c r="UIN388" s="811"/>
      <c r="UIO388" s="811"/>
      <c r="UIP388" s="811"/>
      <c r="UIQ388" s="811"/>
      <c r="UIR388" s="811"/>
      <c r="UIS388" s="811"/>
      <c r="UIT388" s="811"/>
      <c r="UIU388" s="811"/>
      <c r="UIV388" s="811"/>
      <c r="UIW388" s="811"/>
      <c r="UIX388" s="811"/>
      <c r="UIY388" s="811"/>
      <c r="UIZ388" s="811"/>
      <c r="UJA388" s="811"/>
      <c r="UJB388" s="811"/>
      <c r="UJC388" s="811"/>
      <c r="UJD388" s="811"/>
      <c r="UJE388" s="811"/>
      <c r="UJF388" s="811"/>
      <c r="UJG388" s="811"/>
      <c r="UJH388" s="811"/>
      <c r="UJI388" s="811"/>
      <c r="UJJ388" s="811"/>
      <c r="UJK388" s="811"/>
      <c r="UJL388" s="811"/>
      <c r="UJM388" s="811"/>
      <c r="UJN388" s="811"/>
      <c r="UJO388" s="811"/>
      <c r="UJP388" s="811"/>
      <c r="UJQ388" s="811"/>
      <c r="UJR388" s="811"/>
      <c r="UJS388" s="811"/>
      <c r="UJT388" s="811"/>
      <c r="UJU388" s="811"/>
      <c r="UJV388" s="811"/>
      <c r="UJW388" s="811"/>
      <c r="UJX388" s="811"/>
      <c r="UJY388" s="811"/>
      <c r="UJZ388" s="811"/>
      <c r="UKA388" s="811"/>
      <c r="UKB388" s="811"/>
      <c r="UKC388" s="811"/>
      <c r="UKD388" s="811"/>
      <c r="UKE388" s="811"/>
      <c r="UKF388" s="811"/>
      <c r="UKG388" s="811"/>
      <c r="UKH388" s="811"/>
      <c r="UKI388" s="811"/>
      <c r="UKJ388" s="811"/>
      <c r="UKK388" s="811"/>
      <c r="UKL388" s="811"/>
      <c r="UKM388" s="811"/>
      <c r="UKN388" s="811"/>
      <c r="UKO388" s="811"/>
      <c r="UKP388" s="811"/>
      <c r="UKQ388" s="811"/>
      <c r="UKR388" s="811"/>
      <c r="UKS388" s="811"/>
      <c r="UKT388" s="811"/>
      <c r="UKU388" s="811"/>
      <c r="UKV388" s="811"/>
      <c r="UKW388" s="811"/>
      <c r="UKX388" s="811"/>
      <c r="UKY388" s="811"/>
      <c r="UKZ388" s="811"/>
      <c r="ULA388" s="811"/>
      <c r="ULB388" s="811"/>
      <c r="ULC388" s="811"/>
      <c r="ULD388" s="811"/>
      <c r="ULE388" s="811"/>
      <c r="ULF388" s="811"/>
      <c r="ULG388" s="811"/>
      <c r="ULH388" s="811"/>
      <c r="ULI388" s="811"/>
      <c r="ULJ388" s="811"/>
      <c r="ULK388" s="811"/>
      <c r="ULL388" s="811"/>
      <c r="ULM388" s="811"/>
      <c r="ULN388" s="811"/>
      <c r="ULO388" s="811"/>
      <c r="ULP388" s="811"/>
      <c r="ULQ388" s="811"/>
      <c r="ULR388" s="811"/>
      <c r="ULS388" s="811"/>
      <c r="ULT388" s="811"/>
      <c r="ULU388" s="811"/>
      <c r="ULV388" s="811"/>
      <c r="ULW388" s="811"/>
      <c r="ULX388" s="811"/>
      <c r="ULY388" s="811"/>
      <c r="ULZ388" s="811"/>
      <c r="UMA388" s="811"/>
      <c r="UMB388" s="811"/>
      <c r="UMC388" s="811"/>
      <c r="UMD388" s="811"/>
      <c r="UME388" s="811"/>
      <c r="UMF388" s="811"/>
      <c r="UMG388" s="811"/>
      <c r="UMH388" s="811"/>
      <c r="UMI388" s="811"/>
      <c r="UMJ388" s="811"/>
      <c r="UMK388" s="811"/>
      <c r="UML388" s="811"/>
      <c r="UMM388" s="811"/>
      <c r="UMN388" s="811"/>
      <c r="UMO388" s="811"/>
      <c r="UMP388" s="811"/>
      <c r="UMQ388" s="811"/>
      <c r="UMR388" s="811"/>
      <c r="UMS388" s="811"/>
      <c r="UMT388" s="811"/>
      <c r="UMU388" s="811"/>
      <c r="UMV388" s="811"/>
      <c r="UMW388" s="811"/>
      <c r="UMX388" s="811"/>
      <c r="UMY388" s="811"/>
      <c r="UMZ388" s="811"/>
      <c r="UNA388" s="811"/>
      <c r="UNB388" s="811"/>
      <c r="UNC388" s="811"/>
      <c r="UND388" s="811"/>
      <c r="UNE388" s="811"/>
      <c r="UNF388" s="811"/>
      <c r="UNG388" s="811"/>
      <c r="UNH388" s="811"/>
      <c r="UNI388" s="811"/>
      <c r="UNJ388" s="811"/>
      <c r="UNK388" s="811"/>
      <c r="UNL388" s="811"/>
      <c r="UNM388" s="811"/>
      <c r="UNN388" s="811"/>
      <c r="UNO388" s="811"/>
      <c r="UNP388" s="811"/>
      <c r="UNQ388" s="811"/>
      <c r="UNR388" s="811"/>
      <c r="UNS388" s="811"/>
      <c r="UNT388" s="811"/>
      <c r="UNU388" s="811"/>
      <c r="UNV388" s="811"/>
      <c r="UNW388" s="811"/>
      <c r="UNX388" s="811"/>
      <c r="UNY388" s="811"/>
      <c r="UNZ388" s="811"/>
      <c r="UOA388" s="811"/>
      <c r="UOB388" s="811"/>
      <c r="UOC388" s="811"/>
      <c r="UOD388" s="811"/>
      <c r="UOE388" s="811"/>
      <c r="UOF388" s="811"/>
      <c r="UOG388" s="811"/>
      <c r="UOH388" s="811"/>
      <c r="UOI388" s="811"/>
      <c r="UOJ388" s="811"/>
      <c r="UOK388" s="811"/>
      <c r="UOL388" s="811"/>
      <c r="UOM388" s="811"/>
      <c r="UON388" s="811"/>
      <c r="UOO388" s="811"/>
      <c r="UOP388" s="811"/>
      <c r="UOQ388" s="811"/>
      <c r="UOR388" s="811"/>
      <c r="UOS388" s="811"/>
      <c r="UOT388" s="811"/>
      <c r="UOU388" s="811"/>
      <c r="UOV388" s="811"/>
      <c r="UOW388" s="811"/>
      <c r="UOX388" s="811"/>
      <c r="UOY388" s="811"/>
      <c r="UOZ388" s="811"/>
      <c r="UPA388" s="811"/>
      <c r="UPB388" s="811"/>
      <c r="UPC388" s="811"/>
      <c r="UPD388" s="811"/>
      <c r="UPE388" s="811"/>
      <c r="UPF388" s="811"/>
      <c r="UPG388" s="811"/>
      <c r="UPH388" s="811"/>
      <c r="UPI388" s="811"/>
      <c r="UPJ388" s="811"/>
      <c r="UPK388" s="811"/>
      <c r="UPL388" s="811"/>
      <c r="UPM388" s="811"/>
      <c r="UPN388" s="811"/>
      <c r="UPO388" s="811"/>
      <c r="UPP388" s="811"/>
      <c r="UPQ388" s="811"/>
      <c r="UPR388" s="811"/>
      <c r="UPS388" s="811"/>
      <c r="UPT388" s="811"/>
      <c r="UPU388" s="811"/>
      <c r="UPV388" s="811"/>
      <c r="UPW388" s="811"/>
      <c r="UPX388" s="811"/>
      <c r="UPY388" s="811"/>
      <c r="UPZ388" s="811"/>
      <c r="UQA388" s="811"/>
      <c r="UQB388" s="811"/>
      <c r="UQC388" s="811"/>
      <c r="UQD388" s="811"/>
      <c r="UQE388" s="811"/>
      <c r="UQF388" s="811"/>
      <c r="UQG388" s="811"/>
      <c r="UQH388" s="811"/>
      <c r="UQI388" s="811"/>
      <c r="UQJ388" s="811"/>
      <c r="UQK388" s="811"/>
      <c r="UQL388" s="811"/>
      <c r="UQM388" s="811"/>
      <c r="UQN388" s="811"/>
      <c r="UQO388" s="811"/>
      <c r="UQP388" s="811"/>
      <c r="UQQ388" s="811"/>
      <c r="UQR388" s="811"/>
      <c r="UQS388" s="811"/>
      <c r="UQT388" s="811"/>
      <c r="UQU388" s="811"/>
      <c r="UQV388" s="811"/>
      <c r="UQW388" s="811"/>
      <c r="UQX388" s="811"/>
      <c r="UQY388" s="811"/>
      <c r="UQZ388" s="811"/>
      <c r="URA388" s="811"/>
      <c r="URB388" s="811"/>
      <c r="URC388" s="811"/>
      <c r="URD388" s="811"/>
      <c r="URE388" s="811"/>
      <c r="URF388" s="811"/>
      <c r="URG388" s="811"/>
      <c r="URH388" s="811"/>
      <c r="URI388" s="811"/>
      <c r="URJ388" s="811"/>
      <c r="URK388" s="811"/>
      <c r="URL388" s="811"/>
      <c r="URM388" s="811"/>
      <c r="URN388" s="811"/>
      <c r="URO388" s="811"/>
      <c r="URP388" s="811"/>
      <c r="URQ388" s="811"/>
      <c r="URR388" s="811"/>
      <c r="URS388" s="811"/>
      <c r="URT388" s="811"/>
      <c r="URU388" s="811"/>
      <c r="URV388" s="811"/>
      <c r="URW388" s="811"/>
      <c r="URX388" s="811"/>
      <c r="URY388" s="811"/>
      <c r="URZ388" s="811"/>
      <c r="USA388" s="811"/>
      <c r="USB388" s="811"/>
      <c r="USC388" s="811"/>
      <c r="USD388" s="811"/>
      <c r="USE388" s="811"/>
      <c r="USF388" s="811"/>
      <c r="USG388" s="811"/>
      <c r="USH388" s="811"/>
      <c r="USI388" s="811"/>
      <c r="USJ388" s="811"/>
      <c r="USK388" s="811"/>
      <c r="USL388" s="811"/>
      <c r="USM388" s="811"/>
      <c r="USN388" s="811"/>
      <c r="USO388" s="811"/>
      <c r="USP388" s="811"/>
      <c r="USQ388" s="811"/>
      <c r="USR388" s="811"/>
      <c r="USS388" s="811"/>
      <c r="UST388" s="811"/>
      <c r="USU388" s="811"/>
      <c r="USV388" s="811"/>
      <c r="USW388" s="811"/>
      <c r="USX388" s="811"/>
      <c r="USY388" s="811"/>
      <c r="USZ388" s="811"/>
      <c r="UTA388" s="811"/>
      <c r="UTB388" s="811"/>
      <c r="UTC388" s="811"/>
      <c r="UTD388" s="811"/>
      <c r="UTE388" s="811"/>
      <c r="UTF388" s="811"/>
      <c r="UTG388" s="811"/>
      <c r="UTH388" s="811"/>
      <c r="UTI388" s="811"/>
      <c r="UTJ388" s="811"/>
      <c r="UTK388" s="811"/>
      <c r="UTL388" s="811"/>
      <c r="UTM388" s="811"/>
      <c r="UTN388" s="811"/>
      <c r="UTO388" s="811"/>
      <c r="UTP388" s="811"/>
      <c r="UTQ388" s="811"/>
      <c r="UTR388" s="811"/>
      <c r="UTS388" s="811"/>
      <c r="UTT388" s="811"/>
      <c r="UTU388" s="811"/>
      <c r="UTV388" s="811"/>
      <c r="UTW388" s="811"/>
      <c r="UTX388" s="811"/>
      <c r="UTY388" s="811"/>
      <c r="UTZ388" s="811"/>
      <c r="UUA388" s="811"/>
      <c r="UUB388" s="811"/>
      <c r="UUC388" s="811"/>
      <c r="UUD388" s="811"/>
      <c r="UUE388" s="811"/>
      <c r="UUF388" s="811"/>
      <c r="UUG388" s="811"/>
      <c r="UUH388" s="811"/>
      <c r="UUI388" s="811"/>
      <c r="UUJ388" s="811"/>
      <c r="UUK388" s="811"/>
      <c r="UUL388" s="811"/>
      <c r="UUM388" s="811"/>
      <c r="UUN388" s="811"/>
      <c r="UUO388" s="811"/>
      <c r="UUP388" s="811"/>
      <c r="UUQ388" s="811"/>
      <c r="UUR388" s="811"/>
      <c r="UUS388" s="811"/>
      <c r="UUT388" s="811"/>
      <c r="UUU388" s="811"/>
      <c r="UUV388" s="811"/>
      <c r="UUW388" s="811"/>
      <c r="UUX388" s="811"/>
      <c r="UUY388" s="811"/>
      <c r="UUZ388" s="811"/>
      <c r="UVA388" s="811"/>
      <c r="UVB388" s="811"/>
      <c r="UVC388" s="811"/>
      <c r="UVD388" s="811"/>
      <c r="UVE388" s="811"/>
      <c r="UVF388" s="811"/>
      <c r="UVG388" s="811"/>
      <c r="UVH388" s="811"/>
      <c r="UVI388" s="811"/>
      <c r="UVJ388" s="811"/>
      <c r="UVK388" s="811"/>
      <c r="UVL388" s="811"/>
      <c r="UVM388" s="811"/>
      <c r="UVN388" s="811"/>
      <c r="UVO388" s="811"/>
      <c r="UVP388" s="811"/>
      <c r="UVQ388" s="811"/>
      <c r="UVR388" s="811"/>
      <c r="UVS388" s="811"/>
      <c r="UVT388" s="811"/>
      <c r="UVU388" s="811"/>
      <c r="UVV388" s="811"/>
      <c r="UVW388" s="811"/>
      <c r="UVX388" s="811"/>
      <c r="UVY388" s="811"/>
      <c r="UVZ388" s="811"/>
      <c r="UWA388" s="811"/>
      <c r="UWB388" s="811"/>
      <c r="UWC388" s="811"/>
      <c r="UWD388" s="811"/>
      <c r="UWE388" s="811"/>
      <c r="UWF388" s="811"/>
      <c r="UWG388" s="811"/>
      <c r="UWH388" s="811"/>
      <c r="UWI388" s="811"/>
      <c r="UWJ388" s="811"/>
      <c r="UWK388" s="811"/>
      <c r="UWL388" s="811"/>
      <c r="UWM388" s="811"/>
      <c r="UWN388" s="811"/>
      <c r="UWO388" s="811"/>
      <c r="UWP388" s="811"/>
      <c r="UWQ388" s="811"/>
      <c r="UWR388" s="811"/>
      <c r="UWS388" s="811"/>
      <c r="UWT388" s="811"/>
      <c r="UWU388" s="811"/>
      <c r="UWV388" s="811"/>
      <c r="UWW388" s="811"/>
      <c r="UWX388" s="811"/>
      <c r="UWY388" s="811"/>
      <c r="UWZ388" s="811"/>
      <c r="UXA388" s="811"/>
      <c r="UXB388" s="811"/>
      <c r="UXC388" s="811"/>
      <c r="UXD388" s="811"/>
      <c r="UXE388" s="811"/>
      <c r="UXF388" s="811"/>
      <c r="UXG388" s="811"/>
      <c r="UXH388" s="811"/>
      <c r="UXI388" s="811"/>
      <c r="UXJ388" s="811"/>
      <c r="UXK388" s="811"/>
      <c r="UXL388" s="811"/>
      <c r="UXM388" s="811"/>
      <c r="UXN388" s="811"/>
      <c r="UXO388" s="811"/>
      <c r="UXP388" s="811"/>
      <c r="UXQ388" s="811"/>
      <c r="UXR388" s="811"/>
      <c r="UXS388" s="811"/>
      <c r="UXT388" s="811"/>
      <c r="UXU388" s="811"/>
      <c r="UXV388" s="811"/>
      <c r="UXW388" s="811"/>
      <c r="UXX388" s="811"/>
      <c r="UXY388" s="811"/>
      <c r="UXZ388" s="811"/>
      <c r="UYA388" s="811"/>
      <c r="UYB388" s="811"/>
      <c r="UYC388" s="811"/>
      <c r="UYD388" s="811"/>
      <c r="UYE388" s="811"/>
      <c r="UYF388" s="811"/>
      <c r="UYG388" s="811"/>
      <c r="UYH388" s="811"/>
      <c r="UYI388" s="811"/>
      <c r="UYJ388" s="811"/>
      <c r="UYK388" s="811"/>
      <c r="UYL388" s="811"/>
      <c r="UYM388" s="811"/>
      <c r="UYN388" s="811"/>
      <c r="UYO388" s="811"/>
      <c r="UYP388" s="811"/>
      <c r="UYQ388" s="811"/>
      <c r="UYR388" s="811"/>
      <c r="UYS388" s="811"/>
      <c r="UYT388" s="811"/>
      <c r="UYU388" s="811"/>
      <c r="UYV388" s="811"/>
      <c r="UYW388" s="811"/>
      <c r="UYX388" s="811"/>
      <c r="UYY388" s="811"/>
      <c r="UYZ388" s="811"/>
      <c r="UZA388" s="811"/>
      <c r="UZB388" s="811"/>
      <c r="UZC388" s="811"/>
      <c r="UZD388" s="811"/>
      <c r="UZE388" s="811"/>
      <c r="UZF388" s="811"/>
      <c r="UZG388" s="811"/>
      <c r="UZH388" s="811"/>
      <c r="UZI388" s="811"/>
      <c r="UZJ388" s="811"/>
      <c r="UZK388" s="811"/>
      <c r="UZL388" s="811"/>
      <c r="UZM388" s="811"/>
      <c r="UZN388" s="811"/>
      <c r="UZO388" s="811"/>
      <c r="UZP388" s="811"/>
      <c r="UZQ388" s="811"/>
      <c r="UZR388" s="811"/>
      <c r="UZS388" s="811"/>
      <c r="UZT388" s="811"/>
      <c r="UZU388" s="811"/>
      <c r="UZV388" s="811"/>
      <c r="UZW388" s="811"/>
      <c r="UZX388" s="811"/>
      <c r="UZY388" s="811"/>
      <c r="UZZ388" s="811"/>
      <c r="VAA388" s="811"/>
      <c r="VAB388" s="811"/>
      <c r="VAC388" s="811"/>
      <c r="VAD388" s="811"/>
      <c r="VAE388" s="811"/>
      <c r="VAF388" s="811"/>
      <c r="VAG388" s="811"/>
      <c r="VAH388" s="811"/>
      <c r="VAI388" s="811"/>
      <c r="VAJ388" s="811"/>
      <c r="VAK388" s="811"/>
      <c r="VAL388" s="811"/>
      <c r="VAM388" s="811"/>
      <c r="VAN388" s="811"/>
      <c r="VAO388" s="811"/>
      <c r="VAP388" s="811"/>
      <c r="VAQ388" s="811"/>
      <c r="VAR388" s="811"/>
      <c r="VAS388" s="811"/>
      <c r="VAT388" s="811"/>
      <c r="VAU388" s="811"/>
      <c r="VAV388" s="811"/>
      <c r="VAW388" s="811"/>
      <c r="VAX388" s="811"/>
      <c r="VAY388" s="811"/>
      <c r="VAZ388" s="811"/>
      <c r="VBA388" s="811"/>
      <c r="VBB388" s="811"/>
      <c r="VBC388" s="811"/>
      <c r="VBD388" s="811"/>
      <c r="VBE388" s="811"/>
      <c r="VBF388" s="811"/>
      <c r="VBG388" s="811"/>
      <c r="VBH388" s="811"/>
      <c r="VBI388" s="811"/>
      <c r="VBJ388" s="811"/>
      <c r="VBK388" s="811"/>
      <c r="VBL388" s="811"/>
      <c r="VBM388" s="811"/>
      <c r="VBN388" s="811"/>
      <c r="VBO388" s="811"/>
      <c r="VBP388" s="811"/>
      <c r="VBQ388" s="811"/>
      <c r="VBR388" s="811"/>
      <c r="VBS388" s="811"/>
      <c r="VBT388" s="811"/>
      <c r="VBU388" s="811"/>
      <c r="VBV388" s="811"/>
      <c r="VBW388" s="811"/>
      <c r="VBX388" s="811"/>
      <c r="VBY388" s="811"/>
      <c r="VBZ388" s="811"/>
      <c r="VCA388" s="811"/>
      <c r="VCB388" s="811"/>
      <c r="VCC388" s="811"/>
      <c r="VCD388" s="811"/>
      <c r="VCE388" s="811"/>
      <c r="VCF388" s="811"/>
      <c r="VCG388" s="811"/>
      <c r="VCH388" s="811"/>
      <c r="VCI388" s="811"/>
      <c r="VCJ388" s="811"/>
      <c r="VCK388" s="811"/>
      <c r="VCL388" s="811"/>
      <c r="VCM388" s="811"/>
      <c r="VCN388" s="811"/>
      <c r="VCO388" s="811"/>
      <c r="VCP388" s="811"/>
      <c r="VCQ388" s="811"/>
      <c r="VCR388" s="811"/>
      <c r="VCS388" s="811"/>
      <c r="VCT388" s="811"/>
      <c r="VCU388" s="811"/>
      <c r="VCV388" s="811"/>
      <c r="VCW388" s="811"/>
      <c r="VCX388" s="811"/>
      <c r="VCY388" s="811"/>
      <c r="VCZ388" s="811"/>
      <c r="VDA388" s="811"/>
      <c r="VDB388" s="811"/>
      <c r="VDC388" s="811"/>
      <c r="VDD388" s="811"/>
      <c r="VDE388" s="811"/>
      <c r="VDF388" s="811"/>
      <c r="VDG388" s="811"/>
      <c r="VDH388" s="811"/>
      <c r="VDI388" s="811"/>
      <c r="VDJ388" s="811"/>
      <c r="VDK388" s="811"/>
      <c r="VDL388" s="811"/>
      <c r="VDM388" s="811"/>
      <c r="VDN388" s="811"/>
      <c r="VDO388" s="811"/>
      <c r="VDP388" s="811"/>
      <c r="VDQ388" s="811"/>
      <c r="VDR388" s="811"/>
      <c r="VDS388" s="811"/>
      <c r="VDT388" s="811"/>
      <c r="VDU388" s="811"/>
      <c r="VDV388" s="811"/>
      <c r="VDW388" s="811"/>
      <c r="VDX388" s="811"/>
      <c r="VDY388" s="811"/>
      <c r="VDZ388" s="811"/>
      <c r="VEA388" s="811"/>
      <c r="VEB388" s="811"/>
      <c r="VEC388" s="811"/>
      <c r="VED388" s="811"/>
      <c r="VEE388" s="811"/>
      <c r="VEF388" s="811"/>
      <c r="VEG388" s="811"/>
      <c r="VEH388" s="811"/>
      <c r="VEI388" s="811"/>
      <c r="VEJ388" s="811"/>
      <c r="VEK388" s="811"/>
      <c r="VEL388" s="811"/>
      <c r="VEM388" s="811"/>
      <c r="VEN388" s="811"/>
      <c r="VEO388" s="811"/>
      <c r="VEP388" s="811"/>
      <c r="VEQ388" s="811"/>
      <c r="VER388" s="811"/>
      <c r="VES388" s="811"/>
      <c r="VET388" s="811"/>
      <c r="VEU388" s="811"/>
      <c r="VEV388" s="811"/>
      <c r="VEW388" s="811"/>
      <c r="VEX388" s="811"/>
      <c r="VEY388" s="811"/>
      <c r="VEZ388" s="811"/>
      <c r="VFA388" s="811"/>
      <c r="VFB388" s="811"/>
      <c r="VFC388" s="811"/>
      <c r="VFD388" s="811"/>
      <c r="VFE388" s="811"/>
      <c r="VFF388" s="811"/>
      <c r="VFG388" s="811"/>
      <c r="VFH388" s="811"/>
      <c r="VFI388" s="811"/>
      <c r="VFJ388" s="811"/>
      <c r="VFK388" s="811"/>
      <c r="VFL388" s="811"/>
      <c r="VFM388" s="811"/>
      <c r="VFN388" s="811"/>
      <c r="VFO388" s="811"/>
      <c r="VFP388" s="811"/>
      <c r="VFQ388" s="811"/>
      <c r="VFR388" s="811"/>
      <c r="VFS388" s="811"/>
      <c r="VFT388" s="811"/>
      <c r="VFU388" s="811"/>
      <c r="VFV388" s="811"/>
      <c r="VFW388" s="811"/>
      <c r="VFX388" s="811"/>
      <c r="VFY388" s="811"/>
      <c r="VFZ388" s="811"/>
      <c r="VGA388" s="811"/>
      <c r="VGB388" s="811"/>
      <c r="VGC388" s="811"/>
      <c r="VGD388" s="811"/>
      <c r="VGE388" s="811"/>
      <c r="VGF388" s="811"/>
      <c r="VGG388" s="811"/>
      <c r="VGH388" s="811"/>
      <c r="VGI388" s="811"/>
      <c r="VGJ388" s="811"/>
      <c r="VGK388" s="811"/>
      <c r="VGL388" s="811"/>
      <c r="VGM388" s="811"/>
      <c r="VGN388" s="811"/>
      <c r="VGO388" s="811"/>
      <c r="VGP388" s="811"/>
      <c r="VGQ388" s="811"/>
      <c r="VGR388" s="811"/>
      <c r="VGS388" s="811"/>
      <c r="VGT388" s="811"/>
      <c r="VGU388" s="811"/>
      <c r="VGV388" s="811"/>
      <c r="VGW388" s="811"/>
      <c r="VGX388" s="811"/>
      <c r="VGY388" s="811"/>
      <c r="VGZ388" s="811"/>
      <c r="VHA388" s="811"/>
      <c r="VHB388" s="811"/>
      <c r="VHC388" s="811"/>
      <c r="VHD388" s="811"/>
      <c r="VHE388" s="811"/>
      <c r="VHF388" s="811"/>
      <c r="VHG388" s="811"/>
      <c r="VHH388" s="811"/>
      <c r="VHI388" s="811"/>
      <c r="VHJ388" s="811"/>
      <c r="VHK388" s="811"/>
      <c r="VHL388" s="811"/>
      <c r="VHM388" s="811"/>
      <c r="VHN388" s="811"/>
      <c r="VHO388" s="811"/>
      <c r="VHP388" s="811"/>
      <c r="VHQ388" s="811"/>
      <c r="VHR388" s="811"/>
      <c r="VHS388" s="811"/>
      <c r="VHT388" s="811"/>
      <c r="VHU388" s="811"/>
      <c r="VHV388" s="811"/>
      <c r="VHW388" s="811"/>
      <c r="VHX388" s="811"/>
      <c r="VHY388" s="811"/>
      <c r="VHZ388" s="811"/>
      <c r="VIA388" s="811"/>
      <c r="VIB388" s="811"/>
      <c r="VIC388" s="811"/>
      <c r="VID388" s="811"/>
      <c r="VIE388" s="811"/>
      <c r="VIF388" s="811"/>
      <c r="VIG388" s="811"/>
      <c r="VIH388" s="811"/>
      <c r="VII388" s="811"/>
      <c r="VIJ388" s="811"/>
      <c r="VIK388" s="811"/>
      <c r="VIL388" s="811"/>
      <c r="VIM388" s="811"/>
      <c r="VIN388" s="811"/>
      <c r="VIO388" s="811"/>
      <c r="VIP388" s="811"/>
      <c r="VIQ388" s="811"/>
      <c r="VIR388" s="811"/>
      <c r="VIS388" s="811"/>
      <c r="VIT388" s="811"/>
      <c r="VIU388" s="811"/>
      <c r="VIV388" s="811"/>
      <c r="VIW388" s="811"/>
      <c r="VIX388" s="811"/>
      <c r="VIY388" s="811"/>
      <c r="VIZ388" s="811"/>
      <c r="VJA388" s="811"/>
      <c r="VJB388" s="811"/>
      <c r="VJC388" s="811"/>
      <c r="VJD388" s="811"/>
      <c r="VJE388" s="811"/>
      <c r="VJF388" s="811"/>
      <c r="VJG388" s="811"/>
      <c r="VJH388" s="811"/>
      <c r="VJI388" s="811"/>
      <c r="VJJ388" s="811"/>
      <c r="VJK388" s="811"/>
      <c r="VJL388" s="811"/>
      <c r="VJM388" s="811"/>
      <c r="VJN388" s="811"/>
      <c r="VJO388" s="811"/>
      <c r="VJP388" s="811"/>
      <c r="VJQ388" s="811"/>
      <c r="VJR388" s="811"/>
      <c r="VJS388" s="811"/>
      <c r="VJT388" s="811"/>
      <c r="VJU388" s="811"/>
      <c r="VJV388" s="811"/>
      <c r="VJW388" s="811"/>
      <c r="VJX388" s="811"/>
      <c r="VJY388" s="811"/>
      <c r="VJZ388" s="811"/>
      <c r="VKA388" s="811"/>
      <c r="VKB388" s="811"/>
      <c r="VKC388" s="811"/>
      <c r="VKD388" s="811"/>
      <c r="VKE388" s="811"/>
      <c r="VKF388" s="811"/>
      <c r="VKG388" s="811"/>
      <c r="VKH388" s="811"/>
      <c r="VKI388" s="811"/>
      <c r="VKJ388" s="811"/>
      <c r="VKK388" s="811"/>
      <c r="VKL388" s="811"/>
      <c r="VKM388" s="811"/>
      <c r="VKN388" s="811"/>
      <c r="VKO388" s="811"/>
      <c r="VKP388" s="811"/>
      <c r="VKQ388" s="811"/>
      <c r="VKR388" s="811"/>
      <c r="VKS388" s="811"/>
      <c r="VKT388" s="811"/>
      <c r="VKU388" s="811"/>
      <c r="VKV388" s="811"/>
      <c r="VKW388" s="811"/>
      <c r="VKX388" s="811"/>
      <c r="VKY388" s="811"/>
      <c r="VKZ388" s="811"/>
      <c r="VLA388" s="811"/>
      <c r="VLB388" s="811"/>
      <c r="VLC388" s="811"/>
      <c r="VLD388" s="811"/>
      <c r="VLE388" s="811"/>
      <c r="VLF388" s="811"/>
      <c r="VLG388" s="811"/>
      <c r="VLH388" s="811"/>
      <c r="VLI388" s="811"/>
      <c r="VLJ388" s="811"/>
      <c r="VLK388" s="811"/>
      <c r="VLL388" s="811"/>
      <c r="VLM388" s="811"/>
      <c r="VLN388" s="811"/>
      <c r="VLO388" s="811"/>
      <c r="VLP388" s="811"/>
      <c r="VLQ388" s="811"/>
      <c r="VLR388" s="811"/>
      <c r="VLS388" s="811"/>
      <c r="VLT388" s="811"/>
      <c r="VLU388" s="811"/>
      <c r="VLV388" s="811"/>
      <c r="VLW388" s="811"/>
      <c r="VLX388" s="811"/>
      <c r="VLY388" s="811"/>
      <c r="VLZ388" s="811"/>
      <c r="VMA388" s="811"/>
      <c r="VMB388" s="811"/>
      <c r="VMC388" s="811"/>
      <c r="VMD388" s="811"/>
      <c r="VME388" s="811"/>
      <c r="VMF388" s="811"/>
      <c r="VMG388" s="811"/>
      <c r="VMH388" s="811"/>
      <c r="VMI388" s="811"/>
      <c r="VMJ388" s="811"/>
      <c r="VMK388" s="811"/>
      <c r="VML388" s="811"/>
      <c r="VMM388" s="811"/>
      <c r="VMN388" s="811"/>
      <c r="VMO388" s="811"/>
      <c r="VMP388" s="811"/>
      <c r="VMQ388" s="811"/>
      <c r="VMR388" s="811"/>
      <c r="VMS388" s="811"/>
      <c r="VMT388" s="811"/>
      <c r="VMU388" s="811"/>
      <c r="VMV388" s="811"/>
      <c r="VMW388" s="811"/>
      <c r="VMX388" s="811"/>
      <c r="VMY388" s="811"/>
      <c r="VMZ388" s="811"/>
      <c r="VNA388" s="811"/>
      <c r="VNB388" s="811"/>
      <c r="VNC388" s="811"/>
      <c r="VND388" s="811"/>
      <c r="VNE388" s="811"/>
      <c r="VNF388" s="811"/>
      <c r="VNG388" s="811"/>
      <c r="VNH388" s="811"/>
      <c r="VNI388" s="811"/>
      <c r="VNJ388" s="811"/>
      <c r="VNK388" s="811"/>
      <c r="VNL388" s="811"/>
      <c r="VNM388" s="811"/>
      <c r="VNN388" s="811"/>
      <c r="VNO388" s="811"/>
      <c r="VNP388" s="811"/>
      <c r="VNQ388" s="811"/>
      <c r="VNR388" s="811"/>
      <c r="VNS388" s="811"/>
      <c r="VNT388" s="811"/>
      <c r="VNU388" s="811"/>
      <c r="VNV388" s="811"/>
      <c r="VNW388" s="811"/>
      <c r="VNX388" s="811"/>
      <c r="VNY388" s="811"/>
      <c r="VNZ388" s="811"/>
      <c r="VOA388" s="811"/>
      <c r="VOB388" s="811"/>
      <c r="VOC388" s="811"/>
      <c r="VOD388" s="811"/>
      <c r="VOE388" s="811"/>
      <c r="VOF388" s="811"/>
      <c r="VOG388" s="811"/>
      <c r="VOH388" s="811"/>
      <c r="VOI388" s="811"/>
      <c r="VOJ388" s="811"/>
      <c r="VOK388" s="811"/>
      <c r="VOL388" s="811"/>
      <c r="VOM388" s="811"/>
      <c r="VON388" s="811"/>
      <c r="VOO388" s="811"/>
      <c r="VOP388" s="811"/>
      <c r="VOQ388" s="811"/>
      <c r="VOR388" s="811"/>
      <c r="VOS388" s="811"/>
      <c r="VOT388" s="811"/>
      <c r="VOU388" s="811"/>
      <c r="VOV388" s="811"/>
      <c r="VOW388" s="811"/>
      <c r="VOX388" s="811"/>
      <c r="VOY388" s="811"/>
      <c r="VOZ388" s="811"/>
      <c r="VPA388" s="811"/>
      <c r="VPB388" s="811"/>
      <c r="VPC388" s="811"/>
      <c r="VPD388" s="811"/>
      <c r="VPE388" s="811"/>
      <c r="VPF388" s="811"/>
      <c r="VPG388" s="811"/>
      <c r="VPH388" s="811"/>
      <c r="VPI388" s="811"/>
      <c r="VPJ388" s="811"/>
      <c r="VPK388" s="811"/>
      <c r="VPL388" s="811"/>
      <c r="VPM388" s="811"/>
      <c r="VPN388" s="811"/>
      <c r="VPO388" s="811"/>
      <c r="VPP388" s="811"/>
      <c r="VPQ388" s="811"/>
      <c r="VPR388" s="811"/>
      <c r="VPS388" s="811"/>
      <c r="VPT388" s="811"/>
      <c r="VPU388" s="811"/>
      <c r="VPV388" s="811"/>
      <c r="VPW388" s="811"/>
      <c r="VPX388" s="811"/>
      <c r="VPY388" s="811"/>
      <c r="VPZ388" s="811"/>
      <c r="VQA388" s="811"/>
      <c r="VQB388" s="811"/>
      <c r="VQC388" s="811"/>
      <c r="VQD388" s="811"/>
      <c r="VQE388" s="811"/>
      <c r="VQF388" s="811"/>
      <c r="VQG388" s="811"/>
      <c r="VQH388" s="811"/>
      <c r="VQI388" s="811"/>
      <c r="VQJ388" s="811"/>
      <c r="VQK388" s="811"/>
      <c r="VQL388" s="811"/>
      <c r="VQM388" s="811"/>
      <c r="VQN388" s="811"/>
      <c r="VQO388" s="811"/>
      <c r="VQP388" s="811"/>
      <c r="VQQ388" s="811"/>
      <c r="VQR388" s="811"/>
      <c r="VQS388" s="811"/>
      <c r="VQT388" s="811"/>
      <c r="VQU388" s="811"/>
      <c r="VQV388" s="811"/>
      <c r="VQW388" s="811"/>
      <c r="VQX388" s="811"/>
      <c r="VQY388" s="811"/>
      <c r="VQZ388" s="811"/>
      <c r="VRA388" s="811"/>
      <c r="VRB388" s="811"/>
      <c r="VRC388" s="811"/>
      <c r="VRD388" s="811"/>
      <c r="VRE388" s="811"/>
      <c r="VRF388" s="811"/>
      <c r="VRG388" s="811"/>
      <c r="VRH388" s="811"/>
      <c r="VRI388" s="811"/>
      <c r="VRJ388" s="811"/>
      <c r="VRK388" s="811"/>
      <c r="VRL388" s="811"/>
      <c r="VRM388" s="811"/>
      <c r="VRN388" s="811"/>
      <c r="VRO388" s="811"/>
      <c r="VRP388" s="811"/>
      <c r="VRQ388" s="811"/>
      <c r="VRR388" s="811"/>
      <c r="VRS388" s="811"/>
      <c r="VRT388" s="811"/>
      <c r="VRU388" s="811"/>
      <c r="VRV388" s="811"/>
      <c r="VRW388" s="811"/>
      <c r="VRX388" s="811"/>
      <c r="VRY388" s="811"/>
      <c r="VRZ388" s="811"/>
      <c r="VSA388" s="811"/>
      <c r="VSB388" s="811"/>
      <c r="VSC388" s="811"/>
      <c r="VSD388" s="811"/>
      <c r="VSE388" s="811"/>
      <c r="VSF388" s="811"/>
      <c r="VSG388" s="811"/>
      <c r="VSH388" s="811"/>
      <c r="VSI388" s="811"/>
      <c r="VSJ388" s="811"/>
      <c r="VSK388" s="811"/>
      <c r="VSL388" s="811"/>
      <c r="VSM388" s="811"/>
      <c r="VSN388" s="811"/>
      <c r="VSO388" s="811"/>
      <c r="VSP388" s="811"/>
      <c r="VSQ388" s="811"/>
      <c r="VSR388" s="811"/>
      <c r="VSS388" s="811"/>
      <c r="VST388" s="811"/>
      <c r="VSU388" s="811"/>
      <c r="VSV388" s="811"/>
      <c r="VSW388" s="811"/>
      <c r="VSX388" s="811"/>
      <c r="VSY388" s="811"/>
      <c r="VSZ388" s="811"/>
      <c r="VTA388" s="811"/>
      <c r="VTB388" s="811"/>
      <c r="VTC388" s="811"/>
      <c r="VTD388" s="811"/>
      <c r="VTE388" s="811"/>
      <c r="VTF388" s="811"/>
      <c r="VTG388" s="811"/>
      <c r="VTH388" s="811"/>
      <c r="VTI388" s="811"/>
      <c r="VTJ388" s="811"/>
      <c r="VTK388" s="811"/>
      <c r="VTL388" s="811"/>
      <c r="VTM388" s="811"/>
      <c r="VTN388" s="811"/>
      <c r="VTO388" s="811"/>
      <c r="VTP388" s="811"/>
      <c r="VTQ388" s="811"/>
      <c r="VTR388" s="811"/>
      <c r="VTS388" s="811"/>
      <c r="VTT388" s="811"/>
      <c r="VTU388" s="811"/>
      <c r="VTV388" s="811"/>
      <c r="VTW388" s="811"/>
      <c r="VTX388" s="811"/>
      <c r="VTY388" s="811"/>
      <c r="VTZ388" s="811"/>
      <c r="VUA388" s="811"/>
      <c r="VUB388" s="811"/>
      <c r="VUC388" s="811"/>
      <c r="VUD388" s="811"/>
      <c r="VUE388" s="811"/>
      <c r="VUF388" s="811"/>
      <c r="VUG388" s="811"/>
      <c r="VUH388" s="811"/>
      <c r="VUI388" s="811"/>
      <c r="VUJ388" s="811"/>
      <c r="VUK388" s="811"/>
      <c r="VUL388" s="811"/>
      <c r="VUM388" s="811"/>
      <c r="VUN388" s="811"/>
      <c r="VUO388" s="811"/>
      <c r="VUP388" s="811"/>
      <c r="VUQ388" s="811"/>
      <c r="VUR388" s="811"/>
      <c r="VUS388" s="811"/>
      <c r="VUT388" s="811"/>
      <c r="VUU388" s="811"/>
      <c r="VUV388" s="811"/>
      <c r="VUW388" s="811"/>
      <c r="VUX388" s="811"/>
      <c r="VUY388" s="811"/>
      <c r="VUZ388" s="811"/>
      <c r="VVA388" s="811"/>
      <c r="VVB388" s="811"/>
      <c r="VVC388" s="811"/>
      <c r="VVD388" s="811"/>
      <c r="VVE388" s="811"/>
      <c r="VVF388" s="811"/>
      <c r="VVG388" s="811"/>
      <c r="VVH388" s="811"/>
      <c r="VVI388" s="811"/>
      <c r="VVJ388" s="811"/>
      <c r="VVK388" s="811"/>
      <c r="VVL388" s="811"/>
      <c r="VVM388" s="811"/>
      <c r="VVN388" s="811"/>
      <c r="VVO388" s="811"/>
      <c r="VVP388" s="811"/>
      <c r="VVQ388" s="811"/>
      <c r="VVR388" s="811"/>
      <c r="VVS388" s="811"/>
      <c r="VVT388" s="811"/>
      <c r="VVU388" s="811"/>
      <c r="VVV388" s="811"/>
      <c r="VVW388" s="811"/>
      <c r="VVX388" s="811"/>
      <c r="VVY388" s="811"/>
      <c r="VVZ388" s="811"/>
      <c r="VWA388" s="811"/>
      <c r="VWB388" s="811"/>
      <c r="VWC388" s="811"/>
      <c r="VWD388" s="811"/>
      <c r="VWE388" s="811"/>
      <c r="VWF388" s="811"/>
      <c r="VWG388" s="811"/>
      <c r="VWH388" s="811"/>
      <c r="VWI388" s="811"/>
      <c r="VWJ388" s="811"/>
      <c r="VWK388" s="811"/>
      <c r="VWL388" s="811"/>
      <c r="VWM388" s="811"/>
      <c r="VWN388" s="811"/>
      <c r="VWO388" s="811"/>
      <c r="VWP388" s="811"/>
      <c r="VWQ388" s="811"/>
      <c r="VWR388" s="811"/>
      <c r="VWS388" s="811"/>
      <c r="VWT388" s="811"/>
      <c r="VWU388" s="811"/>
      <c r="VWV388" s="811"/>
      <c r="VWW388" s="811"/>
      <c r="VWX388" s="811"/>
      <c r="VWY388" s="811"/>
      <c r="VWZ388" s="811"/>
      <c r="VXA388" s="811"/>
      <c r="VXB388" s="811"/>
      <c r="VXC388" s="811"/>
      <c r="VXD388" s="811"/>
      <c r="VXE388" s="811"/>
      <c r="VXF388" s="811"/>
      <c r="VXG388" s="811"/>
      <c r="VXH388" s="811"/>
      <c r="VXI388" s="811"/>
      <c r="VXJ388" s="811"/>
      <c r="VXK388" s="811"/>
      <c r="VXL388" s="811"/>
      <c r="VXM388" s="811"/>
      <c r="VXN388" s="811"/>
      <c r="VXO388" s="811"/>
      <c r="VXP388" s="811"/>
      <c r="VXQ388" s="811"/>
      <c r="VXR388" s="811"/>
      <c r="VXS388" s="811"/>
      <c r="VXT388" s="811"/>
      <c r="VXU388" s="811"/>
      <c r="VXV388" s="811"/>
      <c r="VXW388" s="811"/>
      <c r="VXX388" s="811"/>
      <c r="VXY388" s="811"/>
      <c r="VXZ388" s="811"/>
      <c r="VYA388" s="811"/>
      <c r="VYB388" s="811"/>
      <c r="VYC388" s="811"/>
      <c r="VYD388" s="811"/>
      <c r="VYE388" s="811"/>
      <c r="VYF388" s="811"/>
      <c r="VYG388" s="811"/>
      <c r="VYH388" s="811"/>
      <c r="VYI388" s="811"/>
      <c r="VYJ388" s="811"/>
      <c r="VYK388" s="811"/>
      <c r="VYL388" s="811"/>
      <c r="VYM388" s="811"/>
      <c r="VYN388" s="811"/>
      <c r="VYO388" s="811"/>
      <c r="VYP388" s="811"/>
      <c r="VYQ388" s="811"/>
      <c r="VYR388" s="811"/>
      <c r="VYS388" s="811"/>
      <c r="VYT388" s="811"/>
      <c r="VYU388" s="811"/>
      <c r="VYV388" s="811"/>
      <c r="VYW388" s="811"/>
      <c r="VYX388" s="811"/>
      <c r="VYY388" s="811"/>
      <c r="VYZ388" s="811"/>
      <c r="VZA388" s="811"/>
      <c r="VZB388" s="811"/>
      <c r="VZC388" s="811"/>
      <c r="VZD388" s="811"/>
      <c r="VZE388" s="811"/>
      <c r="VZF388" s="811"/>
      <c r="VZG388" s="811"/>
      <c r="VZH388" s="811"/>
      <c r="VZI388" s="811"/>
      <c r="VZJ388" s="811"/>
      <c r="VZK388" s="811"/>
      <c r="VZL388" s="811"/>
      <c r="VZM388" s="811"/>
      <c r="VZN388" s="811"/>
      <c r="VZO388" s="811"/>
      <c r="VZP388" s="811"/>
      <c r="VZQ388" s="811"/>
      <c r="VZR388" s="811"/>
      <c r="VZS388" s="811"/>
      <c r="VZT388" s="811"/>
      <c r="VZU388" s="811"/>
      <c r="VZV388" s="811"/>
      <c r="VZW388" s="811"/>
      <c r="VZX388" s="811"/>
      <c r="VZY388" s="811"/>
      <c r="VZZ388" s="811"/>
      <c r="WAA388" s="811"/>
      <c r="WAB388" s="811"/>
      <c r="WAC388" s="811"/>
      <c r="WAD388" s="811"/>
      <c r="WAE388" s="811"/>
      <c r="WAF388" s="811"/>
      <c r="WAG388" s="811"/>
      <c r="WAH388" s="811"/>
      <c r="WAI388" s="811"/>
      <c r="WAJ388" s="811"/>
      <c r="WAK388" s="811"/>
      <c r="WAL388" s="811"/>
      <c r="WAM388" s="811"/>
      <c r="WAN388" s="811"/>
      <c r="WAO388" s="811"/>
      <c r="WAP388" s="811"/>
      <c r="WAQ388" s="811"/>
      <c r="WAR388" s="811"/>
      <c r="WAS388" s="811"/>
      <c r="WAT388" s="811"/>
      <c r="WAU388" s="811"/>
      <c r="WAV388" s="811"/>
      <c r="WAW388" s="811"/>
      <c r="WAX388" s="811"/>
      <c r="WAY388" s="811"/>
      <c r="WAZ388" s="811"/>
      <c r="WBA388" s="811"/>
      <c r="WBB388" s="811"/>
      <c r="WBC388" s="811"/>
      <c r="WBD388" s="811"/>
      <c r="WBE388" s="811"/>
      <c r="WBF388" s="811"/>
      <c r="WBG388" s="811"/>
      <c r="WBH388" s="811"/>
      <c r="WBI388" s="811"/>
      <c r="WBJ388" s="811"/>
      <c r="WBK388" s="811"/>
      <c r="WBL388" s="811"/>
      <c r="WBM388" s="811"/>
      <c r="WBN388" s="811"/>
      <c r="WBO388" s="811"/>
      <c r="WBP388" s="811"/>
      <c r="WBQ388" s="811"/>
      <c r="WBR388" s="811"/>
      <c r="WBS388" s="811"/>
      <c r="WBT388" s="811"/>
      <c r="WBU388" s="811"/>
      <c r="WBV388" s="811"/>
      <c r="WBW388" s="811"/>
      <c r="WBX388" s="811"/>
      <c r="WBY388" s="811"/>
      <c r="WBZ388" s="811"/>
      <c r="WCA388" s="811"/>
      <c r="WCB388" s="811"/>
      <c r="WCC388" s="811"/>
      <c r="WCD388" s="811"/>
      <c r="WCE388" s="811"/>
      <c r="WCF388" s="811"/>
      <c r="WCG388" s="811"/>
      <c r="WCH388" s="811"/>
      <c r="WCI388" s="811"/>
      <c r="WCJ388" s="811"/>
      <c r="WCK388" s="811"/>
      <c r="WCL388" s="811"/>
      <c r="WCM388" s="811"/>
      <c r="WCN388" s="811"/>
      <c r="WCO388" s="811"/>
      <c r="WCP388" s="811"/>
      <c r="WCQ388" s="811"/>
      <c r="WCR388" s="811"/>
      <c r="WCS388" s="811"/>
      <c r="WCT388" s="811"/>
      <c r="WCU388" s="811"/>
      <c r="WCV388" s="811"/>
      <c r="WCW388" s="811"/>
      <c r="WCX388" s="811"/>
      <c r="WCY388" s="811"/>
      <c r="WCZ388" s="811"/>
      <c r="WDA388" s="811"/>
      <c r="WDB388" s="811"/>
      <c r="WDC388" s="811"/>
      <c r="WDD388" s="811"/>
      <c r="WDE388" s="811"/>
      <c r="WDF388" s="811"/>
      <c r="WDG388" s="811"/>
      <c r="WDH388" s="811"/>
      <c r="WDI388" s="811"/>
      <c r="WDJ388" s="811"/>
      <c r="WDK388" s="811"/>
      <c r="WDL388" s="811"/>
      <c r="WDM388" s="811"/>
      <c r="WDN388" s="811"/>
      <c r="WDO388" s="811"/>
      <c r="WDP388" s="811"/>
      <c r="WDQ388" s="811"/>
      <c r="WDR388" s="811"/>
      <c r="WDS388" s="811"/>
      <c r="WDT388" s="811"/>
      <c r="WDU388" s="811"/>
      <c r="WDV388" s="811"/>
      <c r="WDW388" s="811"/>
      <c r="WDX388" s="811"/>
      <c r="WDY388" s="811"/>
      <c r="WDZ388" s="811"/>
      <c r="WEA388" s="811"/>
      <c r="WEB388" s="811"/>
      <c r="WEC388" s="811"/>
      <c r="WED388" s="811"/>
      <c r="WEE388" s="811"/>
      <c r="WEF388" s="811"/>
      <c r="WEG388" s="811"/>
      <c r="WEH388" s="811"/>
      <c r="WEI388" s="811"/>
      <c r="WEJ388" s="811"/>
      <c r="WEK388" s="811"/>
      <c r="WEL388" s="811"/>
      <c r="WEM388" s="811"/>
      <c r="WEN388" s="811"/>
      <c r="WEO388" s="811"/>
      <c r="WEP388" s="811"/>
      <c r="WEQ388" s="811"/>
      <c r="WER388" s="811"/>
      <c r="WES388" s="811"/>
      <c r="WET388" s="811"/>
      <c r="WEU388" s="811"/>
      <c r="WEV388" s="811"/>
      <c r="WEW388" s="811"/>
      <c r="WEX388" s="811"/>
      <c r="WEY388" s="811"/>
      <c r="WEZ388" s="811"/>
      <c r="WFA388" s="811"/>
      <c r="WFB388" s="811"/>
      <c r="WFC388" s="811"/>
      <c r="WFD388" s="811"/>
      <c r="WFE388" s="811"/>
      <c r="WFF388" s="811"/>
      <c r="WFG388" s="811"/>
      <c r="WFH388" s="811"/>
      <c r="WFI388" s="811"/>
      <c r="WFJ388" s="811"/>
      <c r="WFK388" s="811"/>
      <c r="WFL388" s="811"/>
      <c r="WFM388" s="811"/>
      <c r="WFN388" s="811"/>
      <c r="WFO388" s="811"/>
      <c r="WFP388" s="811"/>
      <c r="WFQ388" s="811"/>
      <c r="WFR388" s="811"/>
      <c r="WFS388" s="811"/>
      <c r="WFT388" s="811"/>
      <c r="WFU388" s="811"/>
      <c r="WFV388" s="811"/>
      <c r="WFW388" s="811"/>
      <c r="WFX388" s="811"/>
      <c r="WFY388" s="811"/>
      <c r="WFZ388" s="811"/>
      <c r="WGA388" s="811"/>
      <c r="WGB388" s="811"/>
      <c r="WGC388" s="811"/>
      <c r="WGD388" s="811"/>
      <c r="WGE388" s="811"/>
      <c r="WGF388" s="811"/>
      <c r="WGG388" s="811"/>
      <c r="WGH388" s="811"/>
      <c r="WGI388" s="811"/>
      <c r="WGJ388" s="811"/>
      <c r="WGK388" s="811"/>
      <c r="WGL388" s="811"/>
      <c r="WGM388" s="811"/>
      <c r="WGN388" s="811"/>
      <c r="WGO388" s="811"/>
      <c r="WGP388" s="811"/>
      <c r="WGQ388" s="811"/>
      <c r="WGR388" s="811"/>
      <c r="WGS388" s="811"/>
      <c r="WGT388" s="811"/>
      <c r="WGU388" s="811"/>
      <c r="WGV388" s="811"/>
      <c r="WGW388" s="811"/>
      <c r="WGX388" s="811"/>
      <c r="WGY388" s="811"/>
      <c r="WGZ388" s="811"/>
      <c r="WHA388" s="811"/>
      <c r="WHB388" s="811"/>
      <c r="WHC388" s="811"/>
      <c r="WHD388" s="811"/>
      <c r="WHE388" s="811"/>
      <c r="WHF388" s="811"/>
      <c r="WHG388" s="811"/>
      <c r="WHH388" s="811"/>
      <c r="WHI388" s="811"/>
      <c r="WHJ388" s="811"/>
      <c r="WHK388" s="811"/>
      <c r="WHL388" s="811"/>
      <c r="WHM388" s="811"/>
      <c r="WHN388" s="811"/>
      <c r="WHO388" s="811"/>
      <c r="WHP388" s="811"/>
      <c r="WHQ388" s="811"/>
      <c r="WHR388" s="811"/>
      <c r="WHS388" s="811"/>
      <c r="WHT388" s="811"/>
      <c r="WHU388" s="811"/>
      <c r="WHV388" s="811"/>
      <c r="WHW388" s="811"/>
      <c r="WHX388" s="811"/>
      <c r="WHY388" s="811"/>
      <c r="WHZ388" s="811"/>
      <c r="WIA388" s="811"/>
      <c r="WIB388" s="811"/>
      <c r="WIC388" s="811"/>
      <c r="WID388" s="811"/>
      <c r="WIE388" s="811"/>
      <c r="WIF388" s="811"/>
      <c r="WIG388" s="811"/>
      <c r="WIH388" s="811"/>
      <c r="WII388" s="811"/>
      <c r="WIJ388" s="811"/>
      <c r="WIK388" s="811"/>
      <c r="WIL388" s="811"/>
      <c r="WIM388" s="811"/>
      <c r="WIN388" s="811"/>
      <c r="WIO388" s="811"/>
      <c r="WIP388" s="811"/>
      <c r="WIQ388" s="811"/>
      <c r="WIR388" s="811"/>
      <c r="WIS388" s="811"/>
      <c r="WIT388" s="811"/>
      <c r="WIU388" s="811"/>
      <c r="WIV388" s="811"/>
      <c r="WIW388" s="811"/>
      <c r="WIX388" s="811"/>
      <c r="WIY388" s="811"/>
      <c r="WIZ388" s="811"/>
      <c r="WJA388" s="811"/>
      <c r="WJB388" s="811"/>
      <c r="WJC388" s="811"/>
      <c r="WJD388" s="811"/>
      <c r="WJE388" s="811"/>
      <c r="WJF388" s="811"/>
      <c r="WJG388" s="811"/>
      <c r="WJH388" s="811"/>
      <c r="WJI388" s="811"/>
      <c r="WJJ388" s="811"/>
      <c r="WJK388" s="811"/>
      <c r="WJL388" s="811"/>
      <c r="WJM388" s="811"/>
      <c r="WJN388" s="811"/>
      <c r="WJO388" s="811"/>
      <c r="WJP388" s="811"/>
      <c r="WJQ388" s="811"/>
      <c r="WJR388" s="811"/>
      <c r="WJS388" s="811"/>
      <c r="WJT388" s="811"/>
      <c r="WJU388" s="811"/>
      <c r="WJV388" s="811"/>
      <c r="WJW388" s="811"/>
      <c r="WJX388" s="811"/>
      <c r="WJY388" s="811"/>
      <c r="WJZ388" s="811"/>
      <c r="WKA388" s="811"/>
      <c r="WKB388" s="811"/>
      <c r="WKC388" s="811"/>
      <c r="WKD388" s="811"/>
      <c r="WKE388" s="811"/>
      <c r="WKF388" s="811"/>
      <c r="WKG388" s="811"/>
      <c r="WKH388" s="811"/>
      <c r="WKI388" s="811"/>
      <c r="WKJ388" s="811"/>
      <c r="WKK388" s="811"/>
      <c r="WKL388" s="811"/>
      <c r="WKM388" s="811"/>
      <c r="WKN388" s="811"/>
      <c r="WKO388" s="811"/>
      <c r="WKP388" s="811"/>
      <c r="WKQ388" s="811"/>
      <c r="WKR388" s="811"/>
      <c r="WKS388" s="811"/>
      <c r="WKT388" s="811"/>
      <c r="WKU388" s="811"/>
      <c r="WKV388" s="811"/>
      <c r="WKW388" s="811"/>
      <c r="WKX388" s="811"/>
      <c r="WKY388" s="811"/>
      <c r="WKZ388" s="811"/>
      <c r="WLA388" s="811"/>
      <c r="WLB388" s="811"/>
      <c r="WLC388" s="811"/>
      <c r="WLD388" s="811"/>
      <c r="WLE388" s="811"/>
      <c r="WLF388" s="811"/>
      <c r="WLG388" s="811"/>
      <c r="WLH388" s="811"/>
      <c r="WLI388" s="811"/>
      <c r="WLJ388" s="811"/>
      <c r="WLK388" s="811"/>
      <c r="WLL388" s="811"/>
      <c r="WLM388" s="811"/>
      <c r="WLN388" s="811"/>
      <c r="WLO388" s="811"/>
      <c r="WLP388" s="811"/>
      <c r="WLQ388" s="811"/>
      <c r="WLR388" s="811"/>
      <c r="WLS388" s="811"/>
      <c r="WLT388" s="811"/>
      <c r="WLU388" s="811"/>
      <c r="WLV388" s="811"/>
      <c r="WLW388" s="811"/>
      <c r="WLX388" s="811"/>
      <c r="WLY388" s="811"/>
      <c r="WLZ388" s="811"/>
      <c r="WMA388" s="811"/>
      <c r="WMB388" s="811"/>
      <c r="WMC388" s="811"/>
      <c r="WMD388" s="811"/>
      <c r="WME388" s="811"/>
      <c r="WMF388" s="811"/>
      <c r="WMG388" s="811"/>
      <c r="WMH388" s="811"/>
      <c r="WMI388" s="811"/>
      <c r="WMJ388" s="811"/>
      <c r="WMK388" s="811"/>
      <c r="WML388" s="811"/>
      <c r="WMM388" s="811"/>
      <c r="WMN388" s="811"/>
      <c r="WMO388" s="811"/>
      <c r="WMP388" s="811"/>
      <c r="WMQ388" s="811"/>
      <c r="WMR388" s="811"/>
      <c r="WMS388" s="811"/>
      <c r="WMT388" s="811"/>
      <c r="WMU388" s="811"/>
      <c r="WMV388" s="811"/>
      <c r="WMW388" s="811"/>
      <c r="WMX388" s="811"/>
      <c r="WMY388" s="811"/>
      <c r="WMZ388" s="811"/>
      <c r="WNA388" s="811"/>
      <c r="WNB388" s="811"/>
      <c r="WNC388" s="811"/>
      <c r="WND388" s="811"/>
      <c r="WNE388" s="811"/>
      <c r="WNF388" s="811"/>
      <c r="WNG388" s="811"/>
      <c r="WNH388" s="811"/>
      <c r="WNI388" s="811"/>
      <c r="WNJ388" s="811"/>
      <c r="WNK388" s="811"/>
      <c r="WNL388" s="811"/>
      <c r="WNM388" s="811"/>
      <c r="WNN388" s="811"/>
      <c r="WNO388" s="811"/>
      <c r="WNP388" s="811"/>
      <c r="WNQ388" s="811"/>
      <c r="WNR388" s="811"/>
      <c r="WNS388" s="811"/>
      <c r="WNT388" s="811"/>
      <c r="WNU388" s="811"/>
      <c r="WNV388" s="811"/>
      <c r="WNW388" s="811"/>
      <c r="WNX388" s="811"/>
      <c r="WNY388" s="811"/>
      <c r="WNZ388" s="811"/>
      <c r="WOA388" s="811"/>
      <c r="WOB388" s="811"/>
      <c r="WOC388" s="811"/>
      <c r="WOD388" s="811"/>
      <c r="WOE388" s="811"/>
      <c r="WOF388" s="811"/>
      <c r="WOG388" s="811"/>
      <c r="WOH388" s="811"/>
      <c r="WOI388" s="811"/>
      <c r="WOJ388" s="811"/>
      <c r="WOK388" s="811"/>
      <c r="WOL388" s="811"/>
      <c r="WOM388" s="811"/>
      <c r="WON388" s="811"/>
      <c r="WOO388" s="811"/>
      <c r="WOP388" s="811"/>
      <c r="WOQ388" s="811"/>
      <c r="WOR388" s="811"/>
      <c r="WOS388" s="811"/>
      <c r="WOT388" s="811"/>
      <c r="WOU388" s="811"/>
      <c r="WOV388" s="811"/>
      <c r="WOW388" s="811"/>
      <c r="WOX388" s="811"/>
      <c r="WOY388" s="811"/>
      <c r="WOZ388" s="811"/>
      <c r="WPA388" s="811"/>
      <c r="WPB388" s="811"/>
      <c r="WPC388" s="811"/>
      <c r="WPD388" s="811"/>
      <c r="WPE388" s="811"/>
      <c r="WPF388" s="811"/>
      <c r="WPG388" s="811"/>
      <c r="WPH388" s="811"/>
      <c r="WPI388" s="811"/>
      <c r="WPJ388" s="811"/>
      <c r="WPK388" s="811"/>
      <c r="WPL388" s="811"/>
      <c r="WPM388" s="811"/>
      <c r="WPN388" s="811"/>
      <c r="WPO388" s="811"/>
      <c r="WPP388" s="811"/>
      <c r="WPQ388" s="811"/>
      <c r="WPR388" s="811"/>
      <c r="WPS388" s="811"/>
      <c r="WPT388" s="811"/>
      <c r="WPU388" s="811"/>
      <c r="WPV388" s="811"/>
      <c r="WPW388" s="811"/>
      <c r="WPX388" s="811"/>
      <c r="WPY388" s="811"/>
      <c r="WPZ388" s="811"/>
      <c r="WQA388" s="811"/>
      <c r="WQB388" s="811"/>
      <c r="WQC388" s="811"/>
      <c r="WQD388" s="811"/>
      <c r="WQE388" s="811"/>
      <c r="WQF388" s="811"/>
      <c r="WQG388" s="811"/>
      <c r="WQH388" s="811"/>
      <c r="WQI388" s="811"/>
      <c r="WQJ388" s="811"/>
      <c r="WQK388" s="811"/>
      <c r="WQL388" s="811"/>
      <c r="WQM388" s="811"/>
      <c r="WQN388" s="811"/>
      <c r="WQO388" s="811"/>
      <c r="WQP388" s="811"/>
      <c r="WQQ388" s="811"/>
      <c r="WQR388" s="811"/>
      <c r="WQS388" s="811"/>
      <c r="WQT388" s="811"/>
      <c r="WQU388" s="811"/>
      <c r="WQV388" s="811"/>
      <c r="WQW388" s="811"/>
      <c r="WQX388" s="811"/>
      <c r="WQY388" s="811"/>
      <c r="WQZ388" s="811"/>
      <c r="WRA388" s="811"/>
      <c r="WRB388" s="811"/>
      <c r="WRC388" s="811"/>
      <c r="WRD388" s="811"/>
      <c r="WRE388" s="811"/>
      <c r="WRF388" s="811"/>
      <c r="WRG388" s="811"/>
      <c r="WRH388" s="811"/>
      <c r="WRI388" s="811"/>
      <c r="WRJ388" s="811"/>
      <c r="WRK388" s="811"/>
      <c r="WRL388" s="811"/>
      <c r="WRM388" s="811"/>
      <c r="WRN388" s="811"/>
      <c r="WRO388" s="811"/>
      <c r="WRP388" s="811"/>
      <c r="WRQ388" s="811"/>
      <c r="WRR388" s="811"/>
      <c r="WRS388" s="811"/>
      <c r="WRT388" s="811"/>
      <c r="WRU388" s="811"/>
      <c r="WRV388" s="811"/>
      <c r="WRW388" s="811"/>
      <c r="WRX388" s="811"/>
      <c r="WRY388" s="811"/>
      <c r="WRZ388" s="811"/>
      <c r="WSA388" s="811"/>
      <c r="WSB388" s="811"/>
      <c r="WSC388" s="811"/>
      <c r="WSD388" s="811"/>
      <c r="WSE388" s="811"/>
      <c r="WSF388" s="811"/>
      <c r="WSG388" s="811"/>
      <c r="WSH388" s="811"/>
      <c r="WSI388" s="811"/>
      <c r="WSJ388" s="811"/>
      <c r="WSK388" s="811"/>
      <c r="WSL388" s="811"/>
      <c r="WSM388" s="811"/>
      <c r="WSN388" s="811"/>
      <c r="WSO388" s="811"/>
      <c r="WSP388" s="811"/>
      <c r="WSQ388" s="811"/>
      <c r="WSR388" s="811"/>
      <c r="WSS388" s="811"/>
      <c r="WST388" s="811"/>
      <c r="WSU388" s="811"/>
      <c r="WSV388" s="811"/>
      <c r="WSW388" s="811"/>
      <c r="WSX388" s="811"/>
      <c r="WSY388" s="811"/>
      <c r="WSZ388" s="811"/>
      <c r="WTA388" s="811"/>
      <c r="WTB388" s="811"/>
      <c r="WTC388" s="811"/>
      <c r="WTD388" s="811"/>
      <c r="WTE388" s="811"/>
      <c r="WTF388" s="811"/>
      <c r="WTG388" s="811"/>
      <c r="WTH388" s="811"/>
      <c r="WTI388" s="811"/>
      <c r="WTJ388" s="811"/>
      <c r="WTK388" s="811"/>
      <c r="WTL388" s="811"/>
      <c r="WTM388" s="811"/>
      <c r="WTN388" s="811"/>
      <c r="WTO388" s="811"/>
      <c r="WTP388" s="811"/>
      <c r="WTQ388" s="811"/>
      <c r="WTR388" s="811"/>
      <c r="WTS388" s="811"/>
      <c r="WTT388" s="811"/>
      <c r="WTU388" s="811"/>
      <c r="WTV388" s="811"/>
      <c r="WTW388" s="811"/>
      <c r="WTX388" s="811"/>
      <c r="WTY388" s="811"/>
      <c r="WTZ388" s="811"/>
      <c r="WUA388" s="811"/>
      <c r="WUB388" s="811"/>
      <c r="WUC388" s="811"/>
      <c r="WUD388" s="811"/>
      <c r="WUE388" s="811"/>
      <c r="WUF388" s="811"/>
      <c r="WUG388" s="811"/>
      <c r="WUH388" s="811"/>
      <c r="WUI388" s="811"/>
      <c r="WUJ388" s="811"/>
      <c r="WUK388" s="811"/>
      <c r="WUL388" s="811"/>
      <c r="WUM388" s="811"/>
      <c r="WUN388" s="811"/>
      <c r="WUO388" s="811"/>
      <c r="WUP388" s="811"/>
      <c r="WUQ388" s="811"/>
      <c r="WUR388" s="811"/>
      <c r="WUS388" s="811"/>
      <c r="WUT388" s="811"/>
      <c r="WUU388" s="811"/>
      <c r="WUV388" s="811"/>
      <c r="WUW388" s="811"/>
      <c r="WUX388" s="811"/>
      <c r="WUY388" s="811"/>
      <c r="WUZ388" s="811"/>
      <c r="WVA388" s="811"/>
      <c r="WVB388" s="811"/>
      <c r="WVC388" s="811"/>
      <c r="WVD388" s="811"/>
      <c r="WVE388" s="811"/>
      <c r="WVF388" s="811"/>
      <c r="WVG388" s="811"/>
      <c r="WVH388" s="811"/>
      <c r="WVI388" s="811"/>
      <c r="WVJ388" s="811"/>
      <c r="WVK388" s="811"/>
      <c r="WVL388" s="811"/>
      <c r="WVM388" s="811"/>
      <c r="WVN388" s="811"/>
      <c r="WVO388" s="811"/>
      <c r="WVP388" s="811"/>
      <c r="WVQ388" s="811"/>
      <c r="WVR388" s="811"/>
      <c r="WVS388" s="811"/>
      <c r="WVT388" s="811"/>
      <c r="WVU388" s="811"/>
      <c r="WVV388" s="811"/>
      <c r="WVW388" s="811"/>
      <c r="WVX388" s="811"/>
      <c r="WVY388" s="811"/>
      <c r="WVZ388" s="811"/>
      <c r="WWA388" s="811"/>
      <c r="WWB388" s="811"/>
      <c r="WWC388" s="811"/>
      <c r="WWD388" s="811"/>
      <c r="WWE388" s="811"/>
      <c r="WWF388" s="811"/>
      <c r="WWG388" s="811"/>
      <c r="WWH388" s="811"/>
      <c r="WWI388" s="811"/>
      <c r="WWJ388" s="811"/>
      <c r="WWK388" s="811"/>
      <c r="WWL388" s="811"/>
      <c r="WWM388" s="811"/>
      <c r="WWN388" s="811"/>
      <c r="WWO388" s="811"/>
      <c r="WWP388" s="811"/>
      <c r="WWQ388" s="811"/>
      <c r="WWR388" s="811"/>
      <c r="WWS388" s="811"/>
      <c r="WWT388" s="811"/>
      <c r="WWU388" s="811"/>
      <c r="WWV388" s="811"/>
      <c r="WWW388" s="811"/>
      <c r="WWX388" s="811"/>
      <c r="WWY388" s="811"/>
      <c r="WWZ388" s="811"/>
      <c r="WXA388" s="811"/>
      <c r="WXB388" s="811"/>
      <c r="WXC388" s="811"/>
      <c r="WXD388" s="811"/>
      <c r="WXE388" s="811"/>
      <c r="WXF388" s="811"/>
      <c r="WXG388" s="811"/>
      <c r="WXH388" s="811"/>
      <c r="WXI388" s="811"/>
      <c r="WXJ388" s="811"/>
      <c r="WXK388" s="811"/>
      <c r="WXL388" s="811"/>
      <c r="WXM388" s="811"/>
      <c r="WXN388" s="811"/>
      <c r="WXO388" s="811"/>
      <c r="WXP388" s="811"/>
      <c r="WXQ388" s="811"/>
      <c r="WXR388" s="811"/>
      <c r="WXS388" s="811"/>
      <c r="WXT388" s="811"/>
      <c r="WXU388" s="811"/>
      <c r="WXV388" s="811"/>
      <c r="WXW388" s="811"/>
      <c r="WXX388" s="811"/>
      <c r="WXY388" s="811"/>
      <c r="WXZ388" s="811"/>
      <c r="WYA388" s="811"/>
      <c r="WYB388" s="811"/>
      <c r="WYC388" s="811"/>
      <c r="WYD388" s="811"/>
      <c r="WYE388" s="811"/>
      <c r="WYF388" s="811"/>
      <c r="WYG388" s="811"/>
      <c r="WYH388" s="811"/>
      <c r="WYI388" s="811"/>
      <c r="WYJ388" s="811"/>
      <c r="WYK388" s="811"/>
      <c r="WYL388" s="811"/>
      <c r="WYM388" s="811"/>
      <c r="WYN388" s="811"/>
      <c r="WYO388" s="811"/>
      <c r="WYP388" s="811"/>
      <c r="WYQ388" s="811"/>
      <c r="WYR388" s="811"/>
      <c r="WYS388" s="811"/>
      <c r="WYT388" s="811"/>
      <c r="WYU388" s="811"/>
      <c r="WYV388" s="811"/>
      <c r="WYW388" s="811"/>
      <c r="WYX388" s="811"/>
      <c r="WYY388" s="811"/>
      <c r="WYZ388" s="811"/>
      <c r="WZA388" s="811"/>
      <c r="WZB388" s="811"/>
      <c r="WZC388" s="811"/>
      <c r="WZD388" s="811"/>
      <c r="WZE388" s="811"/>
      <c r="WZF388" s="811"/>
      <c r="WZG388" s="811"/>
      <c r="WZH388" s="811"/>
      <c r="WZI388" s="811"/>
      <c r="WZJ388" s="811"/>
      <c r="WZK388" s="811"/>
      <c r="WZL388" s="811"/>
      <c r="WZM388" s="811"/>
      <c r="WZN388" s="811"/>
      <c r="WZO388" s="811"/>
      <c r="WZP388" s="811"/>
      <c r="WZQ388" s="811"/>
      <c r="WZR388" s="811"/>
      <c r="WZS388" s="811"/>
      <c r="WZT388" s="811"/>
      <c r="WZU388" s="811"/>
      <c r="WZV388" s="811"/>
      <c r="WZW388" s="811"/>
      <c r="WZX388" s="811"/>
      <c r="WZY388" s="811"/>
      <c r="WZZ388" s="811"/>
      <c r="XAA388" s="811"/>
      <c r="XAB388" s="811"/>
      <c r="XAC388" s="811"/>
      <c r="XAD388" s="811"/>
      <c r="XAE388" s="811"/>
      <c r="XAF388" s="811"/>
      <c r="XAG388" s="811"/>
      <c r="XAH388" s="811"/>
      <c r="XAI388" s="811"/>
      <c r="XAJ388" s="811"/>
      <c r="XAK388" s="811"/>
      <c r="XAL388" s="811"/>
      <c r="XAM388" s="811"/>
      <c r="XAN388" s="811"/>
      <c r="XAO388" s="811"/>
      <c r="XAP388" s="811"/>
      <c r="XAQ388" s="811"/>
      <c r="XAR388" s="811"/>
      <c r="XAS388" s="811"/>
      <c r="XAT388" s="811"/>
      <c r="XAU388" s="811"/>
      <c r="XAV388" s="811"/>
      <c r="XAW388" s="811"/>
      <c r="XAX388" s="811"/>
      <c r="XAY388" s="811"/>
      <c r="XAZ388" s="811"/>
      <c r="XBA388" s="811"/>
      <c r="XBB388" s="811"/>
      <c r="XBC388" s="811"/>
      <c r="XBD388" s="811"/>
      <c r="XBE388" s="811"/>
      <c r="XBF388" s="811"/>
      <c r="XBG388" s="811"/>
      <c r="XBH388" s="811"/>
      <c r="XBI388" s="811"/>
      <c r="XBJ388" s="811"/>
      <c r="XBK388" s="811"/>
      <c r="XBL388" s="811"/>
      <c r="XBM388" s="811"/>
      <c r="XBN388" s="811"/>
      <c r="XBO388" s="811"/>
      <c r="XBP388" s="811"/>
      <c r="XBQ388" s="811"/>
      <c r="XBR388" s="811"/>
      <c r="XBS388" s="811"/>
      <c r="XBT388" s="811"/>
      <c r="XBU388" s="811"/>
      <c r="XBV388" s="811"/>
      <c r="XBW388" s="811"/>
      <c r="XBX388" s="811"/>
      <c r="XBY388" s="811"/>
      <c r="XBZ388" s="811"/>
      <c r="XCA388" s="811"/>
      <c r="XCB388" s="811"/>
      <c r="XCC388" s="811"/>
      <c r="XCD388" s="811"/>
      <c r="XCE388" s="811"/>
      <c r="XCF388" s="811"/>
      <c r="XCG388" s="811"/>
      <c r="XCH388" s="811"/>
      <c r="XCI388" s="811"/>
      <c r="XCJ388" s="811"/>
    </row>
  </sheetData>
  <protectedRanges>
    <protectedRange sqref="F91" name="Rango1_1_1_1_1_1_2_2"/>
    <protectedRange sqref="D16:E22" name="Rango1_3_2_1_1_6"/>
    <protectedRange sqref="D24:E27" name="Rango1_3_2_1_1_7"/>
    <protectedRange sqref="D29:E29" name="Rango1_3_2_1_1_8"/>
    <protectedRange sqref="E38:E40" name="Rango1_2_1_1_2_2"/>
    <protectedRange sqref="E42:E48" name="Rango1_2_1_1_2_3"/>
    <protectedRange sqref="B67:E69" name="Rango1"/>
    <protectedRange sqref="F87 F81:F84" name="Rango1_1_1_1_1_1_3_3"/>
    <protectedRange sqref="F84" name="Rango1_1_1_1_1_1_1_2_3"/>
    <protectedRange sqref="F86" name="Rango1_1_1_1_1_3_2_2"/>
    <protectedRange sqref="F85" name="Rango1_1_1_1_1_1_3_1_2"/>
    <protectedRange sqref="F85" name="Rango1_1_1_1_1_1_1_2_1_2"/>
    <protectedRange sqref="F88:F90" name="Rango1_1_1_1_1_1_2_2_1_2"/>
  </protectedRanges>
  <mergeCells count="58">
    <mergeCell ref="B67:C67"/>
    <mergeCell ref="D67:E67"/>
    <mergeCell ref="B68:C68"/>
    <mergeCell ref="D68:E68"/>
    <mergeCell ref="B69:C69"/>
    <mergeCell ref="D69:E69"/>
    <mergeCell ref="H49:H50"/>
    <mergeCell ref="F55:G58"/>
    <mergeCell ref="B41:H41"/>
    <mergeCell ref="B33:B34"/>
    <mergeCell ref="C33:C35"/>
    <mergeCell ref="D33:D35"/>
    <mergeCell ref="F33:F34"/>
    <mergeCell ref="E33:E34"/>
    <mergeCell ref="C49:C51"/>
    <mergeCell ref="D49:D51"/>
    <mergeCell ref="E49:E50"/>
    <mergeCell ref="F49:F50"/>
    <mergeCell ref="G49:G50"/>
    <mergeCell ref="B2:E2"/>
    <mergeCell ref="B14:H14"/>
    <mergeCell ref="F11:F12"/>
    <mergeCell ref="G11:G12"/>
    <mergeCell ref="H11:H12"/>
    <mergeCell ref="B5:H5"/>
    <mergeCell ref="B6:H6"/>
    <mergeCell ref="B8:H10"/>
    <mergeCell ref="B7:H7"/>
    <mergeCell ref="E11:E12"/>
    <mergeCell ref="B11:B12"/>
    <mergeCell ref="C11:C13"/>
    <mergeCell ref="D11:D12"/>
    <mergeCell ref="B64:C64"/>
    <mergeCell ref="B72:C72"/>
    <mergeCell ref="B30:G30"/>
    <mergeCell ref="B31:G31"/>
    <mergeCell ref="B32:G32"/>
    <mergeCell ref="B59:G59"/>
    <mergeCell ref="B60:G60"/>
    <mergeCell ref="B54:H54"/>
    <mergeCell ref="G33:G34"/>
    <mergeCell ref="H33:H34"/>
    <mergeCell ref="B61:G61"/>
    <mergeCell ref="B62:G62"/>
    <mergeCell ref="B36:H36"/>
    <mergeCell ref="B37:H37"/>
    <mergeCell ref="B52:H52"/>
    <mergeCell ref="B49:B50"/>
    <mergeCell ref="B88:H88"/>
    <mergeCell ref="B91:H91"/>
    <mergeCell ref="B82:H82"/>
    <mergeCell ref="B81:H81"/>
    <mergeCell ref="B83:H83"/>
    <mergeCell ref="B84:H84"/>
    <mergeCell ref="B85:H85"/>
    <mergeCell ref="B86:H86"/>
    <mergeCell ref="B87:H87"/>
    <mergeCell ref="B90:H90"/>
  </mergeCells>
  <conditionalFormatting sqref="B30:B32 H31:H32 B54:H54 B11:H14 B49:H51 B33:H36 G53">
    <cfRule type="containsBlanks" dxfId="88" priority="79">
      <formula>LEN(TRIM(B11))=0</formula>
    </cfRule>
  </conditionalFormatting>
  <conditionalFormatting sqref="F55">
    <cfRule type="containsBlanks" dxfId="87" priority="74">
      <formula>LEN(TRIM(F55))=0</formula>
    </cfRule>
  </conditionalFormatting>
  <conditionalFormatting sqref="B59:B61 H59:H62">
    <cfRule type="containsBlanks" dxfId="86" priority="70">
      <formula>LEN(TRIM(B59))=0</formula>
    </cfRule>
  </conditionalFormatting>
  <conditionalFormatting sqref="B62">
    <cfRule type="containsBlanks" dxfId="85" priority="69">
      <formula>LEN(TRIM(B62))=0</formula>
    </cfRule>
  </conditionalFormatting>
  <conditionalFormatting sqref="E17">
    <cfRule type="containsBlanks" dxfId="84" priority="43">
      <formula>LEN(TRIM(E17))=0</formula>
    </cfRule>
  </conditionalFormatting>
  <conditionalFormatting sqref="E18">
    <cfRule type="containsBlanks" dxfId="83" priority="42">
      <formula>LEN(TRIM(E18))=0</formula>
    </cfRule>
  </conditionalFormatting>
  <conditionalFormatting sqref="D21:D22 F18:G22 B16:D20 G16:G17">
    <cfRule type="containsBlanks" dxfId="82" priority="46">
      <formula>LEN(TRIM(B16))=0</formula>
    </cfRule>
  </conditionalFormatting>
  <conditionalFormatting sqref="B21:C22">
    <cfRule type="containsBlanks" dxfId="81" priority="45">
      <formula>LEN(TRIM(B21))=0</formula>
    </cfRule>
  </conditionalFormatting>
  <conditionalFormatting sqref="E20">
    <cfRule type="containsBlanks" dxfId="80" priority="40">
      <formula>LEN(TRIM(E20))=0</formula>
    </cfRule>
  </conditionalFormatting>
  <conditionalFormatting sqref="B37:H37">
    <cfRule type="containsBlanks" dxfId="79" priority="49">
      <formula>LEN(TRIM(B37))=0</formula>
    </cfRule>
  </conditionalFormatting>
  <conditionalFormatting sqref="B53:D53">
    <cfRule type="containsBlanks" dxfId="78" priority="48">
      <formula>LEN(TRIM(B53))=0</formula>
    </cfRule>
  </conditionalFormatting>
  <conditionalFormatting sqref="F16">
    <cfRule type="containsBlanks" dxfId="77" priority="37">
      <formula>LEN(TRIM(F16))=0</formula>
    </cfRule>
  </conditionalFormatting>
  <conditionalFormatting sqref="E24">
    <cfRule type="containsBlanks" dxfId="76" priority="34">
      <formula>LEN(TRIM(E24))=0</formula>
    </cfRule>
  </conditionalFormatting>
  <conditionalFormatting sqref="E29">
    <cfRule type="containsBlanks" dxfId="75" priority="30">
      <formula>LEN(TRIM(E29))=0</formula>
    </cfRule>
  </conditionalFormatting>
  <conditionalFormatting sqref="B55:B57 D55:E57">
    <cfRule type="containsBlanks" dxfId="74" priority="19">
      <formula>LEN(TRIM(B55))=0</formula>
    </cfRule>
  </conditionalFormatting>
  <conditionalFormatting sqref="H24">
    <cfRule type="containsBlanks" dxfId="73" priority="10">
      <formula>LEN(TRIM(H24))=0</formula>
    </cfRule>
  </conditionalFormatting>
  <conditionalFormatting sqref="H30">
    <cfRule type="containsBlanks" dxfId="72" priority="29">
      <formula>LEN(TRIM(H30))=0</formula>
    </cfRule>
  </conditionalFormatting>
  <conditionalFormatting sqref="B24:D27 F24:G27">
    <cfRule type="containsBlanks" dxfId="71" priority="35">
      <formula>LEN(TRIM(B24))=0</formula>
    </cfRule>
  </conditionalFormatting>
  <conditionalFormatting sqref="E16">
    <cfRule type="containsBlanks" dxfId="70" priority="44">
      <formula>LEN(TRIM(E16))=0</formula>
    </cfRule>
  </conditionalFormatting>
  <conditionalFormatting sqref="B40">
    <cfRule type="containsBlanks" dxfId="69" priority="26">
      <formula>LEN(TRIM(B40))=0</formula>
    </cfRule>
  </conditionalFormatting>
  <conditionalFormatting sqref="E19">
    <cfRule type="containsBlanks" dxfId="68" priority="41">
      <formula>LEN(TRIM(E19))=0</formula>
    </cfRule>
  </conditionalFormatting>
  <conditionalFormatting sqref="E25:E26">
    <cfRule type="containsBlanks" dxfId="67" priority="33">
      <formula>LEN(TRIM(E25))=0</formula>
    </cfRule>
  </conditionalFormatting>
  <conditionalFormatting sqref="E21:E22">
    <cfRule type="containsBlanks" dxfId="66" priority="39">
      <formula>LEN(TRIM(E21))=0</formula>
    </cfRule>
  </conditionalFormatting>
  <conditionalFormatting sqref="F17">
    <cfRule type="containsBlanks" dxfId="65" priority="38">
      <formula>LEN(TRIM(F17))=0</formula>
    </cfRule>
  </conditionalFormatting>
  <conditionalFormatting sqref="E38:E40">
    <cfRule type="containsBlanks" dxfId="64" priority="27">
      <formula>LEN(TRIM(E38))=0</formula>
    </cfRule>
  </conditionalFormatting>
  <conditionalFormatting sqref="B38:D39 F38:G40 C40:D40">
    <cfRule type="containsBlanks" dxfId="63" priority="28">
      <formula>LEN(TRIM(B38))=0</formula>
    </cfRule>
  </conditionalFormatting>
  <conditionalFormatting sqref="E27">
    <cfRule type="containsBlanks" dxfId="62" priority="32">
      <formula>LEN(TRIM(E27))=0</formula>
    </cfRule>
  </conditionalFormatting>
  <conditionalFormatting sqref="B29:D29 F29:H29">
    <cfRule type="containsBlanks" dxfId="61" priority="31">
      <formula>LEN(TRIM(B29))=0</formula>
    </cfRule>
  </conditionalFormatting>
  <conditionalFormatting sqref="B42:B46 D42:D46 B47:D48 F42:G48">
    <cfRule type="containsBlanks" dxfId="60" priority="25">
      <formula>LEN(TRIM(B42))=0</formula>
    </cfRule>
  </conditionalFormatting>
  <conditionalFormatting sqref="C42:C46">
    <cfRule type="containsBlanks" dxfId="59" priority="24">
      <formula>LEN(TRIM(C42))=0</formula>
    </cfRule>
  </conditionalFormatting>
  <conditionalFormatting sqref="E42:E48">
    <cfRule type="containsBlanks" dxfId="58" priority="23">
      <formula>LEN(TRIM(E42))=0</formula>
    </cfRule>
  </conditionalFormatting>
  <conditionalFormatting sqref="E58 B58">
    <cfRule type="containsBlanks" dxfId="57" priority="18">
      <formula>LEN(TRIM(B58))=0</formula>
    </cfRule>
  </conditionalFormatting>
  <conditionalFormatting sqref="B41:H41">
    <cfRule type="containsBlanks" dxfId="56" priority="21">
      <formula>LEN(TRIM(B41))=0</formula>
    </cfRule>
  </conditionalFormatting>
  <conditionalFormatting sqref="D58">
    <cfRule type="containsBlanks" dxfId="55" priority="15">
      <formula>LEN(TRIM(D58))=0</formula>
    </cfRule>
  </conditionalFormatting>
  <conditionalFormatting sqref="H16:H22">
    <cfRule type="containsBlanks" dxfId="54" priority="11">
      <formula>LEN(TRIM(H16))=0</formula>
    </cfRule>
  </conditionalFormatting>
  <conditionalFormatting sqref="B8">
    <cfRule type="containsBlanks" dxfId="53" priority="12">
      <formula>LEN(TRIM(B8))=0</formula>
    </cfRule>
  </conditionalFormatting>
  <conditionalFormatting sqref="H25:H27">
    <cfRule type="containsBlanks" dxfId="52" priority="9">
      <formula>LEN(TRIM(H25))=0</formula>
    </cfRule>
  </conditionalFormatting>
  <conditionalFormatting sqref="H38:H40">
    <cfRule type="containsBlanks" dxfId="51" priority="8">
      <formula>LEN(TRIM(H38))=0</formula>
    </cfRule>
  </conditionalFormatting>
  <conditionalFormatting sqref="H42:H46">
    <cfRule type="containsBlanks" dxfId="50" priority="7">
      <formula>LEN(TRIM(H42))=0</formula>
    </cfRule>
  </conditionalFormatting>
  <conditionalFormatting sqref="H47:H48">
    <cfRule type="containsBlanks" dxfId="49" priority="6">
      <formula>LEN(TRIM(H47))=0</formula>
    </cfRule>
  </conditionalFormatting>
  <conditionalFormatting sqref="B52:H52">
    <cfRule type="containsBlanks" dxfId="48" priority="5">
      <formula>LEN(TRIM(B52))=0</formula>
    </cfRule>
  </conditionalFormatting>
  <conditionalFormatting sqref="H53">
    <cfRule type="containsBlanks" dxfId="47" priority="4">
      <formula>LEN(TRIM(H53))=0</formula>
    </cfRule>
  </conditionalFormatting>
  <conditionalFormatting sqref="H56:H58">
    <cfRule type="containsBlanks" dxfId="46" priority="1">
      <formula>LEN(TRIM(H56))=0</formula>
    </cfRule>
  </conditionalFormatting>
  <conditionalFormatting sqref="H55">
    <cfRule type="containsBlanks" dxfId="45" priority="2">
      <formula>LEN(TRIM(H55))=0</formula>
    </cfRule>
  </conditionalFormatting>
  <printOptions horizontalCentered="1" verticalCentered="1"/>
  <pageMargins left="0.70866141732283472" right="0.70866141732283472" top="0.74803149606299213" bottom="0.74803149606299213" header="0.31496062992125984" footer="0.31496062992125984"/>
  <pageSetup scale="67" fitToHeight="0" orientation="portrait" r:id="rId1"/>
  <rowBreaks count="2" manualBreakCount="2">
    <brk id="48" max="8" man="1"/>
    <brk id="94"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XCJ382"/>
  <sheetViews>
    <sheetView showGridLines="0" tabSelected="1" view="pageBreakPreview" topLeftCell="A64" zoomScale="110" zoomScaleNormal="110" zoomScaleSheetLayoutView="110" workbookViewId="0">
      <selection activeCell="E49" sqref="E49:E50"/>
    </sheetView>
  </sheetViews>
  <sheetFormatPr baseColWidth="10" defaultColWidth="12.28515625" defaultRowHeight="16.5" x14ac:dyDescent="0.3"/>
  <cols>
    <col min="1" max="1" width="2" style="811" customWidth="1"/>
    <col min="2" max="2" width="9.5703125" style="819" customWidth="1"/>
    <col min="3" max="3" width="40.28515625" style="817" customWidth="1"/>
    <col min="4" max="4" width="15.5703125" style="817" customWidth="1"/>
    <col min="5" max="5" width="16.140625" style="818" customWidth="1"/>
    <col min="6" max="6" width="13.7109375" style="810" customWidth="1"/>
    <col min="7" max="7" width="12.7109375" style="810" customWidth="1"/>
    <col min="8" max="8" width="23.7109375" style="810" customWidth="1"/>
    <col min="9" max="9" width="2" style="813" customWidth="1"/>
    <col min="10" max="184" width="11.28515625" style="810" customWidth="1"/>
    <col min="185" max="224" width="12.28515625" style="811"/>
    <col min="225" max="225" width="1.7109375" style="811" customWidth="1"/>
    <col min="226" max="226" width="9.5703125" style="811" customWidth="1"/>
    <col min="227" max="227" width="47.42578125" style="811" customWidth="1"/>
    <col min="228" max="228" width="23.7109375" style="811" bestFit="1" customWidth="1"/>
    <col min="229" max="229" width="15.42578125" style="811" customWidth="1"/>
    <col min="230" max="230" width="22.28515625" style="811" customWidth="1"/>
    <col min="231" max="231" width="20.5703125" style="811" customWidth="1"/>
    <col min="232" max="232" width="23.28515625" style="811" customWidth="1"/>
    <col min="233" max="238" width="4.7109375" style="811" customWidth="1"/>
    <col min="239" max="240" width="3.7109375" style="811" customWidth="1"/>
    <col min="241" max="248" width="4.5703125" style="811" customWidth="1"/>
    <col min="249" max="440" width="11.28515625" style="811" customWidth="1"/>
    <col min="441" max="480" width="12.28515625" style="811"/>
    <col min="481" max="481" width="1.7109375" style="811" customWidth="1"/>
    <col min="482" max="482" width="9.5703125" style="811" customWidth="1"/>
    <col min="483" max="483" width="47.42578125" style="811" customWidth="1"/>
    <col min="484" max="484" width="23.7109375" style="811" bestFit="1" customWidth="1"/>
    <col min="485" max="485" width="15.42578125" style="811" customWidth="1"/>
    <col min="486" max="486" width="22.28515625" style="811" customWidth="1"/>
    <col min="487" max="487" width="20.5703125" style="811" customWidth="1"/>
    <col min="488" max="488" width="23.28515625" style="811" customWidth="1"/>
    <col min="489" max="494" width="4.7109375" style="811" customWidth="1"/>
    <col min="495" max="496" width="3.7109375" style="811" customWidth="1"/>
    <col min="497" max="504" width="4.5703125" style="811" customWidth="1"/>
    <col min="505" max="696" width="11.28515625" style="811" customWidth="1"/>
    <col min="697" max="736" width="12.28515625" style="811"/>
    <col min="737" max="737" width="1.7109375" style="811" customWidth="1"/>
    <col min="738" max="738" width="9.5703125" style="811" customWidth="1"/>
    <col min="739" max="739" width="47.42578125" style="811" customWidth="1"/>
    <col min="740" max="740" width="23.7109375" style="811" bestFit="1" customWidth="1"/>
    <col min="741" max="741" width="15.42578125" style="811" customWidth="1"/>
    <col min="742" max="742" width="22.28515625" style="811" customWidth="1"/>
    <col min="743" max="743" width="20.5703125" style="811" customWidth="1"/>
    <col min="744" max="744" width="23.28515625" style="811" customWidth="1"/>
    <col min="745" max="750" width="4.7109375" style="811" customWidth="1"/>
    <col min="751" max="752" width="3.7109375" style="811" customWidth="1"/>
    <col min="753" max="760" width="4.5703125" style="811" customWidth="1"/>
    <col min="761" max="952" width="11.28515625" style="811" customWidth="1"/>
    <col min="953" max="992" width="12.28515625" style="811"/>
    <col min="993" max="993" width="1.7109375" style="811" customWidth="1"/>
    <col min="994" max="994" width="9.5703125" style="811" customWidth="1"/>
    <col min="995" max="995" width="47.42578125" style="811" customWidth="1"/>
    <col min="996" max="996" width="23.7109375" style="811" bestFit="1" customWidth="1"/>
    <col min="997" max="997" width="15.42578125" style="811" customWidth="1"/>
    <col min="998" max="998" width="22.28515625" style="811" customWidth="1"/>
    <col min="999" max="999" width="20.5703125" style="811" customWidth="1"/>
    <col min="1000" max="1000" width="23.28515625" style="811" customWidth="1"/>
    <col min="1001" max="1006" width="4.7109375" style="811" customWidth="1"/>
    <col min="1007" max="1008" width="3.7109375" style="811" customWidth="1"/>
    <col min="1009" max="1016" width="4.5703125" style="811" customWidth="1"/>
    <col min="1017" max="1208" width="11.28515625" style="811" customWidth="1"/>
    <col min="1209" max="1248" width="12.28515625" style="811"/>
    <col min="1249" max="1249" width="1.7109375" style="811" customWidth="1"/>
    <col min="1250" max="1250" width="9.5703125" style="811" customWidth="1"/>
    <col min="1251" max="1251" width="47.42578125" style="811" customWidth="1"/>
    <col min="1252" max="1252" width="23.7109375" style="811" bestFit="1" customWidth="1"/>
    <col min="1253" max="1253" width="15.42578125" style="811" customWidth="1"/>
    <col min="1254" max="1254" width="22.28515625" style="811" customWidth="1"/>
    <col min="1255" max="1255" width="20.5703125" style="811" customWidth="1"/>
    <col min="1256" max="1256" width="23.28515625" style="811" customWidth="1"/>
    <col min="1257" max="1262" width="4.7109375" style="811" customWidth="1"/>
    <col min="1263" max="1264" width="3.7109375" style="811" customWidth="1"/>
    <col min="1265" max="1272" width="4.5703125" style="811" customWidth="1"/>
    <col min="1273" max="1464" width="11.28515625" style="811" customWidth="1"/>
    <col min="1465" max="1504" width="12.28515625" style="811"/>
    <col min="1505" max="1505" width="1.7109375" style="811" customWidth="1"/>
    <col min="1506" max="1506" width="9.5703125" style="811" customWidth="1"/>
    <col min="1507" max="1507" width="47.42578125" style="811" customWidth="1"/>
    <col min="1508" max="1508" width="23.7109375" style="811" bestFit="1" customWidth="1"/>
    <col min="1509" max="1509" width="15.42578125" style="811" customWidth="1"/>
    <col min="1510" max="1510" width="22.28515625" style="811" customWidth="1"/>
    <col min="1511" max="1511" width="20.5703125" style="811" customWidth="1"/>
    <col min="1512" max="1512" width="23.28515625" style="811" customWidth="1"/>
    <col min="1513" max="1518" width="4.7109375" style="811" customWidth="1"/>
    <col min="1519" max="1520" width="3.7109375" style="811" customWidth="1"/>
    <col min="1521" max="1528" width="4.5703125" style="811" customWidth="1"/>
    <col min="1529" max="1720" width="11.28515625" style="811" customWidth="1"/>
    <col min="1721" max="1760" width="12.28515625" style="811"/>
    <col min="1761" max="1761" width="1.7109375" style="811" customWidth="1"/>
    <col min="1762" max="1762" width="9.5703125" style="811" customWidth="1"/>
    <col min="1763" max="1763" width="47.42578125" style="811" customWidth="1"/>
    <col min="1764" max="1764" width="23.7109375" style="811" bestFit="1" customWidth="1"/>
    <col min="1765" max="1765" width="15.42578125" style="811" customWidth="1"/>
    <col min="1766" max="1766" width="22.28515625" style="811" customWidth="1"/>
    <col min="1767" max="1767" width="20.5703125" style="811" customWidth="1"/>
    <col min="1768" max="1768" width="23.28515625" style="811" customWidth="1"/>
    <col min="1769" max="1774" width="4.7109375" style="811" customWidth="1"/>
    <col min="1775" max="1776" width="3.7109375" style="811" customWidth="1"/>
    <col min="1777" max="1784" width="4.5703125" style="811" customWidth="1"/>
    <col min="1785" max="1976" width="11.28515625" style="811" customWidth="1"/>
    <col min="1977" max="2016" width="12.28515625" style="811"/>
    <col min="2017" max="2017" width="1.7109375" style="811" customWidth="1"/>
    <col min="2018" max="2018" width="9.5703125" style="811" customWidth="1"/>
    <col min="2019" max="2019" width="47.42578125" style="811" customWidth="1"/>
    <col min="2020" max="2020" width="23.7109375" style="811" bestFit="1" customWidth="1"/>
    <col min="2021" max="2021" width="15.42578125" style="811" customWidth="1"/>
    <col min="2022" max="2022" width="22.28515625" style="811" customWidth="1"/>
    <col min="2023" max="2023" width="20.5703125" style="811" customWidth="1"/>
    <col min="2024" max="2024" width="23.28515625" style="811" customWidth="1"/>
    <col min="2025" max="2030" width="4.7109375" style="811" customWidth="1"/>
    <col min="2031" max="2032" width="3.7109375" style="811" customWidth="1"/>
    <col min="2033" max="2040" width="4.5703125" style="811" customWidth="1"/>
    <col min="2041" max="2232" width="11.28515625" style="811" customWidth="1"/>
    <col min="2233" max="2272" width="12.28515625" style="811"/>
    <col min="2273" max="2273" width="1.7109375" style="811" customWidth="1"/>
    <col min="2274" max="2274" width="9.5703125" style="811" customWidth="1"/>
    <col min="2275" max="2275" width="47.42578125" style="811" customWidth="1"/>
    <col min="2276" max="2276" width="23.7109375" style="811" bestFit="1" customWidth="1"/>
    <col min="2277" max="2277" width="15.42578125" style="811" customWidth="1"/>
    <col min="2278" max="2278" width="22.28515625" style="811" customWidth="1"/>
    <col min="2279" max="2279" width="20.5703125" style="811" customWidth="1"/>
    <col min="2280" max="2280" width="23.28515625" style="811" customWidth="1"/>
    <col min="2281" max="2286" width="4.7109375" style="811" customWidth="1"/>
    <col min="2287" max="2288" width="3.7109375" style="811" customWidth="1"/>
    <col min="2289" max="2296" width="4.5703125" style="811" customWidth="1"/>
    <col min="2297" max="2488" width="11.28515625" style="811" customWidth="1"/>
    <col min="2489" max="2528" width="12.28515625" style="811"/>
    <col min="2529" max="2529" width="1.7109375" style="811" customWidth="1"/>
    <col min="2530" max="2530" width="9.5703125" style="811" customWidth="1"/>
    <col min="2531" max="2531" width="47.42578125" style="811" customWidth="1"/>
    <col min="2532" max="2532" width="23.7109375" style="811" bestFit="1" customWidth="1"/>
    <col min="2533" max="2533" width="15.42578125" style="811" customWidth="1"/>
    <col min="2534" max="2534" width="22.28515625" style="811" customWidth="1"/>
    <col min="2535" max="2535" width="20.5703125" style="811" customWidth="1"/>
    <col min="2536" max="2536" width="23.28515625" style="811" customWidth="1"/>
    <col min="2537" max="2542" width="4.7109375" style="811" customWidth="1"/>
    <col min="2543" max="2544" width="3.7109375" style="811" customWidth="1"/>
    <col min="2545" max="2552" width="4.5703125" style="811" customWidth="1"/>
    <col min="2553" max="2744" width="11.28515625" style="811" customWidth="1"/>
    <col min="2745" max="2784" width="12.28515625" style="811"/>
    <col min="2785" max="2785" width="1.7109375" style="811" customWidth="1"/>
    <col min="2786" max="2786" width="9.5703125" style="811" customWidth="1"/>
    <col min="2787" max="2787" width="47.42578125" style="811" customWidth="1"/>
    <col min="2788" max="2788" width="23.7109375" style="811" bestFit="1" customWidth="1"/>
    <col min="2789" max="2789" width="15.42578125" style="811" customWidth="1"/>
    <col min="2790" max="2790" width="22.28515625" style="811" customWidth="1"/>
    <col min="2791" max="2791" width="20.5703125" style="811" customWidth="1"/>
    <col min="2792" max="2792" width="23.28515625" style="811" customWidth="1"/>
    <col min="2793" max="2798" width="4.7109375" style="811" customWidth="1"/>
    <col min="2799" max="2800" width="3.7109375" style="811" customWidth="1"/>
    <col min="2801" max="2808" width="4.5703125" style="811" customWidth="1"/>
    <col min="2809" max="3000" width="11.28515625" style="811" customWidth="1"/>
    <col min="3001" max="3040" width="12.28515625" style="811"/>
    <col min="3041" max="3041" width="1.7109375" style="811" customWidth="1"/>
    <col min="3042" max="3042" width="9.5703125" style="811" customWidth="1"/>
    <col min="3043" max="3043" width="47.42578125" style="811" customWidth="1"/>
    <col min="3044" max="3044" width="23.7109375" style="811" bestFit="1" customWidth="1"/>
    <col min="3045" max="3045" width="15.42578125" style="811" customWidth="1"/>
    <col min="3046" max="3046" width="22.28515625" style="811" customWidth="1"/>
    <col min="3047" max="3047" width="20.5703125" style="811" customWidth="1"/>
    <col min="3048" max="3048" width="23.28515625" style="811" customWidth="1"/>
    <col min="3049" max="3054" width="4.7109375" style="811" customWidth="1"/>
    <col min="3055" max="3056" width="3.7109375" style="811" customWidth="1"/>
    <col min="3057" max="3064" width="4.5703125" style="811" customWidth="1"/>
    <col min="3065" max="3256" width="11.28515625" style="811" customWidth="1"/>
    <col min="3257" max="3296" width="12.28515625" style="811"/>
    <col min="3297" max="3297" width="1.7109375" style="811" customWidth="1"/>
    <col min="3298" max="3298" width="9.5703125" style="811" customWidth="1"/>
    <col min="3299" max="3299" width="47.42578125" style="811" customWidth="1"/>
    <col min="3300" max="3300" width="23.7109375" style="811" bestFit="1" customWidth="1"/>
    <col min="3301" max="3301" width="15.42578125" style="811" customWidth="1"/>
    <col min="3302" max="3302" width="22.28515625" style="811" customWidth="1"/>
    <col min="3303" max="3303" width="20.5703125" style="811" customWidth="1"/>
    <col min="3304" max="3304" width="23.28515625" style="811" customWidth="1"/>
    <col min="3305" max="3310" width="4.7109375" style="811" customWidth="1"/>
    <col min="3311" max="3312" width="3.7109375" style="811" customWidth="1"/>
    <col min="3313" max="3320" width="4.5703125" style="811" customWidth="1"/>
    <col min="3321" max="3512" width="11.28515625" style="811" customWidth="1"/>
    <col min="3513" max="3552" width="12.28515625" style="811"/>
    <col min="3553" max="3553" width="1.7109375" style="811" customWidth="1"/>
    <col min="3554" max="3554" width="9.5703125" style="811" customWidth="1"/>
    <col min="3555" max="3555" width="47.42578125" style="811" customWidth="1"/>
    <col min="3556" max="3556" width="23.7109375" style="811" bestFit="1" customWidth="1"/>
    <col min="3557" max="3557" width="15.42578125" style="811" customWidth="1"/>
    <col min="3558" max="3558" width="22.28515625" style="811" customWidth="1"/>
    <col min="3559" max="3559" width="20.5703125" style="811" customWidth="1"/>
    <col min="3560" max="3560" width="23.28515625" style="811" customWidth="1"/>
    <col min="3561" max="3566" width="4.7109375" style="811" customWidth="1"/>
    <col min="3567" max="3568" width="3.7109375" style="811" customWidth="1"/>
    <col min="3569" max="3576" width="4.5703125" style="811" customWidth="1"/>
    <col min="3577" max="3768" width="11.28515625" style="811" customWidth="1"/>
    <col min="3769" max="3808" width="12.28515625" style="811"/>
    <col min="3809" max="3809" width="1.7109375" style="811" customWidth="1"/>
    <col min="3810" max="3810" width="9.5703125" style="811" customWidth="1"/>
    <col min="3811" max="3811" width="47.42578125" style="811" customWidth="1"/>
    <col min="3812" max="3812" width="23.7109375" style="811" bestFit="1" customWidth="1"/>
    <col min="3813" max="3813" width="15.42578125" style="811" customWidth="1"/>
    <col min="3814" max="3814" width="22.28515625" style="811" customWidth="1"/>
    <col min="3815" max="3815" width="20.5703125" style="811" customWidth="1"/>
    <col min="3816" max="3816" width="23.28515625" style="811" customWidth="1"/>
    <col min="3817" max="3822" width="4.7109375" style="811" customWidth="1"/>
    <col min="3823" max="3824" width="3.7109375" style="811" customWidth="1"/>
    <col min="3825" max="3832" width="4.5703125" style="811" customWidth="1"/>
    <col min="3833" max="4024" width="11.28515625" style="811" customWidth="1"/>
    <col min="4025" max="4064" width="12.28515625" style="811"/>
    <col min="4065" max="4065" width="1.7109375" style="811" customWidth="1"/>
    <col min="4066" max="4066" width="9.5703125" style="811" customWidth="1"/>
    <col min="4067" max="4067" width="47.42578125" style="811" customWidth="1"/>
    <col min="4068" max="4068" width="23.7109375" style="811" bestFit="1" customWidth="1"/>
    <col min="4069" max="4069" width="15.42578125" style="811" customWidth="1"/>
    <col min="4070" max="4070" width="22.28515625" style="811" customWidth="1"/>
    <col min="4071" max="4071" width="20.5703125" style="811" customWidth="1"/>
    <col min="4072" max="4072" width="23.28515625" style="811" customWidth="1"/>
    <col min="4073" max="4078" width="4.7109375" style="811" customWidth="1"/>
    <col min="4079" max="4080" width="3.7109375" style="811" customWidth="1"/>
    <col min="4081" max="4088" width="4.5703125" style="811" customWidth="1"/>
    <col min="4089" max="4280" width="11.28515625" style="811" customWidth="1"/>
    <col min="4281" max="4320" width="12.28515625" style="811"/>
    <col min="4321" max="4321" width="1.7109375" style="811" customWidth="1"/>
    <col min="4322" max="4322" width="9.5703125" style="811" customWidth="1"/>
    <col min="4323" max="4323" width="47.42578125" style="811" customWidth="1"/>
    <col min="4324" max="4324" width="23.7109375" style="811" bestFit="1" customWidth="1"/>
    <col min="4325" max="4325" width="15.42578125" style="811" customWidth="1"/>
    <col min="4326" max="4326" width="22.28515625" style="811" customWidth="1"/>
    <col min="4327" max="4327" width="20.5703125" style="811" customWidth="1"/>
    <col min="4328" max="4328" width="23.28515625" style="811" customWidth="1"/>
    <col min="4329" max="4334" width="4.7109375" style="811" customWidth="1"/>
    <col min="4335" max="4336" width="3.7109375" style="811" customWidth="1"/>
    <col min="4337" max="4344" width="4.5703125" style="811" customWidth="1"/>
    <col min="4345" max="4536" width="11.28515625" style="811" customWidth="1"/>
    <col min="4537" max="4576" width="12.28515625" style="811"/>
    <col min="4577" max="4577" width="1.7109375" style="811" customWidth="1"/>
    <col min="4578" max="4578" width="9.5703125" style="811" customWidth="1"/>
    <col min="4579" max="4579" width="47.42578125" style="811" customWidth="1"/>
    <col min="4580" max="4580" width="23.7109375" style="811" bestFit="1" customWidth="1"/>
    <col min="4581" max="4581" width="15.42578125" style="811" customWidth="1"/>
    <col min="4582" max="4582" width="22.28515625" style="811" customWidth="1"/>
    <col min="4583" max="4583" width="20.5703125" style="811" customWidth="1"/>
    <col min="4584" max="4584" width="23.28515625" style="811" customWidth="1"/>
    <col min="4585" max="4590" width="4.7109375" style="811" customWidth="1"/>
    <col min="4591" max="4592" width="3.7109375" style="811" customWidth="1"/>
    <col min="4593" max="4600" width="4.5703125" style="811" customWidth="1"/>
    <col min="4601" max="4792" width="11.28515625" style="811" customWidth="1"/>
    <col min="4793" max="4832" width="12.28515625" style="811"/>
    <col min="4833" max="4833" width="1.7109375" style="811" customWidth="1"/>
    <col min="4834" max="4834" width="9.5703125" style="811" customWidth="1"/>
    <col min="4835" max="4835" width="47.42578125" style="811" customWidth="1"/>
    <col min="4836" max="4836" width="23.7109375" style="811" bestFit="1" customWidth="1"/>
    <col min="4837" max="4837" width="15.42578125" style="811" customWidth="1"/>
    <col min="4838" max="4838" width="22.28515625" style="811" customWidth="1"/>
    <col min="4839" max="4839" width="20.5703125" style="811" customWidth="1"/>
    <col min="4840" max="4840" width="23.28515625" style="811" customWidth="1"/>
    <col min="4841" max="4846" width="4.7109375" style="811" customWidth="1"/>
    <col min="4847" max="4848" width="3.7109375" style="811" customWidth="1"/>
    <col min="4849" max="4856" width="4.5703125" style="811" customWidth="1"/>
    <col min="4857" max="5048" width="11.28515625" style="811" customWidth="1"/>
    <col min="5049" max="5088" width="12.28515625" style="811"/>
    <col min="5089" max="5089" width="1.7109375" style="811" customWidth="1"/>
    <col min="5090" max="5090" width="9.5703125" style="811" customWidth="1"/>
    <col min="5091" max="5091" width="47.42578125" style="811" customWidth="1"/>
    <col min="5092" max="5092" width="23.7109375" style="811" bestFit="1" customWidth="1"/>
    <col min="5093" max="5093" width="15.42578125" style="811" customWidth="1"/>
    <col min="5094" max="5094" width="22.28515625" style="811" customWidth="1"/>
    <col min="5095" max="5095" width="20.5703125" style="811" customWidth="1"/>
    <col min="5096" max="5096" width="23.28515625" style="811" customWidth="1"/>
    <col min="5097" max="5102" width="4.7109375" style="811" customWidth="1"/>
    <col min="5103" max="5104" width="3.7109375" style="811" customWidth="1"/>
    <col min="5105" max="5112" width="4.5703125" style="811" customWidth="1"/>
    <col min="5113" max="5304" width="11.28515625" style="811" customWidth="1"/>
    <col min="5305" max="5344" width="12.28515625" style="811"/>
    <col min="5345" max="5345" width="1.7109375" style="811" customWidth="1"/>
    <col min="5346" max="5346" width="9.5703125" style="811" customWidth="1"/>
    <col min="5347" max="5347" width="47.42578125" style="811" customWidth="1"/>
    <col min="5348" max="5348" width="23.7109375" style="811" bestFit="1" customWidth="1"/>
    <col min="5349" max="5349" width="15.42578125" style="811" customWidth="1"/>
    <col min="5350" max="5350" width="22.28515625" style="811" customWidth="1"/>
    <col min="5351" max="5351" width="20.5703125" style="811" customWidth="1"/>
    <col min="5352" max="5352" width="23.28515625" style="811" customWidth="1"/>
    <col min="5353" max="5358" width="4.7109375" style="811" customWidth="1"/>
    <col min="5359" max="5360" width="3.7109375" style="811" customWidth="1"/>
    <col min="5361" max="5368" width="4.5703125" style="811" customWidth="1"/>
    <col min="5369" max="5560" width="11.28515625" style="811" customWidth="1"/>
    <col min="5561" max="5600" width="12.28515625" style="811"/>
    <col min="5601" max="5601" width="1.7109375" style="811" customWidth="1"/>
    <col min="5602" max="5602" width="9.5703125" style="811" customWidth="1"/>
    <col min="5603" max="5603" width="47.42578125" style="811" customWidth="1"/>
    <col min="5604" max="5604" width="23.7109375" style="811" bestFit="1" customWidth="1"/>
    <col min="5605" max="5605" width="15.42578125" style="811" customWidth="1"/>
    <col min="5606" max="5606" width="22.28515625" style="811" customWidth="1"/>
    <col min="5607" max="5607" width="20.5703125" style="811" customWidth="1"/>
    <col min="5608" max="5608" width="23.28515625" style="811" customWidth="1"/>
    <col min="5609" max="5614" width="4.7109375" style="811" customWidth="1"/>
    <col min="5615" max="5616" width="3.7109375" style="811" customWidth="1"/>
    <col min="5617" max="5624" width="4.5703125" style="811" customWidth="1"/>
    <col min="5625" max="5816" width="11.28515625" style="811" customWidth="1"/>
    <col min="5817" max="5856" width="12.28515625" style="811"/>
    <col min="5857" max="5857" width="1.7109375" style="811" customWidth="1"/>
    <col min="5858" max="5858" width="9.5703125" style="811" customWidth="1"/>
    <col min="5859" max="5859" width="47.42578125" style="811" customWidth="1"/>
    <col min="5860" max="5860" width="23.7109375" style="811" bestFit="1" customWidth="1"/>
    <col min="5861" max="5861" width="15.42578125" style="811" customWidth="1"/>
    <col min="5862" max="5862" width="22.28515625" style="811" customWidth="1"/>
    <col min="5863" max="5863" width="20.5703125" style="811" customWidth="1"/>
    <col min="5864" max="5864" width="23.28515625" style="811" customWidth="1"/>
    <col min="5865" max="5870" width="4.7109375" style="811" customWidth="1"/>
    <col min="5871" max="5872" width="3.7109375" style="811" customWidth="1"/>
    <col min="5873" max="5880" width="4.5703125" style="811" customWidth="1"/>
    <col min="5881" max="6072" width="11.28515625" style="811" customWidth="1"/>
    <col min="6073" max="6112" width="12.28515625" style="811"/>
    <col min="6113" max="6113" width="1.7109375" style="811" customWidth="1"/>
    <col min="6114" max="6114" width="9.5703125" style="811" customWidth="1"/>
    <col min="6115" max="6115" width="47.42578125" style="811" customWidth="1"/>
    <col min="6116" max="6116" width="23.7109375" style="811" bestFit="1" customWidth="1"/>
    <col min="6117" max="6117" width="15.42578125" style="811" customWidth="1"/>
    <col min="6118" max="6118" width="22.28515625" style="811" customWidth="1"/>
    <col min="6119" max="6119" width="20.5703125" style="811" customWidth="1"/>
    <col min="6120" max="6120" width="23.28515625" style="811" customWidth="1"/>
    <col min="6121" max="6126" width="4.7109375" style="811" customWidth="1"/>
    <col min="6127" max="6128" width="3.7109375" style="811" customWidth="1"/>
    <col min="6129" max="6136" width="4.5703125" style="811" customWidth="1"/>
    <col min="6137" max="6328" width="11.28515625" style="811" customWidth="1"/>
    <col min="6329" max="6368" width="12.28515625" style="811"/>
    <col min="6369" max="6369" width="1.7109375" style="811" customWidth="1"/>
    <col min="6370" max="6370" width="9.5703125" style="811" customWidth="1"/>
    <col min="6371" max="6371" width="47.42578125" style="811" customWidth="1"/>
    <col min="6372" max="6372" width="23.7109375" style="811" bestFit="1" customWidth="1"/>
    <col min="6373" max="6373" width="15.42578125" style="811" customWidth="1"/>
    <col min="6374" max="6374" width="22.28515625" style="811" customWidth="1"/>
    <col min="6375" max="6375" width="20.5703125" style="811" customWidth="1"/>
    <col min="6376" max="6376" width="23.28515625" style="811" customWidth="1"/>
    <col min="6377" max="6382" width="4.7109375" style="811" customWidth="1"/>
    <col min="6383" max="6384" width="3.7109375" style="811" customWidth="1"/>
    <col min="6385" max="6392" width="4.5703125" style="811" customWidth="1"/>
    <col min="6393" max="6584" width="11.28515625" style="811" customWidth="1"/>
    <col min="6585" max="6624" width="12.28515625" style="811"/>
    <col min="6625" max="6625" width="1.7109375" style="811" customWidth="1"/>
    <col min="6626" max="6626" width="9.5703125" style="811" customWidth="1"/>
    <col min="6627" max="6627" width="47.42578125" style="811" customWidth="1"/>
    <col min="6628" max="6628" width="23.7109375" style="811" bestFit="1" customWidth="1"/>
    <col min="6629" max="6629" width="15.42578125" style="811" customWidth="1"/>
    <col min="6630" max="6630" width="22.28515625" style="811" customWidth="1"/>
    <col min="6631" max="6631" width="20.5703125" style="811" customWidth="1"/>
    <col min="6632" max="6632" width="23.28515625" style="811" customWidth="1"/>
    <col min="6633" max="6638" width="4.7109375" style="811" customWidth="1"/>
    <col min="6639" max="6640" width="3.7109375" style="811" customWidth="1"/>
    <col min="6641" max="6648" width="4.5703125" style="811" customWidth="1"/>
    <col min="6649" max="6840" width="11.28515625" style="811" customWidth="1"/>
    <col min="6841" max="6880" width="12.28515625" style="811"/>
    <col min="6881" max="6881" width="1.7109375" style="811" customWidth="1"/>
    <col min="6882" max="6882" width="9.5703125" style="811" customWidth="1"/>
    <col min="6883" max="6883" width="47.42578125" style="811" customWidth="1"/>
    <col min="6884" max="6884" width="23.7109375" style="811" bestFit="1" customWidth="1"/>
    <col min="6885" max="6885" width="15.42578125" style="811" customWidth="1"/>
    <col min="6886" max="6886" width="22.28515625" style="811" customWidth="1"/>
    <col min="6887" max="6887" width="20.5703125" style="811" customWidth="1"/>
    <col min="6888" max="6888" width="23.28515625" style="811" customWidth="1"/>
    <col min="6889" max="6894" width="4.7109375" style="811" customWidth="1"/>
    <col min="6895" max="6896" width="3.7109375" style="811" customWidth="1"/>
    <col min="6897" max="6904" width="4.5703125" style="811" customWidth="1"/>
    <col min="6905" max="7096" width="11.28515625" style="811" customWidth="1"/>
    <col min="7097" max="7136" width="12.28515625" style="811"/>
    <col min="7137" max="7137" width="1.7109375" style="811" customWidth="1"/>
    <col min="7138" max="7138" width="9.5703125" style="811" customWidth="1"/>
    <col min="7139" max="7139" width="47.42578125" style="811" customWidth="1"/>
    <col min="7140" max="7140" width="23.7109375" style="811" bestFit="1" customWidth="1"/>
    <col min="7141" max="7141" width="15.42578125" style="811" customWidth="1"/>
    <col min="7142" max="7142" width="22.28515625" style="811" customWidth="1"/>
    <col min="7143" max="7143" width="20.5703125" style="811" customWidth="1"/>
    <col min="7144" max="7144" width="23.28515625" style="811" customWidth="1"/>
    <col min="7145" max="7150" width="4.7109375" style="811" customWidth="1"/>
    <col min="7151" max="7152" width="3.7109375" style="811" customWidth="1"/>
    <col min="7153" max="7160" width="4.5703125" style="811" customWidth="1"/>
    <col min="7161" max="7352" width="11.28515625" style="811" customWidth="1"/>
    <col min="7353" max="7392" width="12.28515625" style="811"/>
    <col min="7393" max="7393" width="1.7109375" style="811" customWidth="1"/>
    <col min="7394" max="7394" width="9.5703125" style="811" customWidth="1"/>
    <col min="7395" max="7395" width="47.42578125" style="811" customWidth="1"/>
    <col min="7396" max="7396" width="23.7109375" style="811" bestFit="1" customWidth="1"/>
    <col min="7397" max="7397" width="15.42578125" style="811" customWidth="1"/>
    <col min="7398" max="7398" width="22.28515625" style="811" customWidth="1"/>
    <col min="7399" max="7399" width="20.5703125" style="811" customWidth="1"/>
    <col min="7400" max="7400" width="23.28515625" style="811" customWidth="1"/>
    <col min="7401" max="7406" width="4.7109375" style="811" customWidth="1"/>
    <col min="7407" max="7408" width="3.7109375" style="811" customWidth="1"/>
    <col min="7409" max="7416" width="4.5703125" style="811" customWidth="1"/>
    <col min="7417" max="7608" width="11.28515625" style="811" customWidth="1"/>
    <col min="7609" max="7648" width="12.28515625" style="811"/>
    <col min="7649" max="7649" width="1.7109375" style="811" customWidth="1"/>
    <col min="7650" max="7650" width="9.5703125" style="811" customWidth="1"/>
    <col min="7651" max="7651" width="47.42578125" style="811" customWidth="1"/>
    <col min="7652" max="7652" width="23.7109375" style="811" bestFit="1" customWidth="1"/>
    <col min="7653" max="7653" width="15.42578125" style="811" customWidth="1"/>
    <col min="7654" max="7654" width="22.28515625" style="811" customWidth="1"/>
    <col min="7655" max="7655" width="20.5703125" style="811" customWidth="1"/>
    <col min="7656" max="7656" width="23.28515625" style="811" customWidth="1"/>
    <col min="7657" max="7662" width="4.7109375" style="811" customWidth="1"/>
    <col min="7663" max="7664" width="3.7109375" style="811" customWidth="1"/>
    <col min="7665" max="7672" width="4.5703125" style="811" customWidth="1"/>
    <col min="7673" max="7864" width="11.28515625" style="811" customWidth="1"/>
    <col min="7865" max="7904" width="12.28515625" style="811"/>
    <col min="7905" max="7905" width="1.7109375" style="811" customWidth="1"/>
    <col min="7906" max="7906" width="9.5703125" style="811" customWidth="1"/>
    <col min="7907" max="7907" width="47.42578125" style="811" customWidth="1"/>
    <col min="7908" max="7908" width="23.7109375" style="811" bestFit="1" customWidth="1"/>
    <col min="7909" max="7909" width="15.42578125" style="811" customWidth="1"/>
    <col min="7910" max="7910" width="22.28515625" style="811" customWidth="1"/>
    <col min="7911" max="7911" width="20.5703125" style="811" customWidth="1"/>
    <col min="7912" max="7912" width="23.28515625" style="811" customWidth="1"/>
    <col min="7913" max="7918" width="4.7109375" style="811" customWidth="1"/>
    <col min="7919" max="7920" width="3.7109375" style="811" customWidth="1"/>
    <col min="7921" max="7928" width="4.5703125" style="811" customWidth="1"/>
    <col min="7929" max="8120" width="11.28515625" style="811" customWidth="1"/>
    <col min="8121" max="8160" width="12.28515625" style="811"/>
    <col min="8161" max="8161" width="1.7109375" style="811" customWidth="1"/>
    <col min="8162" max="8162" width="9.5703125" style="811" customWidth="1"/>
    <col min="8163" max="8163" width="47.42578125" style="811" customWidth="1"/>
    <col min="8164" max="8164" width="23.7109375" style="811" bestFit="1" customWidth="1"/>
    <col min="8165" max="8165" width="15.42578125" style="811" customWidth="1"/>
    <col min="8166" max="8166" width="22.28515625" style="811" customWidth="1"/>
    <col min="8167" max="8167" width="20.5703125" style="811" customWidth="1"/>
    <col min="8168" max="8168" width="23.28515625" style="811" customWidth="1"/>
    <col min="8169" max="8174" width="4.7109375" style="811" customWidth="1"/>
    <col min="8175" max="8176" width="3.7109375" style="811" customWidth="1"/>
    <col min="8177" max="8184" width="4.5703125" style="811" customWidth="1"/>
    <col min="8185" max="8376" width="11.28515625" style="811" customWidth="1"/>
    <col min="8377" max="8416" width="12.28515625" style="811"/>
    <col min="8417" max="8417" width="1.7109375" style="811" customWidth="1"/>
    <col min="8418" max="8418" width="9.5703125" style="811" customWidth="1"/>
    <col min="8419" max="8419" width="47.42578125" style="811" customWidth="1"/>
    <col min="8420" max="8420" width="23.7109375" style="811" bestFit="1" customWidth="1"/>
    <col min="8421" max="8421" width="15.42578125" style="811" customWidth="1"/>
    <col min="8422" max="8422" width="22.28515625" style="811" customWidth="1"/>
    <col min="8423" max="8423" width="20.5703125" style="811" customWidth="1"/>
    <col min="8424" max="8424" width="23.28515625" style="811" customWidth="1"/>
    <col min="8425" max="8430" width="4.7109375" style="811" customWidth="1"/>
    <col min="8431" max="8432" width="3.7109375" style="811" customWidth="1"/>
    <col min="8433" max="8440" width="4.5703125" style="811" customWidth="1"/>
    <col min="8441" max="8632" width="11.28515625" style="811" customWidth="1"/>
    <col min="8633" max="8672" width="12.28515625" style="811"/>
    <col min="8673" max="8673" width="1.7109375" style="811" customWidth="1"/>
    <col min="8674" max="8674" width="9.5703125" style="811" customWidth="1"/>
    <col min="8675" max="8675" width="47.42578125" style="811" customWidth="1"/>
    <col min="8676" max="8676" width="23.7109375" style="811" bestFit="1" customWidth="1"/>
    <col min="8677" max="8677" width="15.42578125" style="811" customWidth="1"/>
    <col min="8678" max="8678" width="22.28515625" style="811" customWidth="1"/>
    <col min="8679" max="8679" width="20.5703125" style="811" customWidth="1"/>
    <col min="8680" max="8680" width="23.28515625" style="811" customWidth="1"/>
    <col min="8681" max="8686" width="4.7109375" style="811" customWidth="1"/>
    <col min="8687" max="8688" width="3.7109375" style="811" customWidth="1"/>
    <col min="8689" max="8696" width="4.5703125" style="811" customWidth="1"/>
    <col min="8697" max="8888" width="11.28515625" style="811" customWidth="1"/>
    <col min="8889" max="8928" width="12.28515625" style="811"/>
    <col min="8929" max="8929" width="1.7109375" style="811" customWidth="1"/>
    <col min="8930" max="8930" width="9.5703125" style="811" customWidth="1"/>
    <col min="8931" max="8931" width="47.42578125" style="811" customWidth="1"/>
    <col min="8932" max="8932" width="23.7109375" style="811" bestFit="1" customWidth="1"/>
    <col min="8933" max="8933" width="15.42578125" style="811" customWidth="1"/>
    <col min="8934" max="8934" width="22.28515625" style="811" customWidth="1"/>
    <col min="8935" max="8935" width="20.5703125" style="811" customWidth="1"/>
    <col min="8936" max="8936" width="23.28515625" style="811" customWidth="1"/>
    <col min="8937" max="8942" width="4.7109375" style="811" customWidth="1"/>
    <col min="8943" max="8944" width="3.7109375" style="811" customWidth="1"/>
    <col min="8945" max="8952" width="4.5703125" style="811" customWidth="1"/>
    <col min="8953" max="9144" width="11.28515625" style="811" customWidth="1"/>
    <col min="9145" max="9184" width="12.28515625" style="811"/>
    <col min="9185" max="9185" width="1.7109375" style="811" customWidth="1"/>
    <col min="9186" max="9186" width="9.5703125" style="811" customWidth="1"/>
    <col min="9187" max="9187" width="47.42578125" style="811" customWidth="1"/>
    <col min="9188" max="9188" width="23.7109375" style="811" bestFit="1" customWidth="1"/>
    <col min="9189" max="9189" width="15.42578125" style="811" customWidth="1"/>
    <col min="9190" max="9190" width="22.28515625" style="811" customWidth="1"/>
    <col min="9191" max="9191" width="20.5703125" style="811" customWidth="1"/>
    <col min="9192" max="9192" width="23.28515625" style="811" customWidth="1"/>
    <col min="9193" max="9198" width="4.7109375" style="811" customWidth="1"/>
    <col min="9199" max="9200" width="3.7109375" style="811" customWidth="1"/>
    <col min="9201" max="9208" width="4.5703125" style="811" customWidth="1"/>
    <col min="9209" max="9400" width="11.28515625" style="811" customWidth="1"/>
    <col min="9401" max="9440" width="12.28515625" style="811"/>
    <col min="9441" max="9441" width="1.7109375" style="811" customWidth="1"/>
    <col min="9442" max="9442" width="9.5703125" style="811" customWidth="1"/>
    <col min="9443" max="9443" width="47.42578125" style="811" customWidth="1"/>
    <col min="9444" max="9444" width="23.7109375" style="811" bestFit="1" customWidth="1"/>
    <col min="9445" max="9445" width="15.42578125" style="811" customWidth="1"/>
    <col min="9446" max="9446" width="22.28515625" style="811" customWidth="1"/>
    <col min="9447" max="9447" width="20.5703125" style="811" customWidth="1"/>
    <col min="9448" max="9448" width="23.28515625" style="811" customWidth="1"/>
    <col min="9449" max="9454" width="4.7109375" style="811" customWidth="1"/>
    <col min="9455" max="9456" width="3.7109375" style="811" customWidth="1"/>
    <col min="9457" max="9464" width="4.5703125" style="811" customWidth="1"/>
    <col min="9465" max="9656" width="11.28515625" style="811" customWidth="1"/>
    <col min="9657" max="9696" width="12.28515625" style="811"/>
    <col min="9697" max="9697" width="1.7109375" style="811" customWidth="1"/>
    <col min="9698" max="9698" width="9.5703125" style="811" customWidth="1"/>
    <col min="9699" max="9699" width="47.42578125" style="811" customWidth="1"/>
    <col min="9700" max="9700" width="23.7109375" style="811" bestFit="1" customWidth="1"/>
    <col min="9701" max="9701" width="15.42578125" style="811" customWidth="1"/>
    <col min="9702" max="9702" width="22.28515625" style="811" customWidth="1"/>
    <col min="9703" max="9703" width="20.5703125" style="811" customWidth="1"/>
    <col min="9704" max="9704" width="23.28515625" style="811" customWidth="1"/>
    <col min="9705" max="9710" width="4.7109375" style="811" customWidth="1"/>
    <col min="9711" max="9712" width="3.7109375" style="811" customWidth="1"/>
    <col min="9713" max="9720" width="4.5703125" style="811" customWidth="1"/>
    <col min="9721" max="9912" width="11.28515625" style="811" customWidth="1"/>
    <col min="9913" max="9952" width="12.28515625" style="811"/>
    <col min="9953" max="9953" width="1.7109375" style="811" customWidth="1"/>
    <col min="9954" max="9954" width="9.5703125" style="811" customWidth="1"/>
    <col min="9955" max="9955" width="47.42578125" style="811" customWidth="1"/>
    <col min="9956" max="9956" width="23.7109375" style="811" bestFit="1" customWidth="1"/>
    <col min="9957" max="9957" width="15.42578125" style="811" customWidth="1"/>
    <col min="9958" max="9958" width="22.28515625" style="811" customWidth="1"/>
    <col min="9959" max="9959" width="20.5703125" style="811" customWidth="1"/>
    <col min="9960" max="9960" width="23.28515625" style="811" customWidth="1"/>
    <col min="9961" max="9966" width="4.7109375" style="811" customWidth="1"/>
    <col min="9967" max="9968" width="3.7109375" style="811" customWidth="1"/>
    <col min="9969" max="9976" width="4.5703125" style="811" customWidth="1"/>
    <col min="9977" max="10168" width="11.28515625" style="811" customWidth="1"/>
    <col min="10169" max="10208" width="12.28515625" style="811"/>
    <col min="10209" max="10209" width="1.7109375" style="811" customWidth="1"/>
    <col min="10210" max="10210" width="9.5703125" style="811" customWidth="1"/>
    <col min="10211" max="10211" width="47.42578125" style="811" customWidth="1"/>
    <col min="10212" max="10212" width="23.7109375" style="811" bestFit="1" customWidth="1"/>
    <col min="10213" max="10213" width="15.42578125" style="811" customWidth="1"/>
    <col min="10214" max="10214" width="22.28515625" style="811" customWidth="1"/>
    <col min="10215" max="10215" width="20.5703125" style="811" customWidth="1"/>
    <col min="10216" max="10216" width="23.28515625" style="811" customWidth="1"/>
    <col min="10217" max="10222" width="4.7109375" style="811" customWidth="1"/>
    <col min="10223" max="10224" width="3.7109375" style="811" customWidth="1"/>
    <col min="10225" max="10232" width="4.5703125" style="811" customWidth="1"/>
    <col min="10233" max="10424" width="11.28515625" style="811" customWidth="1"/>
    <col min="10425" max="10464" width="12.28515625" style="811"/>
    <col min="10465" max="10465" width="1.7109375" style="811" customWidth="1"/>
    <col min="10466" max="10466" width="9.5703125" style="811" customWidth="1"/>
    <col min="10467" max="10467" width="47.42578125" style="811" customWidth="1"/>
    <col min="10468" max="10468" width="23.7109375" style="811" bestFit="1" customWidth="1"/>
    <col min="10469" max="10469" width="15.42578125" style="811" customWidth="1"/>
    <col min="10470" max="10470" width="22.28515625" style="811" customWidth="1"/>
    <col min="10471" max="10471" width="20.5703125" style="811" customWidth="1"/>
    <col min="10472" max="10472" width="23.28515625" style="811" customWidth="1"/>
    <col min="10473" max="10478" width="4.7109375" style="811" customWidth="1"/>
    <col min="10479" max="10480" width="3.7109375" style="811" customWidth="1"/>
    <col min="10481" max="10488" width="4.5703125" style="811" customWidth="1"/>
    <col min="10489" max="10680" width="11.28515625" style="811" customWidth="1"/>
    <col min="10681" max="10720" width="12.28515625" style="811"/>
    <col min="10721" max="10721" width="1.7109375" style="811" customWidth="1"/>
    <col min="10722" max="10722" width="9.5703125" style="811" customWidth="1"/>
    <col min="10723" max="10723" width="47.42578125" style="811" customWidth="1"/>
    <col min="10724" max="10724" width="23.7109375" style="811" bestFit="1" customWidth="1"/>
    <col min="10725" max="10725" width="15.42578125" style="811" customWidth="1"/>
    <col min="10726" max="10726" width="22.28515625" style="811" customWidth="1"/>
    <col min="10727" max="10727" width="20.5703125" style="811" customWidth="1"/>
    <col min="10728" max="10728" width="23.28515625" style="811" customWidth="1"/>
    <col min="10729" max="10734" width="4.7109375" style="811" customWidth="1"/>
    <col min="10735" max="10736" width="3.7109375" style="811" customWidth="1"/>
    <col min="10737" max="10744" width="4.5703125" style="811" customWidth="1"/>
    <col min="10745" max="10936" width="11.28515625" style="811" customWidth="1"/>
    <col min="10937" max="10976" width="12.28515625" style="811"/>
    <col min="10977" max="10977" width="1.7109375" style="811" customWidth="1"/>
    <col min="10978" max="10978" width="9.5703125" style="811" customWidth="1"/>
    <col min="10979" max="10979" width="47.42578125" style="811" customWidth="1"/>
    <col min="10980" max="10980" width="23.7109375" style="811" bestFit="1" customWidth="1"/>
    <col min="10981" max="10981" width="15.42578125" style="811" customWidth="1"/>
    <col min="10982" max="10982" width="22.28515625" style="811" customWidth="1"/>
    <col min="10983" max="10983" width="20.5703125" style="811" customWidth="1"/>
    <col min="10984" max="10984" width="23.28515625" style="811" customWidth="1"/>
    <col min="10985" max="10990" width="4.7109375" style="811" customWidth="1"/>
    <col min="10991" max="10992" width="3.7109375" style="811" customWidth="1"/>
    <col min="10993" max="11000" width="4.5703125" style="811" customWidth="1"/>
    <col min="11001" max="11192" width="11.28515625" style="811" customWidth="1"/>
    <col min="11193" max="11232" width="12.28515625" style="811"/>
    <col min="11233" max="11233" width="1.7109375" style="811" customWidth="1"/>
    <col min="11234" max="11234" width="9.5703125" style="811" customWidth="1"/>
    <col min="11235" max="11235" width="47.42578125" style="811" customWidth="1"/>
    <col min="11236" max="11236" width="23.7109375" style="811" bestFit="1" customWidth="1"/>
    <col min="11237" max="11237" width="15.42578125" style="811" customWidth="1"/>
    <col min="11238" max="11238" width="22.28515625" style="811" customWidth="1"/>
    <col min="11239" max="11239" width="20.5703125" style="811" customWidth="1"/>
    <col min="11240" max="11240" width="23.28515625" style="811" customWidth="1"/>
    <col min="11241" max="11246" width="4.7109375" style="811" customWidth="1"/>
    <col min="11247" max="11248" width="3.7109375" style="811" customWidth="1"/>
    <col min="11249" max="11256" width="4.5703125" style="811" customWidth="1"/>
    <col min="11257" max="11448" width="11.28515625" style="811" customWidth="1"/>
    <col min="11449" max="11488" width="12.28515625" style="811"/>
    <col min="11489" max="11489" width="1.7109375" style="811" customWidth="1"/>
    <col min="11490" max="11490" width="9.5703125" style="811" customWidth="1"/>
    <col min="11491" max="11491" width="47.42578125" style="811" customWidth="1"/>
    <col min="11492" max="11492" width="23.7109375" style="811" bestFit="1" customWidth="1"/>
    <col min="11493" max="11493" width="15.42578125" style="811" customWidth="1"/>
    <col min="11494" max="11494" width="22.28515625" style="811" customWidth="1"/>
    <col min="11495" max="11495" width="20.5703125" style="811" customWidth="1"/>
    <col min="11496" max="11496" width="23.28515625" style="811" customWidth="1"/>
    <col min="11497" max="11502" width="4.7109375" style="811" customWidth="1"/>
    <col min="11503" max="11504" width="3.7109375" style="811" customWidth="1"/>
    <col min="11505" max="11512" width="4.5703125" style="811" customWidth="1"/>
    <col min="11513" max="11704" width="11.28515625" style="811" customWidth="1"/>
    <col min="11705" max="11744" width="12.28515625" style="811"/>
    <col min="11745" max="11745" width="1.7109375" style="811" customWidth="1"/>
    <col min="11746" max="11746" width="9.5703125" style="811" customWidth="1"/>
    <col min="11747" max="11747" width="47.42578125" style="811" customWidth="1"/>
    <col min="11748" max="11748" width="23.7109375" style="811" bestFit="1" customWidth="1"/>
    <col min="11749" max="11749" width="15.42578125" style="811" customWidth="1"/>
    <col min="11750" max="11750" width="22.28515625" style="811" customWidth="1"/>
    <col min="11751" max="11751" width="20.5703125" style="811" customWidth="1"/>
    <col min="11752" max="11752" width="23.28515625" style="811" customWidth="1"/>
    <col min="11753" max="11758" width="4.7109375" style="811" customWidth="1"/>
    <col min="11759" max="11760" width="3.7109375" style="811" customWidth="1"/>
    <col min="11761" max="11768" width="4.5703125" style="811" customWidth="1"/>
    <col min="11769" max="11960" width="11.28515625" style="811" customWidth="1"/>
    <col min="11961" max="12000" width="12.28515625" style="811"/>
    <col min="12001" max="12001" width="1.7109375" style="811" customWidth="1"/>
    <col min="12002" max="12002" width="9.5703125" style="811" customWidth="1"/>
    <col min="12003" max="12003" width="47.42578125" style="811" customWidth="1"/>
    <col min="12004" max="12004" width="23.7109375" style="811" bestFit="1" customWidth="1"/>
    <col min="12005" max="12005" width="15.42578125" style="811" customWidth="1"/>
    <col min="12006" max="12006" width="22.28515625" style="811" customWidth="1"/>
    <col min="12007" max="12007" width="20.5703125" style="811" customWidth="1"/>
    <col min="12008" max="12008" width="23.28515625" style="811" customWidth="1"/>
    <col min="12009" max="12014" width="4.7109375" style="811" customWidth="1"/>
    <col min="12015" max="12016" width="3.7109375" style="811" customWidth="1"/>
    <col min="12017" max="12024" width="4.5703125" style="811" customWidth="1"/>
    <col min="12025" max="12216" width="11.28515625" style="811" customWidth="1"/>
    <col min="12217" max="12256" width="12.28515625" style="811"/>
    <col min="12257" max="12257" width="1.7109375" style="811" customWidth="1"/>
    <col min="12258" max="12258" width="9.5703125" style="811" customWidth="1"/>
    <col min="12259" max="12259" width="47.42578125" style="811" customWidth="1"/>
    <col min="12260" max="12260" width="23.7109375" style="811" bestFit="1" customWidth="1"/>
    <col min="12261" max="12261" width="15.42578125" style="811" customWidth="1"/>
    <col min="12262" max="12262" width="22.28515625" style="811" customWidth="1"/>
    <col min="12263" max="12263" width="20.5703125" style="811" customWidth="1"/>
    <col min="12264" max="12264" width="23.28515625" style="811" customWidth="1"/>
    <col min="12265" max="12270" width="4.7109375" style="811" customWidth="1"/>
    <col min="12271" max="12272" width="3.7109375" style="811" customWidth="1"/>
    <col min="12273" max="12280" width="4.5703125" style="811" customWidth="1"/>
    <col min="12281" max="12472" width="11.28515625" style="811" customWidth="1"/>
    <col min="12473" max="12512" width="12.28515625" style="811"/>
    <col min="12513" max="12513" width="1.7109375" style="811" customWidth="1"/>
    <col min="12514" max="12514" width="9.5703125" style="811" customWidth="1"/>
    <col min="12515" max="12515" width="47.42578125" style="811" customWidth="1"/>
    <col min="12516" max="12516" width="23.7109375" style="811" bestFit="1" customWidth="1"/>
    <col min="12517" max="12517" width="15.42578125" style="811" customWidth="1"/>
    <col min="12518" max="12518" width="22.28515625" style="811" customWidth="1"/>
    <col min="12519" max="12519" width="20.5703125" style="811" customWidth="1"/>
    <col min="12520" max="12520" width="23.28515625" style="811" customWidth="1"/>
    <col min="12521" max="12526" width="4.7109375" style="811" customWidth="1"/>
    <col min="12527" max="12528" width="3.7109375" style="811" customWidth="1"/>
    <col min="12529" max="12536" width="4.5703125" style="811" customWidth="1"/>
    <col min="12537" max="12728" width="11.28515625" style="811" customWidth="1"/>
    <col min="12729" max="12768" width="12.28515625" style="811"/>
    <col min="12769" max="12769" width="1.7109375" style="811" customWidth="1"/>
    <col min="12770" max="12770" width="9.5703125" style="811" customWidth="1"/>
    <col min="12771" max="12771" width="47.42578125" style="811" customWidth="1"/>
    <col min="12772" max="12772" width="23.7109375" style="811" bestFit="1" customWidth="1"/>
    <col min="12773" max="12773" width="15.42578125" style="811" customWidth="1"/>
    <col min="12774" max="12774" width="22.28515625" style="811" customWidth="1"/>
    <col min="12775" max="12775" width="20.5703125" style="811" customWidth="1"/>
    <col min="12776" max="12776" width="23.28515625" style="811" customWidth="1"/>
    <col min="12777" max="12782" width="4.7109375" style="811" customWidth="1"/>
    <col min="12783" max="12784" width="3.7109375" style="811" customWidth="1"/>
    <col min="12785" max="12792" width="4.5703125" style="811" customWidth="1"/>
    <col min="12793" max="12984" width="11.28515625" style="811" customWidth="1"/>
    <col min="12985" max="13024" width="12.28515625" style="811"/>
    <col min="13025" max="13025" width="1.7109375" style="811" customWidth="1"/>
    <col min="13026" max="13026" width="9.5703125" style="811" customWidth="1"/>
    <col min="13027" max="13027" width="47.42578125" style="811" customWidth="1"/>
    <col min="13028" max="13028" width="23.7109375" style="811" bestFit="1" customWidth="1"/>
    <col min="13029" max="13029" width="15.42578125" style="811" customWidth="1"/>
    <col min="13030" max="13030" width="22.28515625" style="811" customWidth="1"/>
    <col min="13031" max="13031" width="20.5703125" style="811" customWidth="1"/>
    <col min="13032" max="13032" width="23.28515625" style="811" customWidth="1"/>
    <col min="13033" max="13038" width="4.7109375" style="811" customWidth="1"/>
    <col min="13039" max="13040" width="3.7109375" style="811" customWidth="1"/>
    <col min="13041" max="13048" width="4.5703125" style="811" customWidth="1"/>
    <col min="13049" max="13240" width="11.28515625" style="811" customWidth="1"/>
    <col min="13241" max="13280" width="12.28515625" style="811"/>
    <col min="13281" max="13281" width="1.7109375" style="811" customWidth="1"/>
    <col min="13282" max="13282" width="9.5703125" style="811" customWidth="1"/>
    <col min="13283" max="13283" width="47.42578125" style="811" customWidth="1"/>
    <col min="13284" max="13284" width="23.7109375" style="811" bestFit="1" customWidth="1"/>
    <col min="13285" max="13285" width="15.42578125" style="811" customWidth="1"/>
    <col min="13286" max="13286" width="22.28515625" style="811" customWidth="1"/>
    <col min="13287" max="13287" width="20.5703125" style="811" customWidth="1"/>
    <col min="13288" max="13288" width="23.28515625" style="811" customWidth="1"/>
    <col min="13289" max="13294" width="4.7109375" style="811" customWidth="1"/>
    <col min="13295" max="13296" width="3.7109375" style="811" customWidth="1"/>
    <col min="13297" max="13304" width="4.5703125" style="811" customWidth="1"/>
    <col min="13305" max="13496" width="11.28515625" style="811" customWidth="1"/>
    <col min="13497" max="13536" width="12.28515625" style="811"/>
    <col min="13537" max="13537" width="1.7109375" style="811" customWidth="1"/>
    <col min="13538" max="13538" width="9.5703125" style="811" customWidth="1"/>
    <col min="13539" max="13539" width="47.42578125" style="811" customWidth="1"/>
    <col min="13540" max="13540" width="23.7109375" style="811" bestFit="1" customWidth="1"/>
    <col min="13541" max="13541" width="15.42578125" style="811" customWidth="1"/>
    <col min="13542" max="13542" width="22.28515625" style="811" customWidth="1"/>
    <col min="13543" max="13543" width="20.5703125" style="811" customWidth="1"/>
    <col min="13544" max="13544" width="23.28515625" style="811" customWidth="1"/>
    <col min="13545" max="13550" width="4.7109375" style="811" customWidth="1"/>
    <col min="13551" max="13552" width="3.7109375" style="811" customWidth="1"/>
    <col min="13553" max="13560" width="4.5703125" style="811" customWidth="1"/>
    <col min="13561" max="13752" width="11.28515625" style="811" customWidth="1"/>
    <col min="13753" max="13792" width="12.28515625" style="811"/>
    <col min="13793" max="13793" width="1.7109375" style="811" customWidth="1"/>
    <col min="13794" max="13794" width="9.5703125" style="811" customWidth="1"/>
    <col min="13795" max="13795" width="47.42578125" style="811" customWidth="1"/>
    <col min="13796" max="13796" width="23.7109375" style="811" bestFit="1" customWidth="1"/>
    <col min="13797" max="13797" width="15.42578125" style="811" customWidth="1"/>
    <col min="13798" max="13798" width="22.28515625" style="811" customWidth="1"/>
    <col min="13799" max="13799" width="20.5703125" style="811" customWidth="1"/>
    <col min="13800" max="13800" width="23.28515625" style="811" customWidth="1"/>
    <col min="13801" max="13806" width="4.7109375" style="811" customWidth="1"/>
    <col min="13807" max="13808" width="3.7109375" style="811" customWidth="1"/>
    <col min="13809" max="13816" width="4.5703125" style="811" customWidth="1"/>
    <col min="13817" max="14008" width="11.28515625" style="811" customWidth="1"/>
    <col min="14009" max="14048" width="12.28515625" style="811"/>
    <col min="14049" max="14049" width="1.7109375" style="811" customWidth="1"/>
    <col min="14050" max="14050" width="9.5703125" style="811" customWidth="1"/>
    <col min="14051" max="14051" width="47.42578125" style="811" customWidth="1"/>
    <col min="14052" max="14052" width="23.7109375" style="811" bestFit="1" customWidth="1"/>
    <col min="14053" max="14053" width="15.42578125" style="811" customWidth="1"/>
    <col min="14054" max="14054" width="22.28515625" style="811" customWidth="1"/>
    <col min="14055" max="14055" width="20.5703125" style="811" customWidth="1"/>
    <col min="14056" max="14056" width="23.28515625" style="811" customWidth="1"/>
    <col min="14057" max="14062" width="4.7109375" style="811" customWidth="1"/>
    <col min="14063" max="14064" width="3.7109375" style="811" customWidth="1"/>
    <col min="14065" max="14072" width="4.5703125" style="811" customWidth="1"/>
    <col min="14073" max="14264" width="11.28515625" style="811" customWidth="1"/>
    <col min="14265" max="14304" width="12.28515625" style="811"/>
    <col min="14305" max="14305" width="1.7109375" style="811" customWidth="1"/>
    <col min="14306" max="14306" width="9.5703125" style="811" customWidth="1"/>
    <col min="14307" max="14307" width="47.42578125" style="811" customWidth="1"/>
    <col min="14308" max="14308" width="23.7109375" style="811" bestFit="1" customWidth="1"/>
    <col min="14309" max="14309" width="15.42578125" style="811" customWidth="1"/>
    <col min="14310" max="14310" width="22.28515625" style="811" customWidth="1"/>
    <col min="14311" max="14311" width="20.5703125" style="811" customWidth="1"/>
    <col min="14312" max="14312" width="23.28515625" style="811" customWidth="1"/>
    <col min="14313" max="14318" width="4.7109375" style="811" customWidth="1"/>
    <col min="14319" max="14320" width="3.7109375" style="811" customWidth="1"/>
    <col min="14321" max="14328" width="4.5703125" style="811" customWidth="1"/>
    <col min="14329" max="14520" width="11.28515625" style="811" customWidth="1"/>
    <col min="14521" max="14560" width="12.28515625" style="811"/>
    <col min="14561" max="14561" width="1.7109375" style="811" customWidth="1"/>
    <col min="14562" max="14562" width="9.5703125" style="811" customWidth="1"/>
    <col min="14563" max="14563" width="47.42578125" style="811" customWidth="1"/>
    <col min="14564" max="14564" width="23.7109375" style="811" bestFit="1" customWidth="1"/>
    <col min="14565" max="14565" width="15.42578125" style="811" customWidth="1"/>
    <col min="14566" max="14566" width="22.28515625" style="811" customWidth="1"/>
    <col min="14567" max="14567" width="20.5703125" style="811" customWidth="1"/>
    <col min="14568" max="14568" width="23.28515625" style="811" customWidth="1"/>
    <col min="14569" max="14574" width="4.7109375" style="811" customWidth="1"/>
    <col min="14575" max="14576" width="3.7109375" style="811" customWidth="1"/>
    <col min="14577" max="14584" width="4.5703125" style="811" customWidth="1"/>
    <col min="14585" max="14776" width="11.28515625" style="811" customWidth="1"/>
    <col min="14777" max="14816" width="12.28515625" style="811"/>
    <col min="14817" max="14817" width="1.7109375" style="811" customWidth="1"/>
    <col min="14818" max="14818" width="9.5703125" style="811" customWidth="1"/>
    <col min="14819" max="14819" width="47.42578125" style="811" customWidth="1"/>
    <col min="14820" max="14820" width="23.7109375" style="811" bestFit="1" customWidth="1"/>
    <col min="14821" max="14821" width="15.42578125" style="811" customWidth="1"/>
    <col min="14822" max="14822" width="22.28515625" style="811" customWidth="1"/>
    <col min="14823" max="14823" width="20.5703125" style="811" customWidth="1"/>
    <col min="14824" max="14824" width="23.28515625" style="811" customWidth="1"/>
    <col min="14825" max="14830" width="4.7109375" style="811" customWidth="1"/>
    <col min="14831" max="14832" width="3.7109375" style="811" customWidth="1"/>
    <col min="14833" max="14840" width="4.5703125" style="811" customWidth="1"/>
    <col min="14841" max="15032" width="11.28515625" style="811" customWidth="1"/>
    <col min="15033" max="15072" width="12.28515625" style="811"/>
    <col min="15073" max="15073" width="1.7109375" style="811" customWidth="1"/>
    <col min="15074" max="15074" width="9.5703125" style="811" customWidth="1"/>
    <col min="15075" max="15075" width="47.42578125" style="811" customWidth="1"/>
    <col min="15076" max="15076" width="23.7109375" style="811" bestFit="1" customWidth="1"/>
    <col min="15077" max="15077" width="15.42578125" style="811" customWidth="1"/>
    <col min="15078" max="15078" width="22.28515625" style="811" customWidth="1"/>
    <col min="15079" max="15079" width="20.5703125" style="811" customWidth="1"/>
    <col min="15080" max="15080" width="23.28515625" style="811" customWidth="1"/>
    <col min="15081" max="15086" width="4.7109375" style="811" customWidth="1"/>
    <col min="15087" max="15088" width="3.7109375" style="811" customWidth="1"/>
    <col min="15089" max="15096" width="4.5703125" style="811" customWidth="1"/>
    <col min="15097" max="15288" width="11.28515625" style="811" customWidth="1"/>
    <col min="15289" max="15328" width="12.28515625" style="811"/>
    <col min="15329" max="15329" width="1.7109375" style="811" customWidth="1"/>
    <col min="15330" max="15330" width="9.5703125" style="811" customWidth="1"/>
    <col min="15331" max="15331" width="47.42578125" style="811" customWidth="1"/>
    <col min="15332" max="15332" width="23.7109375" style="811" bestFit="1" customWidth="1"/>
    <col min="15333" max="15333" width="15.42578125" style="811" customWidth="1"/>
    <col min="15334" max="15334" width="22.28515625" style="811" customWidth="1"/>
    <col min="15335" max="15335" width="20.5703125" style="811" customWidth="1"/>
    <col min="15336" max="15336" width="23.28515625" style="811" customWidth="1"/>
    <col min="15337" max="15342" width="4.7109375" style="811" customWidth="1"/>
    <col min="15343" max="15344" width="3.7109375" style="811" customWidth="1"/>
    <col min="15345" max="15352" width="4.5703125" style="811" customWidth="1"/>
    <col min="15353" max="15544" width="11.28515625" style="811" customWidth="1"/>
    <col min="15545" max="15584" width="12.28515625" style="811"/>
    <col min="15585" max="15585" width="1.7109375" style="811" customWidth="1"/>
    <col min="15586" max="15586" width="9.5703125" style="811" customWidth="1"/>
    <col min="15587" max="15587" width="47.42578125" style="811" customWidth="1"/>
    <col min="15588" max="15588" width="23.7109375" style="811" bestFit="1" customWidth="1"/>
    <col min="15589" max="15589" width="15.42578125" style="811" customWidth="1"/>
    <col min="15590" max="15590" width="22.28515625" style="811" customWidth="1"/>
    <col min="15591" max="15591" width="20.5703125" style="811" customWidth="1"/>
    <col min="15592" max="15592" width="23.28515625" style="811" customWidth="1"/>
    <col min="15593" max="15598" width="4.7109375" style="811" customWidth="1"/>
    <col min="15599" max="15600" width="3.7109375" style="811" customWidth="1"/>
    <col min="15601" max="15608" width="4.5703125" style="811" customWidth="1"/>
    <col min="15609" max="15800" width="11.28515625" style="811" customWidth="1"/>
    <col min="15801" max="15840" width="12.28515625" style="811"/>
    <col min="15841" max="15841" width="1.7109375" style="811" customWidth="1"/>
    <col min="15842" max="15842" width="9.5703125" style="811" customWidth="1"/>
    <col min="15843" max="15843" width="47.42578125" style="811" customWidth="1"/>
    <col min="15844" max="15844" width="23.7109375" style="811" bestFit="1" customWidth="1"/>
    <col min="15845" max="15845" width="15.42578125" style="811" customWidth="1"/>
    <col min="15846" max="15846" width="22.28515625" style="811" customWidth="1"/>
    <col min="15847" max="15847" width="20.5703125" style="811" customWidth="1"/>
    <col min="15848" max="15848" width="23.28515625" style="811" customWidth="1"/>
    <col min="15849" max="15854" width="4.7109375" style="811" customWidth="1"/>
    <col min="15855" max="15856" width="3.7109375" style="811" customWidth="1"/>
    <col min="15857" max="15864" width="4.5703125" style="811" customWidth="1"/>
    <col min="15865" max="16056" width="11.28515625" style="811" customWidth="1"/>
    <col min="16057" max="16096" width="12.28515625" style="811"/>
    <col min="16097" max="16097" width="1.7109375" style="811" customWidth="1"/>
    <col min="16098" max="16098" width="9.5703125" style="811" customWidth="1"/>
    <col min="16099" max="16099" width="47.42578125" style="811" customWidth="1"/>
    <col min="16100" max="16100" width="23.7109375" style="811" bestFit="1" customWidth="1"/>
    <col min="16101" max="16101" width="15.42578125" style="811" customWidth="1"/>
    <col min="16102" max="16102" width="22.28515625" style="811" customWidth="1"/>
    <col min="16103" max="16103" width="20.5703125" style="811" customWidth="1"/>
    <col min="16104" max="16104" width="23.28515625" style="811" customWidth="1"/>
    <col min="16105" max="16110" width="4.7109375" style="811" customWidth="1"/>
    <col min="16111" max="16112" width="3.7109375" style="811" customWidth="1"/>
    <col min="16113" max="16120" width="4.5703125" style="811" customWidth="1"/>
    <col min="16121" max="16312" width="11.28515625" style="811" customWidth="1"/>
    <col min="16313" max="16384" width="12.28515625" style="811"/>
  </cols>
  <sheetData>
    <row r="1" spans="1:184" ht="9" customHeight="1" x14ac:dyDescent="0.3">
      <c r="A1" s="804"/>
      <c r="B1" s="805"/>
      <c r="C1" s="806"/>
      <c r="D1" s="806"/>
      <c r="E1" s="807"/>
      <c r="F1" s="808"/>
      <c r="G1" s="808"/>
      <c r="H1" s="808"/>
      <c r="I1" s="839"/>
    </row>
    <row r="2" spans="1:184" ht="12.6" customHeight="1" x14ac:dyDescent="0.3">
      <c r="A2" s="812"/>
      <c r="B2" s="1092" t="s">
        <v>1781</v>
      </c>
      <c r="C2" s="1093"/>
      <c r="D2" s="1093"/>
      <c r="E2" s="1094"/>
      <c r="I2" s="840"/>
    </row>
    <row r="3" spans="1:184" ht="13.9" customHeight="1" x14ac:dyDescent="0.3">
      <c r="A3" s="812"/>
      <c r="B3" s="815" t="s">
        <v>1489</v>
      </c>
      <c r="C3" s="913" t="s">
        <v>1490</v>
      </c>
      <c r="D3" s="816" t="s">
        <v>1491</v>
      </c>
      <c r="E3" s="912">
        <v>2</v>
      </c>
      <c r="I3" s="840"/>
    </row>
    <row r="4" spans="1:184" ht="8.4499999999999993" customHeight="1" thickBot="1" x14ac:dyDescent="0.35">
      <c r="A4" s="812"/>
      <c r="I4" s="840"/>
    </row>
    <row r="5" spans="1:184" ht="15.6" customHeight="1" x14ac:dyDescent="0.3">
      <c r="A5" s="812"/>
      <c r="B5" s="1098" t="s">
        <v>1772</v>
      </c>
      <c r="C5" s="1099"/>
      <c r="D5" s="1099"/>
      <c r="E5" s="1099"/>
      <c r="F5" s="1099"/>
      <c r="G5" s="1099"/>
      <c r="H5" s="1100"/>
      <c r="I5" s="840"/>
    </row>
    <row r="6" spans="1:184" x14ac:dyDescent="0.2">
      <c r="A6" s="812"/>
      <c r="B6" s="1101" t="s">
        <v>1483</v>
      </c>
      <c r="C6" s="1102"/>
      <c r="D6" s="1102"/>
      <c r="E6" s="1102"/>
      <c r="F6" s="1102"/>
      <c r="G6" s="1102"/>
      <c r="H6" s="1103"/>
      <c r="I6" s="814"/>
    </row>
    <row r="7" spans="1:184" ht="17.25" thickBot="1" x14ac:dyDescent="0.25">
      <c r="A7" s="812"/>
      <c r="B7" s="1113" t="s">
        <v>52</v>
      </c>
      <c r="C7" s="1114"/>
      <c r="D7" s="1114"/>
      <c r="E7" s="1114"/>
      <c r="F7" s="1114"/>
      <c r="G7" s="1114"/>
      <c r="H7" s="1115"/>
      <c r="I7" s="814"/>
    </row>
    <row r="8" spans="1:184" ht="16.5" customHeight="1" x14ac:dyDescent="0.2">
      <c r="A8" s="812"/>
      <c r="B8" s="1104" t="s">
        <v>1782</v>
      </c>
      <c r="C8" s="1105"/>
      <c r="D8" s="1105"/>
      <c r="E8" s="1105"/>
      <c r="F8" s="1105"/>
      <c r="G8" s="1105"/>
      <c r="H8" s="1106"/>
      <c r="I8" s="814"/>
    </row>
    <row r="9" spans="1:184" x14ac:dyDescent="0.2">
      <c r="A9" s="812"/>
      <c r="B9" s="1107"/>
      <c r="C9" s="1108"/>
      <c r="D9" s="1108"/>
      <c r="E9" s="1108"/>
      <c r="F9" s="1108"/>
      <c r="G9" s="1108"/>
      <c r="H9" s="1109"/>
      <c r="I9" s="814"/>
    </row>
    <row r="10" spans="1:184" ht="17.25" thickBot="1" x14ac:dyDescent="0.25">
      <c r="A10" s="812"/>
      <c r="B10" s="1110"/>
      <c r="C10" s="1111"/>
      <c r="D10" s="1111"/>
      <c r="E10" s="1111"/>
      <c r="F10" s="1111"/>
      <c r="G10" s="1111"/>
      <c r="H10" s="1112"/>
      <c r="I10" s="814"/>
    </row>
    <row r="11" spans="1:184" s="821" customFormat="1" ht="15.6" customHeight="1" x14ac:dyDescent="0.2">
      <c r="A11" s="820"/>
      <c r="B11" s="1116" t="s">
        <v>46</v>
      </c>
      <c r="C11" s="1118" t="s">
        <v>1492</v>
      </c>
      <c r="D11" s="1088" t="s">
        <v>1493</v>
      </c>
      <c r="E11" s="1088" t="s">
        <v>1494</v>
      </c>
      <c r="F11" s="1088" t="s">
        <v>1495</v>
      </c>
      <c r="G11" s="1088" t="s">
        <v>1496</v>
      </c>
      <c r="H11" s="1090" t="s">
        <v>1497</v>
      </c>
      <c r="I11" s="814"/>
      <c r="J11" s="810"/>
      <c r="K11" s="810"/>
      <c r="L11" s="810"/>
      <c r="M11" s="810"/>
      <c r="N11" s="810"/>
      <c r="O11" s="810"/>
      <c r="P11" s="810"/>
      <c r="Q11" s="810"/>
      <c r="R11" s="810"/>
      <c r="S11" s="810"/>
      <c r="T11" s="810"/>
      <c r="U11" s="810"/>
      <c r="V11" s="810"/>
      <c r="W11" s="810"/>
      <c r="X11" s="810"/>
      <c r="Y11" s="810"/>
      <c r="Z11" s="810"/>
      <c r="AA11" s="810"/>
      <c r="AB11" s="810"/>
      <c r="AC11" s="810"/>
      <c r="AD11" s="810"/>
      <c r="AE11" s="810"/>
      <c r="AF11" s="810"/>
      <c r="AG11" s="810"/>
      <c r="AH11" s="810"/>
      <c r="AI11" s="810"/>
      <c r="AJ11" s="810"/>
      <c r="AK11" s="810"/>
      <c r="AL11" s="810"/>
      <c r="AM11" s="810"/>
      <c r="AN11" s="810"/>
      <c r="AO11" s="810"/>
      <c r="AP11" s="810"/>
      <c r="AQ11" s="810"/>
      <c r="AR11" s="810"/>
      <c r="AS11" s="810"/>
      <c r="AT11" s="810"/>
      <c r="AU11" s="810"/>
      <c r="AV11" s="810"/>
      <c r="AW11" s="810"/>
      <c r="AX11" s="810"/>
      <c r="AY11" s="810"/>
      <c r="AZ11" s="810"/>
      <c r="BA11" s="810"/>
      <c r="BB11" s="810"/>
      <c r="BC11" s="810"/>
      <c r="BD11" s="810"/>
      <c r="BE11" s="810"/>
      <c r="BF11" s="810"/>
      <c r="BG11" s="810"/>
      <c r="BH11" s="810"/>
      <c r="BI11" s="810"/>
      <c r="BJ11" s="810"/>
      <c r="BK11" s="810"/>
      <c r="BL11" s="810"/>
      <c r="BM11" s="810"/>
      <c r="BN11" s="810"/>
      <c r="BO11" s="810"/>
      <c r="BP11" s="810"/>
      <c r="BQ11" s="810"/>
      <c r="BR11" s="810"/>
      <c r="BS11" s="810"/>
      <c r="BT11" s="810"/>
      <c r="BU11" s="810"/>
      <c r="BV11" s="810"/>
      <c r="BW11" s="810"/>
      <c r="BX11" s="810"/>
      <c r="BY11" s="810"/>
      <c r="BZ11" s="810"/>
      <c r="CA11" s="810"/>
      <c r="CB11" s="810"/>
      <c r="CC11" s="810"/>
      <c r="CD11" s="810"/>
      <c r="CE11" s="810"/>
      <c r="CF11" s="810"/>
      <c r="CG11" s="810"/>
      <c r="CH11" s="810"/>
      <c r="CI11" s="810"/>
      <c r="CJ11" s="810"/>
      <c r="CK11" s="810"/>
      <c r="CL11" s="810"/>
      <c r="CM11" s="810"/>
      <c r="CN11" s="810"/>
      <c r="CO11" s="810"/>
      <c r="CP11" s="810"/>
      <c r="CQ11" s="810"/>
      <c r="CR11" s="810"/>
      <c r="CS11" s="810"/>
      <c r="CT11" s="810"/>
      <c r="CU11" s="810"/>
      <c r="CV11" s="810"/>
      <c r="CW11" s="810"/>
      <c r="CX11" s="810"/>
      <c r="CY11" s="810"/>
      <c r="CZ11" s="810"/>
      <c r="DA11" s="810"/>
      <c r="DB11" s="810"/>
      <c r="DC11" s="810"/>
      <c r="DD11" s="810"/>
      <c r="DE11" s="810"/>
      <c r="DF11" s="810"/>
      <c r="DG11" s="810"/>
      <c r="DH11" s="810"/>
      <c r="DI11" s="810"/>
      <c r="DJ11" s="810"/>
      <c r="DK11" s="810"/>
      <c r="DL11" s="810"/>
      <c r="DM11" s="810"/>
      <c r="DN11" s="810"/>
      <c r="DO11" s="810"/>
      <c r="DP11" s="810"/>
      <c r="DQ11" s="810"/>
      <c r="DR11" s="810"/>
      <c r="DS11" s="810"/>
      <c r="DT11" s="810"/>
      <c r="DU11" s="810"/>
      <c r="DV11" s="810"/>
      <c r="DW11" s="810"/>
      <c r="DX11" s="810"/>
      <c r="DY11" s="810"/>
      <c r="DZ11" s="810"/>
      <c r="EA11" s="810"/>
      <c r="EB11" s="810"/>
      <c r="EC11" s="810"/>
      <c r="ED11" s="810"/>
      <c r="EE11" s="810"/>
      <c r="EF11" s="810"/>
      <c r="EG11" s="810"/>
      <c r="EH11" s="810"/>
      <c r="EI11" s="810"/>
      <c r="EJ11" s="810"/>
      <c r="EK11" s="810"/>
      <c r="EL11" s="810"/>
      <c r="EM11" s="810"/>
      <c r="EN11" s="810"/>
      <c r="EO11" s="810"/>
      <c r="EP11" s="810"/>
      <c r="EQ11" s="810"/>
      <c r="ER11" s="810"/>
      <c r="ES11" s="810"/>
      <c r="ET11" s="810"/>
      <c r="EU11" s="810"/>
      <c r="EV11" s="810"/>
      <c r="EW11" s="810"/>
      <c r="EX11" s="810"/>
      <c r="EY11" s="810"/>
      <c r="EZ11" s="810"/>
      <c r="FA11" s="810"/>
      <c r="FB11" s="810"/>
      <c r="FC11" s="810"/>
      <c r="FD11" s="810"/>
      <c r="FE11" s="810"/>
      <c r="FF11" s="810"/>
      <c r="FG11" s="810"/>
      <c r="FH11" s="810"/>
      <c r="FI11" s="810"/>
      <c r="FJ11" s="810"/>
      <c r="FK11" s="810"/>
      <c r="FL11" s="810"/>
      <c r="FM11" s="810"/>
      <c r="FN11" s="810"/>
      <c r="FO11" s="810"/>
      <c r="FP11" s="810"/>
      <c r="FQ11" s="810"/>
      <c r="FR11" s="810"/>
      <c r="FS11" s="810"/>
      <c r="FT11" s="810"/>
      <c r="FU11" s="810"/>
      <c r="FV11" s="810"/>
      <c r="FW11" s="810"/>
      <c r="FX11" s="810"/>
      <c r="FY11" s="810"/>
      <c r="FZ11" s="810"/>
      <c r="GA11" s="810"/>
      <c r="GB11" s="810"/>
    </row>
    <row r="12" spans="1:184" s="821" customFormat="1" x14ac:dyDescent="0.2">
      <c r="A12" s="820"/>
      <c r="B12" s="1117"/>
      <c r="C12" s="1119"/>
      <c r="D12" s="1089" t="s">
        <v>1498</v>
      </c>
      <c r="E12" s="1089" t="s">
        <v>1499</v>
      </c>
      <c r="F12" s="1089" t="s">
        <v>1500</v>
      </c>
      <c r="G12" s="1089" t="s">
        <v>1501</v>
      </c>
      <c r="H12" s="1091" t="s">
        <v>1502</v>
      </c>
      <c r="I12" s="814"/>
      <c r="J12" s="810"/>
      <c r="K12" s="810"/>
      <c r="L12" s="810"/>
      <c r="M12" s="810"/>
      <c r="N12" s="810"/>
      <c r="O12" s="810"/>
      <c r="P12" s="810"/>
      <c r="Q12" s="810"/>
      <c r="R12" s="810"/>
      <c r="S12" s="810"/>
      <c r="T12" s="810"/>
      <c r="U12" s="810"/>
      <c r="V12" s="810"/>
      <c r="W12" s="810"/>
      <c r="X12" s="810"/>
      <c r="Y12" s="810"/>
      <c r="Z12" s="810"/>
      <c r="AA12" s="810"/>
      <c r="AB12" s="810"/>
      <c r="AC12" s="810"/>
      <c r="AD12" s="810"/>
      <c r="AE12" s="810"/>
      <c r="AF12" s="810"/>
      <c r="AG12" s="810"/>
      <c r="AH12" s="810"/>
      <c r="AI12" s="810"/>
      <c r="AJ12" s="810"/>
      <c r="AK12" s="810"/>
      <c r="AL12" s="810"/>
      <c r="AM12" s="810"/>
      <c r="AN12" s="810"/>
      <c r="AO12" s="810"/>
      <c r="AP12" s="810"/>
      <c r="AQ12" s="810"/>
      <c r="AR12" s="810"/>
      <c r="AS12" s="810"/>
      <c r="AT12" s="810"/>
      <c r="AU12" s="810"/>
      <c r="AV12" s="810"/>
      <c r="AW12" s="810"/>
      <c r="AX12" s="810"/>
      <c r="AY12" s="810"/>
      <c r="AZ12" s="810"/>
      <c r="BA12" s="810"/>
      <c r="BB12" s="810"/>
      <c r="BC12" s="810"/>
      <c r="BD12" s="810"/>
      <c r="BE12" s="810"/>
      <c r="BF12" s="810"/>
      <c r="BG12" s="810"/>
      <c r="BH12" s="810"/>
      <c r="BI12" s="810"/>
      <c r="BJ12" s="810"/>
      <c r="BK12" s="810"/>
      <c r="BL12" s="810"/>
      <c r="BM12" s="810"/>
      <c r="BN12" s="810"/>
      <c r="BO12" s="810"/>
      <c r="BP12" s="810"/>
      <c r="BQ12" s="810"/>
      <c r="BR12" s="810"/>
      <c r="BS12" s="810"/>
      <c r="BT12" s="810"/>
      <c r="BU12" s="810"/>
      <c r="BV12" s="810"/>
      <c r="BW12" s="810"/>
      <c r="BX12" s="810"/>
      <c r="BY12" s="810"/>
      <c r="BZ12" s="810"/>
      <c r="CA12" s="810"/>
      <c r="CB12" s="810"/>
      <c r="CC12" s="810"/>
      <c r="CD12" s="810"/>
      <c r="CE12" s="810"/>
      <c r="CF12" s="810"/>
      <c r="CG12" s="810"/>
      <c r="CH12" s="810"/>
      <c r="CI12" s="810"/>
      <c r="CJ12" s="810"/>
      <c r="CK12" s="810"/>
      <c r="CL12" s="810"/>
      <c r="CM12" s="810"/>
      <c r="CN12" s="810"/>
      <c r="CO12" s="810"/>
      <c r="CP12" s="810"/>
      <c r="CQ12" s="810"/>
      <c r="CR12" s="810"/>
      <c r="CS12" s="810"/>
      <c r="CT12" s="810"/>
      <c r="CU12" s="810"/>
      <c r="CV12" s="810"/>
      <c r="CW12" s="810"/>
      <c r="CX12" s="810"/>
      <c r="CY12" s="810"/>
      <c r="CZ12" s="810"/>
      <c r="DA12" s="810"/>
      <c r="DB12" s="810"/>
      <c r="DC12" s="810"/>
      <c r="DD12" s="810"/>
      <c r="DE12" s="810"/>
      <c r="DF12" s="810"/>
      <c r="DG12" s="810"/>
      <c r="DH12" s="810"/>
      <c r="DI12" s="810"/>
      <c r="DJ12" s="810"/>
      <c r="DK12" s="810"/>
      <c r="DL12" s="810"/>
      <c r="DM12" s="810"/>
      <c r="DN12" s="810"/>
      <c r="DO12" s="810"/>
      <c r="DP12" s="810"/>
      <c r="DQ12" s="810"/>
      <c r="DR12" s="810"/>
      <c r="DS12" s="810"/>
      <c r="DT12" s="810"/>
      <c r="DU12" s="810"/>
      <c r="DV12" s="810"/>
      <c r="DW12" s="810"/>
      <c r="DX12" s="810"/>
      <c r="DY12" s="810"/>
      <c r="DZ12" s="810"/>
      <c r="EA12" s="810"/>
      <c r="EB12" s="810"/>
      <c r="EC12" s="810"/>
      <c r="ED12" s="810"/>
      <c r="EE12" s="810"/>
      <c r="EF12" s="810"/>
      <c r="EG12" s="810"/>
      <c r="EH12" s="810"/>
      <c r="EI12" s="810"/>
      <c r="EJ12" s="810"/>
      <c r="EK12" s="810"/>
      <c r="EL12" s="810"/>
      <c r="EM12" s="810"/>
      <c r="EN12" s="810"/>
      <c r="EO12" s="810"/>
      <c r="EP12" s="810"/>
      <c r="EQ12" s="810"/>
      <c r="ER12" s="810"/>
      <c r="ES12" s="810"/>
      <c r="ET12" s="810"/>
      <c r="EU12" s="810"/>
      <c r="EV12" s="810"/>
      <c r="EW12" s="810"/>
      <c r="EX12" s="810"/>
      <c r="EY12" s="810"/>
      <c r="EZ12" s="810"/>
      <c r="FA12" s="810"/>
      <c r="FB12" s="810"/>
      <c r="FC12" s="810"/>
      <c r="FD12" s="810"/>
      <c r="FE12" s="810"/>
      <c r="FF12" s="810"/>
      <c r="FG12" s="810"/>
      <c r="FH12" s="810"/>
      <c r="FI12" s="810"/>
      <c r="FJ12" s="810"/>
      <c r="FK12" s="810"/>
      <c r="FL12" s="810"/>
      <c r="FM12" s="810"/>
      <c r="FN12" s="810"/>
      <c r="FO12" s="810"/>
      <c r="FP12" s="810"/>
      <c r="FQ12" s="810"/>
      <c r="FR12" s="810"/>
      <c r="FS12" s="810"/>
      <c r="FT12" s="810"/>
      <c r="FU12" s="810"/>
      <c r="FV12" s="810"/>
      <c r="FW12" s="810"/>
      <c r="FX12" s="810"/>
      <c r="FY12" s="810"/>
      <c r="FZ12" s="810"/>
      <c r="GA12" s="810"/>
      <c r="GB12" s="810"/>
    </row>
    <row r="13" spans="1:184" s="821" customFormat="1" ht="30.75" thickBot="1" x14ac:dyDescent="0.25">
      <c r="A13" s="820"/>
      <c r="B13" s="822" t="s">
        <v>1503</v>
      </c>
      <c r="C13" s="1120"/>
      <c r="D13" s="823" t="s">
        <v>1504</v>
      </c>
      <c r="E13" s="823" t="s">
        <v>1505</v>
      </c>
      <c r="F13" s="823" t="s">
        <v>1506</v>
      </c>
      <c r="G13" s="823" t="s">
        <v>1507</v>
      </c>
      <c r="H13" s="824" t="s">
        <v>1508</v>
      </c>
      <c r="I13" s="814"/>
      <c r="J13" s="810"/>
      <c r="K13" s="810"/>
      <c r="L13" s="810"/>
      <c r="M13" s="810"/>
      <c r="N13" s="810"/>
      <c r="O13" s="810"/>
      <c r="P13" s="810"/>
      <c r="Q13" s="810"/>
      <c r="R13" s="810"/>
      <c r="S13" s="810"/>
      <c r="T13" s="810"/>
      <c r="U13" s="810"/>
      <c r="V13" s="810"/>
      <c r="W13" s="810"/>
      <c r="X13" s="810"/>
      <c r="Y13" s="810"/>
      <c r="Z13" s="810"/>
      <c r="AA13" s="810"/>
      <c r="AB13" s="810"/>
      <c r="AC13" s="810"/>
      <c r="AD13" s="810"/>
      <c r="AE13" s="810"/>
      <c r="AF13" s="810"/>
      <c r="AG13" s="810"/>
      <c r="AH13" s="810"/>
      <c r="AI13" s="810"/>
      <c r="AJ13" s="810"/>
      <c r="AK13" s="810"/>
      <c r="AL13" s="810"/>
      <c r="AM13" s="810"/>
      <c r="AN13" s="810"/>
      <c r="AO13" s="810"/>
      <c r="AP13" s="810"/>
      <c r="AQ13" s="810"/>
      <c r="AR13" s="810"/>
      <c r="AS13" s="810"/>
      <c r="AT13" s="810"/>
      <c r="AU13" s="810"/>
      <c r="AV13" s="810"/>
      <c r="AW13" s="810"/>
      <c r="AX13" s="810"/>
      <c r="AY13" s="810"/>
      <c r="AZ13" s="810"/>
      <c r="BA13" s="810"/>
      <c r="BB13" s="810"/>
      <c r="BC13" s="810"/>
      <c r="BD13" s="810"/>
      <c r="BE13" s="810"/>
      <c r="BF13" s="810"/>
      <c r="BG13" s="810"/>
      <c r="BH13" s="810"/>
      <c r="BI13" s="810"/>
      <c r="BJ13" s="810"/>
      <c r="BK13" s="810"/>
      <c r="BL13" s="810"/>
      <c r="BM13" s="810"/>
      <c r="BN13" s="810"/>
      <c r="BO13" s="810"/>
      <c r="BP13" s="810"/>
      <c r="BQ13" s="810"/>
      <c r="BR13" s="810"/>
      <c r="BS13" s="810"/>
      <c r="BT13" s="810"/>
      <c r="BU13" s="810"/>
      <c r="BV13" s="810"/>
      <c r="BW13" s="810"/>
      <c r="BX13" s="810"/>
      <c r="BY13" s="810"/>
      <c r="BZ13" s="810"/>
      <c r="CA13" s="810"/>
      <c r="CB13" s="810"/>
      <c r="CC13" s="810"/>
      <c r="CD13" s="810"/>
      <c r="CE13" s="810"/>
      <c r="CF13" s="810"/>
      <c r="CG13" s="810"/>
      <c r="CH13" s="810"/>
      <c r="CI13" s="810"/>
      <c r="CJ13" s="810"/>
      <c r="CK13" s="810"/>
      <c r="CL13" s="810"/>
      <c r="CM13" s="810"/>
      <c r="CN13" s="810"/>
      <c r="CO13" s="810"/>
      <c r="CP13" s="810"/>
      <c r="CQ13" s="810"/>
      <c r="CR13" s="810"/>
      <c r="CS13" s="810"/>
      <c r="CT13" s="810"/>
      <c r="CU13" s="810"/>
      <c r="CV13" s="810"/>
      <c r="CW13" s="810"/>
      <c r="CX13" s="810"/>
      <c r="CY13" s="810"/>
      <c r="CZ13" s="810"/>
      <c r="DA13" s="810"/>
      <c r="DB13" s="810"/>
      <c r="DC13" s="810"/>
      <c r="DD13" s="810"/>
      <c r="DE13" s="810"/>
      <c r="DF13" s="810"/>
      <c r="DG13" s="810"/>
      <c r="DH13" s="810"/>
      <c r="DI13" s="810"/>
      <c r="DJ13" s="810"/>
      <c r="DK13" s="810"/>
      <c r="DL13" s="810"/>
      <c r="DM13" s="810"/>
      <c r="DN13" s="810"/>
      <c r="DO13" s="810"/>
      <c r="DP13" s="810"/>
      <c r="DQ13" s="810"/>
      <c r="DR13" s="810"/>
      <c r="DS13" s="810"/>
      <c r="DT13" s="810"/>
      <c r="DU13" s="810"/>
      <c r="DV13" s="810"/>
      <c r="DW13" s="810"/>
      <c r="DX13" s="810"/>
      <c r="DY13" s="810"/>
      <c r="DZ13" s="810"/>
      <c r="EA13" s="810"/>
      <c r="EB13" s="810"/>
      <c r="EC13" s="810"/>
      <c r="ED13" s="810"/>
      <c r="EE13" s="810"/>
      <c r="EF13" s="810"/>
      <c r="EG13" s="810"/>
      <c r="EH13" s="810"/>
      <c r="EI13" s="810"/>
      <c r="EJ13" s="810"/>
      <c r="EK13" s="810"/>
      <c r="EL13" s="810"/>
      <c r="EM13" s="810"/>
      <c r="EN13" s="810"/>
      <c r="EO13" s="810"/>
      <c r="EP13" s="810"/>
      <c r="EQ13" s="810"/>
      <c r="ER13" s="810"/>
      <c r="ES13" s="810"/>
      <c r="ET13" s="810"/>
      <c r="EU13" s="810"/>
      <c r="EV13" s="810"/>
      <c r="EW13" s="810"/>
      <c r="EX13" s="810"/>
      <c r="EY13" s="810"/>
      <c r="EZ13" s="810"/>
      <c r="FA13" s="810"/>
      <c r="FB13" s="810"/>
      <c r="FC13" s="810"/>
      <c r="FD13" s="810"/>
      <c r="FE13" s="810"/>
      <c r="FF13" s="810"/>
      <c r="FG13" s="810"/>
      <c r="FH13" s="810"/>
      <c r="FI13" s="810"/>
      <c r="FJ13" s="810"/>
      <c r="FK13" s="810"/>
      <c r="FL13" s="810"/>
      <c r="FM13" s="810"/>
      <c r="FN13" s="810"/>
      <c r="FO13" s="810"/>
      <c r="FP13" s="810"/>
      <c r="FQ13" s="810"/>
      <c r="FR13" s="810"/>
      <c r="FS13" s="810"/>
      <c r="FT13" s="810"/>
      <c r="FU13" s="810"/>
      <c r="FV13" s="810"/>
      <c r="FW13" s="810"/>
      <c r="FX13" s="810"/>
      <c r="FY13" s="810"/>
      <c r="FZ13" s="810"/>
      <c r="GA13" s="810"/>
      <c r="GB13" s="810"/>
    </row>
    <row r="14" spans="1:184" s="821" customFormat="1" ht="20.45" customHeight="1" x14ac:dyDescent="0.2">
      <c r="A14" s="820"/>
      <c r="B14" s="1095" t="s">
        <v>1509</v>
      </c>
      <c r="C14" s="1096"/>
      <c r="D14" s="1096"/>
      <c r="E14" s="1096"/>
      <c r="F14" s="1096"/>
      <c r="G14" s="1096"/>
      <c r="H14" s="1097"/>
      <c r="I14" s="814"/>
      <c r="J14" s="810"/>
      <c r="K14" s="810"/>
      <c r="L14" s="810"/>
      <c r="M14" s="810"/>
      <c r="N14" s="810"/>
      <c r="O14" s="810"/>
      <c r="P14" s="810"/>
      <c r="Q14" s="810"/>
      <c r="R14" s="810"/>
      <c r="S14" s="810"/>
      <c r="T14" s="810"/>
      <c r="U14" s="810"/>
      <c r="V14" s="810"/>
      <c r="W14" s="810"/>
      <c r="X14" s="810"/>
      <c r="Y14" s="810"/>
      <c r="Z14" s="810"/>
      <c r="AA14" s="810"/>
      <c r="AB14" s="810"/>
      <c r="AC14" s="810"/>
      <c r="AD14" s="810"/>
      <c r="AE14" s="810"/>
      <c r="AF14" s="810"/>
      <c r="AG14" s="810"/>
      <c r="AH14" s="810"/>
      <c r="AI14" s="810"/>
      <c r="AJ14" s="810"/>
      <c r="AK14" s="810"/>
      <c r="AL14" s="810"/>
      <c r="AM14" s="810"/>
      <c r="AN14" s="810"/>
      <c r="AO14" s="810"/>
      <c r="AP14" s="810"/>
      <c r="AQ14" s="810"/>
      <c r="AR14" s="810"/>
      <c r="AS14" s="810"/>
      <c r="AT14" s="810"/>
      <c r="AU14" s="810"/>
      <c r="AV14" s="810"/>
      <c r="AW14" s="810"/>
      <c r="AX14" s="810"/>
      <c r="AY14" s="810"/>
      <c r="AZ14" s="810"/>
      <c r="BA14" s="810"/>
      <c r="BB14" s="810"/>
      <c r="BC14" s="810"/>
      <c r="BD14" s="810"/>
      <c r="BE14" s="810"/>
      <c r="BF14" s="810"/>
      <c r="BG14" s="810"/>
      <c r="BH14" s="810"/>
      <c r="BI14" s="810"/>
      <c r="BJ14" s="810"/>
      <c r="BK14" s="810"/>
      <c r="BL14" s="810"/>
      <c r="BM14" s="810"/>
      <c r="BN14" s="810"/>
      <c r="BO14" s="810"/>
      <c r="BP14" s="810"/>
      <c r="BQ14" s="810"/>
      <c r="BR14" s="810"/>
      <c r="BS14" s="810"/>
      <c r="BT14" s="810"/>
      <c r="BU14" s="810"/>
      <c r="BV14" s="810"/>
      <c r="BW14" s="810"/>
      <c r="BX14" s="810"/>
      <c r="BY14" s="810"/>
      <c r="BZ14" s="810"/>
      <c r="CA14" s="810"/>
      <c r="CB14" s="810"/>
      <c r="CC14" s="810"/>
      <c r="CD14" s="810"/>
      <c r="CE14" s="810"/>
      <c r="CF14" s="810"/>
      <c r="CG14" s="810"/>
      <c r="CH14" s="810"/>
      <c r="CI14" s="810"/>
      <c r="CJ14" s="810"/>
      <c r="CK14" s="810"/>
      <c r="CL14" s="810"/>
      <c r="CM14" s="810"/>
      <c r="CN14" s="810"/>
      <c r="CO14" s="810"/>
      <c r="CP14" s="810"/>
      <c r="CQ14" s="810"/>
      <c r="CR14" s="810"/>
      <c r="CS14" s="810"/>
      <c r="CT14" s="810"/>
      <c r="CU14" s="810"/>
      <c r="CV14" s="810"/>
      <c r="CW14" s="810"/>
      <c r="CX14" s="810"/>
      <c r="CY14" s="810"/>
      <c r="CZ14" s="810"/>
      <c r="DA14" s="810"/>
      <c r="DB14" s="810"/>
      <c r="DC14" s="810"/>
      <c r="DD14" s="810"/>
      <c r="DE14" s="810"/>
      <c r="DF14" s="810"/>
      <c r="DG14" s="810"/>
      <c r="DH14" s="810"/>
      <c r="DI14" s="810"/>
      <c r="DJ14" s="810"/>
      <c r="DK14" s="810"/>
      <c r="DL14" s="810"/>
      <c r="DM14" s="810"/>
      <c r="DN14" s="810"/>
      <c r="DO14" s="810"/>
      <c r="DP14" s="810"/>
      <c r="DQ14" s="810"/>
      <c r="DR14" s="810"/>
      <c r="DS14" s="810"/>
      <c r="DT14" s="810"/>
      <c r="DU14" s="810"/>
      <c r="DV14" s="810"/>
      <c r="DW14" s="810"/>
      <c r="DX14" s="810"/>
      <c r="DY14" s="810"/>
      <c r="DZ14" s="810"/>
      <c r="EA14" s="810"/>
      <c r="EB14" s="810"/>
      <c r="EC14" s="810"/>
      <c r="ED14" s="810"/>
      <c r="EE14" s="810"/>
      <c r="EF14" s="810"/>
      <c r="EG14" s="810"/>
      <c r="EH14" s="810"/>
      <c r="EI14" s="810"/>
      <c r="EJ14" s="810"/>
      <c r="EK14" s="810"/>
      <c r="EL14" s="810"/>
      <c r="EM14" s="810"/>
      <c r="EN14" s="810"/>
      <c r="EO14" s="810"/>
      <c r="EP14" s="810"/>
      <c r="EQ14" s="810"/>
      <c r="ER14" s="810"/>
      <c r="ES14" s="810"/>
      <c r="ET14" s="810"/>
      <c r="EU14" s="810"/>
      <c r="EV14" s="810"/>
      <c r="EW14" s="810"/>
      <c r="EX14" s="810"/>
      <c r="EY14" s="810"/>
      <c r="EZ14" s="810"/>
      <c r="FA14" s="810"/>
      <c r="FB14" s="810"/>
      <c r="FC14" s="810"/>
      <c r="FD14" s="810"/>
      <c r="FE14" s="810"/>
      <c r="FF14" s="810"/>
      <c r="FG14" s="810"/>
      <c r="FH14" s="810"/>
      <c r="FI14" s="810"/>
      <c r="FJ14" s="810"/>
      <c r="FK14" s="810"/>
      <c r="FL14" s="810"/>
      <c r="FM14" s="810"/>
      <c r="FN14" s="810"/>
      <c r="FO14" s="810"/>
      <c r="FP14" s="810"/>
      <c r="FQ14" s="810"/>
      <c r="FR14" s="810"/>
      <c r="FS14" s="810"/>
      <c r="FT14" s="810"/>
      <c r="FU14" s="810"/>
      <c r="FV14" s="810"/>
      <c r="FW14" s="810"/>
      <c r="FX14" s="810"/>
      <c r="FY14" s="810"/>
      <c r="FZ14" s="810"/>
      <c r="GA14" s="810"/>
      <c r="GB14" s="810"/>
    </row>
    <row r="15" spans="1:184" s="821" customFormat="1" x14ac:dyDescent="0.2">
      <c r="A15" s="820"/>
      <c r="B15" s="863" t="s">
        <v>1510</v>
      </c>
      <c r="C15" s="861"/>
      <c r="D15" s="861"/>
      <c r="E15" s="861"/>
      <c r="F15" s="861"/>
      <c r="G15" s="861"/>
      <c r="H15" s="862"/>
      <c r="I15" s="814"/>
      <c r="J15" s="810"/>
      <c r="K15" s="810"/>
      <c r="L15" s="810"/>
      <c r="M15" s="810"/>
      <c r="N15" s="810"/>
      <c r="O15" s="810"/>
      <c r="P15" s="810"/>
      <c r="Q15" s="810"/>
      <c r="R15" s="810"/>
      <c r="S15" s="810"/>
      <c r="T15" s="810"/>
      <c r="U15" s="810"/>
      <c r="V15" s="810"/>
      <c r="W15" s="810"/>
      <c r="X15" s="810"/>
      <c r="Y15" s="810"/>
      <c r="Z15" s="810"/>
      <c r="AA15" s="810"/>
      <c r="AB15" s="810"/>
      <c r="AC15" s="810"/>
      <c r="AD15" s="810"/>
      <c r="AE15" s="810"/>
      <c r="AF15" s="810"/>
      <c r="AG15" s="810"/>
      <c r="AH15" s="810"/>
      <c r="AI15" s="810"/>
      <c r="AJ15" s="810"/>
      <c r="AK15" s="810"/>
      <c r="AL15" s="810"/>
      <c r="AM15" s="810"/>
      <c r="AN15" s="810"/>
      <c r="AO15" s="810"/>
      <c r="AP15" s="810"/>
      <c r="AQ15" s="810"/>
      <c r="AR15" s="810"/>
      <c r="AS15" s="810"/>
      <c r="AT15" s="810"/>
      <c r="AU15" s="810"/>
      <c r="AV15" s="810"/>
      <c r="AW15" s="810"/>
      <c r="AX15" s="810"/>
      <c r="AY15" s="810"/>
      <c r="AZ15" s="810"/>
      <c r="BA15" s="810"/>
      <c r="BB15" s="810"/>
      <c r="BC15" s="810"/>
      <c r="BD15" s="810"/>
      <c r="BE15" s="810"/>
      <c r="BF15" s="810"/>
      <c r="BG15" s="810"/>
      <c r="BH15" s="810"/>
      <c r="BI15" s="810"/>
      <c r="BJ15" s="810"/>
      <c r="BK15" s="810"/>
      <c r="BL15" s="810"/>
      <c r="BM15" s="810"/>
      <c r="BN15" s="810"/>
      <c r="BO15" s="810"/>
      <c r="BP15" s="810"/>
      <c r="BQ15" s="810"/>
      <c r="BR15" s="810"/>
      <c r="BS15" s="810"/>
      <c r="BT15" s="810"/>
      <c r="BU15" s="810"/>
      <c r="BV15" s="810"/>
      <c r="BW15" s="810"/>
      <c r="BX15" s="810"/>
      <c r="BY15" s="810"/>
      <c r="BZ15" s="810"/>
      <c r="CA15" s="810"/>
      <c r="CB15" s="810"/>
      <c r="CC15" s="810"/>
      <c r="CD15" s="810"/>
      <c r="CE15" s="810"/>
      <c r="CF15" s="810"/>
      <c r="CG15" s="810"/>
      <c r="CH15" s="810"/>
      <c r="CI15" s="810"/>
      <c r="CJ15" s="810"/>
      <c r="CK15" s="810"/>
      <c r="CL15" s="810"/>
      <c r="CM15" s="810"/>
      <c r="CN15" s="810"/>
      <c r="CO15" s="810"/>
      <c r="CP15" s="810"/>
      <c r="CQ15" s="810"/>
      <c r="CR15" s="810"/>
      <c r="CS15" s="810"/>
      <c r="CT15" s="810"/>
      <c r="CU15" s="810"/>
      <c r="CV15" s="810"/>
      <c r="CW15" s="810"/>
      <c r="CX15" s="810"/>
      <c r="CY15" s="810"/>
      <c r="CZ15" s="810"/>
      <c r="DA15" s="810"/>
      <c r="DB15" s="810"/>
      <c r="DC15" s="810"/>
      <c r="DD15" s="810"/>
      <c r="DE15" s="810"/>
      <c r="DF15" s="810"/>
      <c r="DG15" s="810"/>
      <c r="DH15" s="810"/>
      <c r="DI15" s="810"/>
      <c r="DJ15" s="810"/>
      <c r="DK15" s="810"/>
      <c r="DL15" s="810"/>
      <c r="DM15" s="810"/>
      <c r="DN15" s="810"/>
      <c r="DO15" s="810"/>
      <c r="DP15" s="810"/>
      <c r="DQ15" s="810"/>
      <c r="DR15" s="810"/>
      <c r="DS15" s="810"/>
      <c r="DT15" s="810"/>
      <c r="DU15" s="810"/>
      <c r="DV15" s="810"/>
      <c r="DW15" s="810"/>
      <c r="DX15" s="810"/>
      <c r="DY15" s="810"/>
      <c r="DZ15" s="810"/>
      <c r="EA15" s="810"/>
      <c r="EB15" s="810"/>
      <c r="EC15" s="810"/>
      <c r="ED15" s="810"/>
      <c r="EE15" s="810"/>
      <c r="EF15" s="810"/>
      <c r="EG15" s="810"/>
      <c r="EH15" s="810"/>
      <c r="EI15" s="810"/>
      <c r="EJ15" s="810"/>
      <c r="EK15" s="810"/>
      <c r="EL15" s="810"/>
      <c r="EM15" s="810"/>
      <c r="EN15" s="810"/>
      <c r="EO15" s="810"/>
      <c r="EP15" s="810"/>
      <c r="EQ15" s="810"/>
      <c r="ER15" s="810"/>
      <c r="ES15" s="810"/>
      <c r="ET15" s="810"/>
      <c r="EU15" s="810"/>
      <c r="EV15" s="810"/>
      <c r="EW15" s="810"/>
      <c r="EX15" s="810"/>
      <c r="EY15" s="810"/>
      <c r="EZ15" s="810"/>
      <c r="FA15" s="810"/>
      <c r="FB15" s="810"/>
      <c r="FC15" s="810"/>
      <c r="FD15" s="810"/>
      <c r="FE15" s="810"/>
      <c r="FF15" s="810"/>
      <c r="FG15" s="810"/>
      <c r="FH15" s="810"/>
      <c r="FI15" s="810"/>
      <c r="FJ15" s="810"/>
      <c r="FK15" s="810"/>
      <c r="FL15" s="810"/>
      <c r="FM15" s="810"/>
      <c r="FN15" s="810"/>
      <c r="FO15" s="810"/>
      <c r="FP15" s="810"/>
      <c r="FQ15" s="810"/>
      <c r="FR15" s="810"/>
      <c r="FS15" s="810"/>
      <c r="FT15" s="810"/>
      <c r="FU15" s="810"/>
      <c r="FV15" s="810"/>
      <c r="FW15" s="810"/>
      <c r="FX15" s="810"/>
      <c r="FY15" s="810"/>
      <c r="FZ15" s="810"/>
      <c r="GA15" s="810"/>
      <c r="GB15" s="810"/>
    </row>
    <row r="16" spans="1:184" s="821" customFormat="1" ht="13.9" customHeight="1" x14ac:dyDescent="0.2">
      <c r="A16" s="820"/>
      <c r="B16" s="180">
        <v>1</v>
      </c>
      <c r="C16" s="893" t="s">
        <v>1775</v>
      </c>
      <c r="D16" s="894"/>
      <c r="E16" s="895">
        <v>0</v>
      </c>
      <c r="F16" s="220">
        <v>1</v>
      </c>
      <c r="G16" s="838">
        <v>6.5</v>
      </c>
      <c r="H16" s="836">
        <f>IF(B16="","",ROUND(B16*(D16+E16)*F16*G16,0))</f>
        <v>0</v>
      </c>
      <c r="I16" s="814"/>
      <c r="J16" s="810"/>
      <c r="K16" s="810"/>
      <c r="L16" s="810"/>
      <c r="M16" s="810"/>
      <c r="N16" s="810"/>
      <c r="O16" s="810"/>
      <c r="P16" s="810"/>
      <c r="Q16" s="810"/>
      <c r="R16" s="810"/>
      <c r="S16" s="810"/>
      <c r="T16" s="810"/>
      <c r="U16" s="810"/>
      <c r="V16" s="810"/>
      <c r="W16" s="810"/>
      <c r="X16" s="810"/>
      <c r="Y16" s="810"/>
      <c r="Z16" s="810"/>
      <c r="AA16" s="810"/>
      <c r="AB16" s="810"/>
      <c r="AC16" s="810"/>
      <c r="AD16" s="810"/>
      <c r="AE16" s="810"/>
      <c r="AF16" s="810"/>
      <c r="AG16" s="810"/>
      <c r="AH16" s="810"/>
      <c r="AI16" s="810"/>
      <c r="AJ16" s="810"/>
      <c r="AK16" s="810"/>
      <c r="AL16" s="810"/>
      <c r="AM16" s="810"/>
      <c r="AN16" s="810"/>
      <c r="AO16" s="810"/>
      <c r="AP16" s="810"/>
      <c r="AQ16" s="810"/>
      <c r="AR16" s="810"/>
      <c r="AS16" s="810"/>
      <c r="AT16" s="810"/>
      <c r="AU16" s="810"/>
      <c r="AV16" s="810"/>
      <c r="AW16" s="810"/>
      <c r="AX16" s="810"/>
      <c r="AY16" s="810"/>
      <c r="AZ16" s="810"/>
      <c r="BA16" s="810"/>
      <c r="BB16" s="810"/>
      <c r="BC16" s="810"/>
      <c r="BD16" s="810"/>
      <c r="BE16" s="810"/>
      <c r="BF16" s="810"/>
      <c r="BG16" s="810"/>
      <c r="BH16" s="810"/>
      <c r="BI16" s="810"/>
      <c r="BJ16" s="810"/>
      <c r="BK16" s="810"/>
      <c r="BL16" s="810"/>
      <c r="BM16" s="810"/>
      <c r="BN16" s="810"/>
      <c r="BO16" s="810"/>
      <c r="BP16" s="810"/>
      <c r="BQ16" s="810"/>
      <c r="BR16" s="810"/>
      <c r="BS16" s="810"/>
      <c r="BT16" s="810"/>
      <c r="BU16" s="810"/>
      <c r="BV16" s="810"/>
      <c r="BW16" s="810"/>
      <c r="BX16" s="810"/>
      <c r="BY16" s="810"/>
      <c r="BZ16" s="810"/>
      <c r="CA16" s="810"/>
      <c r="CB16" s="810"/>
      <c r="CC16" s="810"/>
      <c r="CD16" s="810"/>
      <c r="CE16" s="810"/>
      <c r="CF16" s="810"/>
      <c r="CG16" s="810"/>
      <c r="CH16" s="810"/>
      <c r="CI16" s="810"/>
      <c r="CJ16" s="810"/>
      <c r="CK16" s="810"/>
      <c r="CL16" s="810"/>
      <c r="CM16" s="810"/>
      <c r="CN16" s="810"/>
      <c r="CO16" s="810"/>
      <c r="CP16" s="810"/>
      <c r="CQ16" s="810"/>
      <c r="CR16" s="810"/>
      <c r="CS16" s="810"/>
      <c r="CT16" s="810"/>
      <c r="CU16" s="810"/>
      <c r="CV16" s="810"/>
      <c r="CW16" s="810"/>
      <c r="CX16" s="810"/>
      <c r="CY16" s="810"/>
      <c r="CZ16" s="810"/>
      <c r="DA16" s="810"/>
      <c r="DB16" s="810"/>
      <c r="DC16" s="810"/>
      <c r="DD16" s="810"/>
      <c r="DE16" s="810"/>
      <c r="DF16" s="810"/>
      <c r="DG16" s="810"/>
      <c r="DH16" s="810"/>
      <c r="DI16" s="810"/>
      <c r="DJ16" s="810"/>
      <c r="DK16" s="810"/>
      <c r="DL16" s="810"/>
      <c r="DM16" s="810"/>
      <c r="DN16" s="810"/>
      <c r="DO16" s="810"/>
      <c r="DP16" s="810"/>
      <c r="DQ16" s="810"/>
      <c r="DR16" s="810"/>
      <c r="DS16" s="810"/>
      <c r="DT16" s="810"/>
      <c r="DU16" s="810"/>
      <c r="DV16" s="810"/>
      <c r="DW16" s="810"/>
      <c r="DX16" s="810"/>
      <c r="DY16" s="810"/>
      <c r="DZ16" s="810"/>
      <c r="EA16" s="810"/>
      <c r="EB16" s="810"/>
      <c r="EC16" s="810"/>
      <c r="ED16" s="810"/>
      <c r="EE16" s="810"/>
      <c r="EF16" s="810"/>
      <c r="EG16" s="810"/>
      <c r="EH16" s="810"/>
      <c r="EI16" s="810"/>
      <c r="EJ16" s="810"/>
      <c r="EK16" s="810"/>
      <c r="EL16" s="810"/>
      <c r="EM16" s="810"/>
      <c r="EN16" s="810"/>
      <c r="EO16" s="810"/>
      <c r="EP16" s="810"/>
      <c r="EQ16" s="810"/>
      <c r="ER16" s="810"/>
      <c r="ES16" s="810"/>
      <c r="ET16" s="810"/>
      <c r="EU16" s="810"/>
      <c r="EV16" s="810"/>
      <c r="EW16" s="810"/>
      <c r="EX16" s="810"/>
      <c r="EY16" s="810"/>
      <c r="EZ16" s="810"/>
      <c r="FA16" s="810"/>
      <c r="FB16" s="810"/>
      <c r="FC16" s="810"/>
      <c r="FD16" s="810"/>
      <c r="FE16" s="810"/>
      <c r="FF16" s="810"/>
      <c r="FG16" s="810"/>
      <c r="FH16" s="810"/>
      <c r="FI16" s="810"/>
      <c r="FJ16" s="810"/>
      <c r="FK16" s="810"/>
      <c r="FL16" s="810"/>
      <c r="FM16" s="810"/>
      <c r="FN16" s="810"/>
      <c r="FO16" s="810"/>
      <c r="FP16" s="810"/>
      <c r="FQ16" s="810"/>
      <c r="FR16" s="810"/>
      <c r="FS16" s="810"/>
      <c r="FT16" s="810"/>
      <c r="FU16" s="810"/>
      <c r="FV16" s="810"/>
      <c r="FW16" s="810"/>
      <c r="FX16" s="810"/>
      <c r="FY16" s="810"/>
      <c r="FZ16" s="810"/>
      <c r="GA16" s="810"/>
      <c r="GB16" s="810"/>
    </row>
    <row r="17" spans="1:184" s="821" customFormat="1" x14ac:dyDescent="0.2">
      <c r="A17" s="820"/>
      <c r="B17" s="180">
        <v>1</v>
      </c>
      <c r="C17" s="893" t="s">
        <v>1776</v>
      </c>
      <c r="D17" s="894"/>
      <c r="E17" s="895">
        <v>0</v>
      </c>
      <c r="F17" s="220">
        <v>1</v>
      </c>
      <c r="G17" s="838">
        <v>6.5</v>
      </c>
      <c r="H17" s="836">
        <f t="shared" ref="H17:H22" si="0">IF(B17="","",ROUND(B17*(D17+E17)*F17*G17,0))</f>
        <v>0</v>
      </c>
      <c r="I17" s="814"/>
      <c r="J17" s="810"/>
      <c r="K17" s="810"/>
      <c r="L17" s="810"/>
      <c r="M17" s="810"/>
      <c r="N17" s="810"/>
      <c r="O17" s="810"/>
      <c r="P17" s="810"/>
      <c r="Q17" s="810"/>
      <c r="R17" s="810"/>
      <c r="S17" s="810"/>
      <c r="T17" s="810"/>
      <c r="U17" s="810"/>
      <c r="V17" s="810"/>
      <c r="W17" s="810"/>
      <c r="X17" s="810"/>
      <c r="Y17" s="810"/>
      <c r="Z17" s="810"/>
      <c r="AA17" s="810"/>
      <c r="AB17" s="810"/>
      <c r="AC17" s="810"/>
      <c r="AD17" s="810"/>
      <c r="AE17" s="810"/>
      <c r="AF17" s="810"/>
      <c r="AG17" s="810"/>
      <c r="AH17" s="810"/>
      <c r="AI17" s="810"/>
      <c r="AJ17" s="810"/>
      <c r="AK17" s="810"/>
      <c r="AL17" s="810"/>
      <c r="AM17" s="810"/>
      <c r="AN17" s="810"/>
      <c r="AO17" s="810"/>
      <c r="AP17" s="810"/>
      <c r="AQ17" s="810"/>
      <c r="AR17" s="810"/>
      <c r="AS17" s="810"/>
      <c r="AT17" s="810"/>
      <c r="AU17" s="810"/>
      <c r="AV17" s="810"/>
      <c r="AW17" s="810"/>
      <c r="AX17" s="810"/>
      <c r="AY17" s="810"/>
      <c r="AZ17" s="810"/>
      <c r="BA17" s="810"/>
      <c r="BB17" s="810"/>
      <c r="BC17" s="810"/>
      <c r="BD17" s="810"/>
      <c r="BE17" s="810"/>
      <c r="BF17" s="810"/>
      <c r="BG17" s="810"/>
      <c r="BH17" s="810"/>
      <c r="BI17" s="810"/>
      <c r="BJ17" s="810"/>
      <c r="BK17" s="810"/>
      <c r="BL17" s="810"/>
      <c r="BM17" s="810"/>
      <c r="BN17" s="810"/>
      <c r="BO17" s="810"/>
      <c r="BP17" s="810"/>
      <c r="BQ17" s="810"/>
      <c r="BR17" s="810"/>
      <c r="BS17" s="810"/>
      <c r="BT17" s="810"/>
      <c r="BU17" s="810"/>
      <c r="BV17" s="810"/>
      <c r="BW17" s="810"/>
      <c r="BX17" s="810"/>
      <c r="BY17" s="810"/>
      <c r="BZ17" s="810"/>
      <c r="CA17" s="810"/>
      <c r="CB17" s="810"/>
      <c r="CC17" s="810"/>
      <c r="CD17" s="810"/>
      <c r="CE17" s="810"/>
      <c r="CF17" s="810"/>
      <c r="CG17" s="810"/>
      <c r="CH17" s="810"/>
      <c r="CI17" s="810"/>
      <c r="CJ17" s="810"/>
      <c r="CK17" s="810"/>
      <c r="CL17" s="810"/>
      <c r="CM17" s="810"/>
      <c r="CN17" s="810"/>
      <c r="CO17" s="810"/>
      <c r="CP17" s="810"/>
      <c r="CQ17" s="810"/>
      <c r="CR17" s="810"/>
      <c r="CS17" s="810"/>
      <c r="CT17" s="810"/>
      <c r="CU17" s="810"/>
      <c r="CV17" s="810"/>
      <c r="CW17" s="810"/>
      <c r="CX17" s="810"/>
      <c r="CY17" s="810"/>
      <c r="CZ17" s="810"/>
      <c r="DA17" s="810"/>
      <c r="DB17" s="810"/>
      <c r="DC17" s="810"/>
      <c r="DD17" s="810"/>
      <c r="DE17" s="810"/>
      <c r="DF17" s="810"/>
      <c r="DG17" s="810"/>
      <c r="DH17" s="810"/>
      <c r="DI17" s="810"/>
      <c r="DJ17" s="810"/>
      <c r="DK17" s="810"/>
      <c r="DL17" s="810"/>
      <c r="DM17" s="810"/>
      <c r="DN17" s="810"/>
      <c r="DO17" s="810"/>
      <c r="DP17" s="810"/>
      <c r="DQ17" s="810"/>
      <c r="DR17" s="810"/>
      <c r="DS17" s="810"/>
      <c r="DT17" s="810"/>
      <c r="DU17" s="810"/>
      <c r="DV17" s="810"/>
      <c r="DW17" s="810"/>
      <c r="DX17" s="810"/>
      <c r="DY17" s="810"/>
      <c r="DZ17" s="810"/>
      <c r="EA17" s="810"/>
      <c r="EB17" s="810"/>
      <c r="EC17" s="810"/>
      <c r="ED17" s="810"/>
      <c r="EE17" s="810"/>
      <c r="EF17" s="810"/>
      <c r="EG17" s="810"/>
      <c r="EH17" s="810"/>
      <c r="EI17" s="810"/>
      <c r="EJ17" s="810"/>
      <c r="EK17" s="810"/>
      <c r="EL17" s="810"/>
      <c r="EM17" s="810"/>
      <c r="EN17" s="810"/>
      <c r="EO17" s="810"/>
      <c r="EP17" s="810"/>
      <c r="EQ17" s="810"/>
      <c r="ER17" s="810"/>
      <c r="ES17" s="810"/>
      <c r="ET17" s="810"/>
      <c r="EU17" s="810"/>
      <c r="EV17" s="810"/>
      <c r="EW17" s="810"/>
      <c r="EX17" s="810"/>
      <c r="EY17" s="810"/>
      <c r="EZ17" s="810"/>
      <c r="FA17" s="810"/>
      <c r="FB17" s="810"/>
      <c r="FC17" s="810"/>
      <c r="FD17" s="810"/>
      <c r="FE17" s="810"/>
      <c r="FF17" s="810"/>
      <c r="FG17" s="810"/>
      <c r="FH17" s="810"/>
      <c r="FI17" s="810"/>
      <c r="FJ17" s="810"/>
      <c r="FK17" s="810"/>
      <c r="FL17" s="810"/>
      <c r="FM17" s="810"/>
      <c r="FN17" s="810"/>
      <c r="FO17" s="810"/>
      <c r="FP17" s="810"/>
      <c r="FQ17" s="810"/>
      <c r="FR17" s="810"/>
      <c r="FS17" s="810"/>
      <c r="FT17" s="810"/>
      <c r="FU17" s="810"/>
      <c r="FV17" s="810"/>
      <c r="FW17" s="810"/>
      <c r="FX17" s="810"/>
      <c r="FY17" s="810"/>
      <c r="FZ17" s="810"/>
      <c r="GA17" s="810"/>
      <c r="GB17" s="810"/>
    </row>
    <row r="18" spans="1:184" s="821" customFormat="1" x14ac:dyDescent="0.2">
      <c r="A18" s="820"/>
      <c r="B18" s="180">
        <v>1</v>
      </c>
      <c r="C18" s="893" t="s">
        <v>1783</v>
      </c>
      <c r="D18" s="894"/>
      <c r="E18" s="895">
        <v>0</v>
      </c>
      <c r="F18" s="220">
        <v>1</v>
      </c>
      <c r="G18" s="838">
        <v>6</v>
      </c>
      <c r="H18" s="836">
        <f t="shared" si="0"/>
        <v>0</v>
      </c>
      <c r="I18" s="814"/>
      <c r="J18" s="810"/>
      <c r="K18" s="810"/>
      <c r="L18" s="810"/>
      <c r="M18" s="810"/>
      <c r="N18" s="810"/>
      <c r="O18" s="810"/>
      <c r="P18" s="810"/>
      <c r="Q18" s="810"/>
      <c r="R18" s="810"/>
      <c r="S18" s="810"/>
      <c r="T18" s="810"/>
      <c r="U18" s="810"/>
      <c r="V18" s="810"/>
      <c r="W18" s="810"/>
      <c r="X18" s="810"/>
      <c r="Y18" s="810"/>
      <c r="Z18" s="810"/>
      <c r="AA18" s="810"/>
      <c r="AB18" s="810"/>
      <c r="AC18" s="810"/>
      <c r="AD18" s="810"/>
      <c r="AE18" s="810"/>
      <c r="AF18" s="810"/>
      <c r="AG18" s="810"/>
      <c r="AH18" s="810"/>
      <c r="AI18" s="810"/>
      <c r="AJ18" s="810"/>
      <c r="AK18" s="810"/>
      <c r="AL18" s="810"/>
      <c r="AM18" s="810"/>
      <c r="AN18" s="810"/>
      <c r="AO18" s="810"/>
      <c r="AP18" s="810"/>
      <c r="AQ18" s="810"/>
      <c r="AR18" s="810"/>
      <c r="AS18" s="810"/>
      <c r="AT18" s="810"/>
      <c r="AU18" s="810"/>
      <c r="AV18" s="810"/>
      <c r="AW18" s="810"/>
      <c r="AX18" s="810"/>
      <c r="AY18" s="810"/>
      <c r="AZ18" s="810"/>
      <c r="BA18" s="810"/>
      <c r="BB18" s="810"/>
      <c r="BC18" s="810"/>
      <c r="BD18" s="810"/>
      <c r="BE18" s="810"/>
      <c r="BF18" s="810"/>
      <c r="BG18" s="810"/>
      <c r="BH18" s="810"/>
      <c r="BI18" s="810"/>
      <c r="BJ18" s="810"/>
      <c r="BK18" s="810"/>
      <c r="BL18" s="810"/>
      <c r="BM18" s="810"/>
      <c r="BN18" s="810"/>
      <c r="BO18" s="810"/>
      <c r="BP18" s="810"/>
      <c r="BQ18" s="810"/>
      <c r="BR18" s="810"/>
      <c r="BS18" s="810"/>
      <c r="BT18" s="810"/>
      <c r="BU18" s="810"/>
      <c r="BV18" s="810"/>
      <c r="BW18" s="810"/>
      <c r="BX18" s="810"/>
      <c r="BY18" s="810"/>
      <c r="BZ18" s="810"/>
      <c r="CA18" s="810"/>
      <c r="CB18" s="810"/>
      <c r="CC18" s="810"/>
      <c r="CD18" s="810"/>
      <c r="CE18" s="810"/>
      <c r="CF18" s="810"/>
      <c r="CG18" s="810"/>
      <c r="CH18" s="810"/>
      <c r="CI18" s="810"/>
      <c r="CJ18" s="810"/>
      <c r="CK18" s="810"/>
      <c r="CL18" s="810"/>
      <c r="CM18" s="810"/>
      <c r="CN18" s="810"/>
      <c r="CO18" s="810"/>
      <c r="CP18" s="810"/>
      <c r="CQ18" s="810"/>
      <c r="CR18" s="810"/>
      <c r="CS18" s="810"/>
      <c r="CT18" s="810"/>
      <c r="CU18" s="810"/>
      <c r="CV18" s="810"/>
      <c r="CW18" s="810"/>
      <c r="CX18" s="810"/>
      <c r="CY18" s="810"/>
      <c r="CZ18" s="810"/>
      <c r="DA18" s="810"/>
      <c r="DB18" s="810"/>
      <c r="DC18" s="810"/>
      <c r="DD18" s="810"/>
      <c r="DE18" s="810"/>
      <c r="DF18" s="810"/>
      <c r="DG18" s="810"/>
      <c r="DH18" s="810"/>
      <c r="DI18" s="810"/>
      <c r="DJ18" s="810"/>
      <c r="DK18" s="810"/>
      <c r="DL18" s="810"/>
      <c r="DM18" s="810"/>
      <c r="DN18" s="810"/>
      <c r="DO18" s="810"/>
      <c r="DP18" s="810"/>
      <c r="DQ18" s="810"/>
      <c r="DR18" s="810"/>
      <c r="DS18" s="810"/>
      <c r="DT18" s="810"/>
      <c r="DU18" s="810"/>
      <c r="DV18" s="810"/>
      <c r="DW18" s="810"/>
      <c r="DX18" s="810"/>
      <c r="DY18" s="810"/>
      <c r="DZ18" s="810"/>
      <c r="EA18" s="810"/>
      <c r="EB18" s="810"/>
      <c r="EC18" s="810"/>
      <c r="ED18" s="810"/>
      <c r="EE18" s="810"/>
      <c r="EF18" s="810"/>
      <c r="EG18" s="810"/>
      <c r="EH18" s="810"/>
      <c r="EI18" s="810"/>
      <c r="EJ18" s="810"/>
      <c r="EK18" s="810"/>
      <c r="EL18" s="810"/>
      <c r="EM18" s="810"/>
      <c r="EN18" s="810"/>
      <c r="EO18" s="810"/>
      <c r="EP18" s="810"/>
      <c r="EQ18" s="810"/>
      <c r="ER18" s="810"/>
      <c r="ES18" s="810"/>
      <c r="ET18" s="810"/>
      <c r="EU18" s="810"/>
      <c r="EV18" s="810"/>
      <c r="EW18" s="810"/>
      <c r="EX18" s="810"/>
      <c r="EY18" s="810"/>
      <c r="EZ18" s="810"/>
      <c r="FA18" s="810"/>
      <c r="FB18" s="810"/>
      <c r="FC18" s="810"/>
      <c r="FD18" s="810"/>
      <c r="FE18" s="810"/>
      <c r="FF18" s="810"/>
      <c r="FG18" s="810"/>
      <c r="FH18" s="810"/>
      <c r="FI18" s="810"/>
      <c r="FJ18" s="810"/>
      <c r="FK18" s="810"/>
      <c r="FL18" s="810"/>
      <c r="FM18" s="810"/>
      <c r="FN18" s="810"/>
      <c r="FO18" s="810"/>
      <c r="FP18" s="810"/>
      <c r="FQ18" s="810"/>
      <c r="FR18" s="810"/>
      <c r="FS18" s="810"/>
      <c r="FT18" s="810"/>
      <c r="FU18" s="810"/>
      <c r="FV18" s="810"/>
      <c r="FW18" s="810"/>
      <c r="FX18" s="810"/>
      <c r="FY18" s="810"/>
      <c r="FZ18" s="810"/>
      <c r="GA18" s="810"/>
      <c r="GB18" s="810"/>
    </row>
    <row r="19" spans="1:184" s="821" customFormat="1" x14ac:dyDescent="0.2">
      <c r="A19" s="820"/>
      <c r="B19" s="180">
        <v>1</v>
      </c>
      <c r="C19" s="893" t="s">
        <v>1784</v>
      </c>
      <c r="D19" s="894"/>
      <c r="E19" s="895">
        <v>0</v>
      </c>
      <c r="F19" s="220">
        <v>1</v>
      </c>
      <c r="G19" s="838">
        <v>6</v>
      </c>
      <c r="H19" s="836">
        <f t="shared" si="0"/>
        <v>0</v>
      </c>
      <c r="I19" s="814"/>
      <c r="J19" s="810"/>
      <c r="K19" s="810"/>
      <c r="L19" s="810"/>
      <c r="M19" s="810"/>
      <c r="N19" s="810"/>
      <c r="O19" s="810"/>
      <c r="P19" s="810"/>
      <c r="Q19" s="810"/>
      <c r="R19" s="810"/>
      <c r="S19" s="810"/>
      <c r="T19" s="810"/>
      <c r="U19" s="810"/>
      <c r="V19" s="810"/>
      <c r="W19" s="810"/>
      <c r="X19" s="810"/>
      <c r="Y19" s="810"/>
      <c r="Z19" s="810"/>
      <c r="AA19" s="810"/>
      <c r="AB19" s="810"/>
      <c r="AC19" s="810"/>
      <c r="AD19" s="810"/>
      <c r="AE19" s="810"/>
      <c r="AF19" s="810"/>
      <c r="AG19" s="810"/>
      <c r="AH19" s="810"/>
      <c r="AI19" s="810"/>
      <c r="AJ19" s="810"/>
      <c r="AK19" s="810"/>
      <c r="AL19" s="810"/>
      <c r="AM19" s="810"/>
      <c r="AN19" s="810"/>
      <c r="AO19" s="810"/>
      <c r="AP19" s="810"/>
      <c r="AQ19" s="810"/>
      <c r="AR19" s="810"/>
      <c r="AS19" s="810"/>
      <c r="AT19" s="810"/>
      <c r="AU19" s="810"/>
      <c r="AV19" s="810"/>
      <c r="AW19" s="810"/>
      <c r="AX19" s="810"/>
      <c r="AY19" s="810"/>
      <c r="AZ19" s="810"/>
      <c r="BA19" s="810"/>
      <c r="BB19" s="810"/>
      <c r="BC19" s="810"/>
      <c r="BD19" s="810"/>
      <c r="BE19" s="810"/>
      <c r="BF19" s="810"/>
      <c r="BG19" s="810"/>
      <c r="BH19" s="810"/>
      <c r="BI19" s="810"/>
      <c r="BJ19" s="810"/>
      <c r="BK19" s="810"/>
      <c r="BL19" s="810"/>
      <c r="BM19" s="810"/>
      <c r="BN19" s="810"/>
      <c r="BO19" s="810"/>
      <c r="BP19" s="810"/>
      <c r="BQ19" s="810"/>
      <c r="BR19" s="810"/>
      <c r="BS19" s="810"/>
      <c r="BT19" s="810"/>
      <c r="BU19" s="810"/>
      <c r="BV19" s="810"/>
      <c r="BW19" s="810"/>
      <c r="BX19" s="810"/>
      <c r="BY19" s="810"/>
      <c r="BZ19" s="810"/>
      <c r="CA19" s="810"/>
      <c r="CB19" s="810"/>
      <c r="CC19" s="810"/>
      <c r="CD19" s="810"/>
      <c r="CE19" s="810"/>
      <c r="CF19" s="810"/>
      <c r="CG19" s="810"/>
      <c r="CH19" s="810"/>
      <c r="CI19" s="810"/>
      <c r="CJ19" s="810"/>
      <c r="CK19" s="810"/>
      <c r="CL19" s="810"/>
      <c r="CM19" s="810"/>
      <c r="CN19" s="810"/>
      <c r="CO19" s="810"/>
      <c r="CP19" s="810"/>
      <c r="CQ19" s="810"/>
      <c r="CR19" s="810"/>
      <c r="CS19" s="810"/>
      <c r="CT19" s="810"/>
      <c r="CU19" s="810"/>
      <c r="CV19" s="810"/>
      <c r="CW19" s="810"/>
      <c r="CX19" s="810"/>
      <c r="CY19" s="810"/>
      <c r="CZ19" s="810"/>
      <c r="DA19" s="810"/>
      <c r="DB19" s="810"/>
      <c r="DC19" s="810"/>
      <c r="DD19" s="810"/>
      <c r="DE19" s="810"/>
      <c r="DF19" s="810"/>
      <c r="DG19" s="810"/>
      <c r="DH19" s="810"/>
      <c r="DI19" s="810"/>
      <c r="DJ19" s="810"/>
      <c r="DK19" s="810"/>
      <c r="DL19" s="810"/>
      <c r="DM19" s="810"/>
      <c r="DN19" s="810"/>
      <c r="DO19" s="810"/>
      <c r="DP19" s="810"/>
      <c r="DQ19" s="810"/>
      <c r="DR19" s="810"/>
      <c r="DS19" s="810"/>
      <c r="DT19" s="810"/>
      <c r="DU19" s="810"/>
      <c r="DV19" s="810"/>
      <c r="DW19" s="810"/>
      <c r="DX19" s="810"/>
      <c r="DY19" s="810"/>
      <c r="DZ19" s="810"/>
      <c r="EA19" s="810"/>
      <c r="EB19" s="810"/>
      <c r="EC19" s="810"/>
      <c r="ED19" s="810"/>
      <c r="EE19" s="810"/>
      <c r="EF19" s="810"/>
      <c r="EG19" s="810"/>
      <c r="EH19" s="810"/>
      <c r="EI19" s="810"/>
      <c r="EJ19" s="810"/>
      <c r="EK19" s="810"/>
      <c r="EL19" s="810"/>
      <c r="EM19" s="810"/>
      <c r="EN19" s="810"/>
      <c r="EO19" s="810"/>
      <c r="EP19" s="810"/>
      <c r="EQ19" s="810"/>
      <c r="ER19" s="810"/>
      <c r="ES19" s="810"/>
      <c r="ET19" s="810"/>
      <c r="EU19" s="810"/>
      <c r="EV19" s="810"/>
      <c r="EW19" s="810"/>
      <c r="EX19" s="810"/>
      <c r="EY19" s="810"/>
      <c r="EZ19" s="810"/>
      <c r="FA19" s="810"/>
      <c r="FB19" s="810"/>
      <c r="FC19" s="810"/>
      <c r="FD19" s="810"/>
      <c r="FE19" s="810"/>
      <c r="FF19" s="810"/>
      <c r="FG19" s="810"/>
      <c r="FH19" s="810"/>
      <c r="FI19" s="810"/>
      <c r="FJ19" s="810"/>
      <c r="FK19" s="810"/>
      <c r="FL19" s="810"/>
      <c r="FM19" s="810"/>
      <c r="FN19" s="810"/>
      <c r="FO19" s="810"/>
      <c r="FP19" s="810"/>
      <c r="FQ19" s="810"/>
      <c r="FR19" s="810"/>
      <c r="FS19" s="810"/>
      <c r="FT19" s="810"/>
      <c r="FU19" s="810"/>
      <c r="FV19" s="810"/>
      <c r="FW19" s="810"/>
      <c r="FX19" s="810"/>
      <c r="FY19" s="810"/>
      <c r="FZ19" s="810"/>
      <c r="GA19" s="810"/>
      <c r="GB19" s="810"/>
    </row>
    <row r="20" spans="1:184" s="821" customFormat="1" x14ac:dyDescent="0.2">
      <c r="A20" s="820"/>
      <c r="B20" s="180">
        <v>1</v>
      </c>
      <c r="C20" s="893" t="s">
        <v>1785</v>
      </c>
      <c r="D20" s="894"/>
      <c r="E20" s="895">
        <v>0</v>
      </c>
      <c r="F20" s="220">
        <v>1</v>
      </c>
      <c r="G20" s="838">
        <v>6</v>
      </c>
      <c r="H20" s="836">
        <f t="shared" si="0"/>
        <v>0</v>
      </c>
      <c r="I20" s="814"/>
      <c r="J20" s="810"/>
      <c r="K20" s="810"/>
      <c r="L20" s="810"/>
      <c r="M20" s="810"/>
      <c r="N20" s="810"/>
      <c r="O20" s="810"/>
      <c r="P20" s="810"/>
      <c r="Q20" s="810"/>
      <c r="R20" s="810"/>
      <c r="S20" s="810"/>
      <c r="T20" s="810"/>
      <c r="U20" s="810"/>
      <c r="V20" s="810"/>
      <c r="W20" s="810"/>
      <c r="X20" s="810"/>
      <c r="Y20" s="810"/>
      <c r="Z20" s="810"/>
      <c r="AA20" s="810"/>
      <c r="AB20" s="810"/>
      <c r="AC20" s="810"/>
      <c r="AD20" s="810"/>
      <c r="AE20" s="810"/>
      <c r="AF20" s="810"/>
      <c r="AG20" s="810"/>
      <c r="AH20" s="810"/>
      <c r="AI20" s="810"/>
      <c r="AJ20" s="810"/>
      <c r="AK20" s="810"/>
      <c r="AL20" s="810"/>
      <c r="AM20" s="810"/>
      <c r="AN20" s="810"/>
      <c r="AO20" s="810"/>
      <c r="AP20" s="810"/>
      <c r="AQ20" s="810"/>
      <c r="AR20" s="810"/>
      <c r="AS20" s="810"/>
      <c r="AT20" s="810"/>
      <c r="AU20" s="810"/>
      <c r="AV20" s="810"/>
      <c r="AW20" s="810"/>
      <c r="AX20" s="810"/>
      <c r="AY20" s="810"/>
      <c r="AZ20" s="810"/>
      <c r="BA20" s="810"/>
      <c r="BB20" s="810"/>
      <c r="BC20" s="810"/>
      <c r="BD20" s="810"/>
      <c r="BE20" s="810"/>
      <c r="BF20" s="810"/>
      <c r="BG20" s="810"/>
      <c r="BH20" s="810"/>
      <c r="BI20" s="810"/>
      <c r="BJ20" s="810"/>
      <c r="BK20" s="810"/>
      <c r="BL20" s="810"/>
      <c r="BM20" s="810"/>
      <c r="BN20" s="810"/>
      <c r="BO20" s="810"/>
      <c r="BP20" s="810"/>
      <c r="BQ20" s="810"/>
      <c r="BR20" s="810"/>
      <c r="BS20" s="810"/>
      <c r="BT20" s="810"/>
      <c r="BU20" s="810"/>
      <c r="BV20" s="810"/>
      <c r="BW20" s="810"/>
      <c r="BX20" s="810"/>
      <c r="BY20" s="810"/>
      <c r="BZ20" s="810"/>
      <c r="CA20" s="810"/>
      <c r="CB20" s="810"/>
      <c r="CC20" s="810"/>
      <c r="CD20" s="810"/>
      <c r="CE20" s="810"/>
      <c r="CF20" s="810"/>
      <c r="CG20" s="810"/>
      <c r="CH20" s="810"/>
      <c r="CI20" s="810"/>
      <c r="CJ20" s="810"/>
      <c r="CK20" s="810"/>
      <c r="CL20" s="810"/>
      <c r="CM20" s="810"/>
      <c r="CN20" s="810"/>
      <c r="CO20" s="810"/>
      <c r="CP20" s="810"/>
      <c r="CQ20" s="810"/>
      <c r="CR20" s="810"/>
      <c r="CS20" s="810"/>
      <c r="CT20" s="810"/>
      <c r="CU20" s="810"/>
      <c r="CV20" s="810"/>
      <c r="CW20" s="810"/>
      <c r="CX20" s="810"/>
      <c r="CY20" s="810"/>
      <c r="CZ20" s="810"/>
      <c r="DA20" s="810"/>
      <c r="DB20" s="810"/>
      <c r="DC20" s="810"/>
      <c r="DD20" s="810"/>
      <c r="DE20" s="810"/>
      <c r="DF20" s="810"/>
      <c r="DG20" s="810"/>
      <c r="DH20" s="810"/>
      <c r="DI20" s="810"/>
      <c r="DJ20" s="810"/>
      <c r="DK20" s="810"/>
      <c r="DL20" s="810"/>
      <c r="DM20" s="810"/>
      <c r="DN20" s="810"/>
      <c r="DO20" s="810"/>
      <c r="DP20" s="810"/>
      <c r="DQ20" s="810"/>
      <c r="DR20" s="810"/>
      <c r="DS20" s="810"/>
      <c r="DT20" s="810"/>
      <c r="DU20" s="810"/>
      <c r="DV20" s="810"/>
      <c r="DW20" s="810"/>
      <c r="DX20" s="810"/>
      <c r="DY20" s="810"/>
      <c r="DZ20" s="810"/>
      <c r="EA20" s="810"/>
      <c r="EB20" s="810"/>
      <c r="EC20" s="810"/>
      <c r="ED20" s="810"/>
      <c r="EE20" s="810"/>
      <c r="EF20" s="810"/>
      <c r="EG20" s="810"/>
      <c r="EH20" s="810"/>
      <c r="EI20" s="810"/>
      <c r="EJ20" s="810"/>
      <c r="EK20" s="810"/>
      <c r="EL20" s="810"/>
      <c r="EM20" s="810"/>
      <c r="EN20" s="810"/>
      <c r="EO20" s="810"/>
      <c r="EP20" s="810"/>
      <c r="EQ20" s="810"/>
      <c r="ER20" s="810"/>
      <c r="ES20" s="810"/>
      <c r="ET20" s="810"/>
      <c r="EU20" s="810"/>
      <c r="EV20" s="810"/>
      <c r="EW20" s="810"/>
      <c r="EX20" s="810"/>
      <c r="EY20" s="810"/>
      <c r="EZ20" s="810"/>
      <c r="FA20" s="810"/>
      <c r="FB20" s="810"/>
      <c r="FC20" s="810"/>
      <c r="FD20" s="810"/>
      <c r="FE20" s="810"/>
      <c r="FF20" s="810"/>
      <c r="FG20" s="810"/>
      <c r="FH20" s="810"/>
      <c r="FI20" s="810"/>
      <c r="FJ20" s="810"/>
      <c r="FK20" s="810"/>
      <c r="FL20" s="810"/>
      <c r="FM20" s="810"/>
      <c r="FN20" s="810"/>
      <c r="FO20" s="810"/>
      <c r="FP20" s="810"/>
      <c r="FQ20" s="810"/>
      <c r="FR20" s="810"/>
      <c r="FS20" s="810"/>
      <c r="FT20" s="810"/>
      <c r="FU20" s="810"/>
      <c r="FV20" s="810"/>
      <c r="FW20" s="810"/>
      <c r="FX20" s="810"/>
      <c r="FY20" s="810"/>
      <c r="FZ20" s="810"/>
      <c r="GA20" s="810"/>
      <c r="GB20" s="810"/>
    </row>
    <row r="21" spans="1:184" s="821" customFormat="1" x14ac:dyDescent="0.2">
      <c r="A21" s="820"/>
      <c r="B21" s="180">
        <v>1</v>
      </c>
      <c r="C21" s="897" t="s">
        <v>1786</v>
      </c>
      <c r="D21" s="894"/>
      <c r="E21" s="895">
        <v>0</v>
      </c>
      <c r="F21" s="220">
        <v>1</v>
      </c>
      <c r="G21" s="838">
        <v>5</v>
      </c>
      <c r="H21" s="836">
        <f t="shared" si="0"/>
        <v>0</v>
      </c>
      <c r="I21" s="814"/>
      <c r="J21" s="810"/>
      <c r="K21" s="810"/>
      <c r="L21" s="810"/>
      <c r="M21" s="810"/>
      <c r="N21" s="810"/>
      <c r="O21" s="810"/>
      <c r="P21" s="810"/>
      <c r="Q21" s="810"/>
      <c r="R21" s="810"/>
      <c r="S21" s="810"/>
      <c r="T21" s="810"/>
      <c r="U21" s="810"/>
      <c r="V21" s="810"/>
      <c r="W21" s="810"/>
      <c r="X21" s="810"/>
      <c r="Y21" s="810"/>
      <c r="Z21" s="810"/>
      <c r="AA21" s="810"/>
      <c r="AB21" s="810"/>
      <c r="AC21" s="810"/>
      <c r="AD21" s="810"/>
      <c r="AE21" s="810"/>
      <c r="AF21" s="810"/>
      <c r="AG21" s="810"/>
      <c r="AH21" s="810"/>
      <c r="AI21" s="810"/>
      <c r="AJ21" s="810"/>
      <c r="AK21" s="810"/>
      <c r="AL21" s="810"/>
      <c r="AM21" s="810"/>
      <c r="AN21" s="810"/>
      <c r="AO21" s="810"/>
      <c r="AP21" s="810"/>
      <c r="AQ21" s="810"/>
      <c r="AR21" s="810"/>
      <c r="AS21" s="810"/>
      <c r="AT21" s="810"/>
      <c r="AU21" s="810"/>
      <c r="AV21" s="810"/>
      <c r="AW21" s="810"/>
      <c r="AX21" s="810"/>
      <c r="AY21" s="810"/>
      <c r="AZ21" s="810"/>
      <c r="BA21" s="810"/>
      <c r="BB21" s="810"/>
      <c r="BC21" s="810"/>
      <c r="BD21" s="810"/>
      <c r="BE21" s="810"/>
      <c r="BF21" s="810"/>
      <c r="BG21" s="810"/>
      <c r="BH21" s="810"/>
      <c r="BI21" s="810"/>
      <c r="BJ21" s="810"/>
      <c r="BK21" s="810"/>
      <c r="BL21" s="810"/>
      <c r="BM21" s="810"/>
      <c r="BN21" s="810"/>
      <c r="BO21" s="810"/>
      <c r="BP21" s="810"/>
      <c r="BQ21" s="810"/>
      <c r="BR21" s="810"/>
      <c r="BS21" s="810"/>
      <c r="BT21" s="810"/>
      <c r="BU21" s="810"/>
      <c r="BV21" s="810"/>
      <c r="BW21" s="810"/>
      <c r="BX21" s="810"/>
      <c r="BY21" s="810"/>
      <c r="BZ21" s="810"/>
      <c r="CA21" s="810"/>
      <c r="CB21" s="810"/>
      <c r="CC21" s="810"/>
      <c r="CD21" s="810"/>
      <c r="CE21" s="810"/>
      <c r="CF21" s="810"/>
      <c r="CG21" s="810"/>
      <c r="CH21" s="810"/>
      <c r="CI21" s="810"/>
      <c r="CJ21" s="810"/>
      <c r="CK21" s="810"/>
      <c r="CL21" s="810"/>
      <c r="CM21" s="810"/>
      <c r="CN21" s="810"/>
      <c r="CO21" s="810"/>
      <c r="CP21" s="810"/>
      <c r="CQ21" s="810"/>
      <c r="CR21" s="810"/>
      <c r="CS21" s="810"/>
      <c r="CT21" s="810"/>
      <c r="CU21" s="810"/>
      <c r="CV21" s="810"/>
      <c r="CW21" s="810"/>
      <c r="CX21" s="810"/>
      <c r="CY21" s="810"/>
      <c r="CZ21" s="810"/>
      <c r="DA21" s="810"/>
      <c r="DB21" s="810"/>
      <c r="DC21" s="810"/>
      <c r="DD21" s="810"/>
      <c r="DE21" s="810"/>
      <c r="DF21" s="810"/>
      <c r="DG21" s="810"/>
      <c r="DH21" s="810"/>
      <c r="DI21" s="810"/>
      <c r="DJ21" s="810"/>
      <c r="DK21" s="810"/>
      <c r="DL21" s="810"/>
      <c r="DM21" s="810"/>
      <c r="DN21" s="810"/>
      <c r="DO21" s="810"/>
      <c r="DP21" s="810"/>
      <c r="DQ21" s="810"/>
      <c r="DR21" s="810"/>
      <c r="DS21" s="810"/>
      <c r="DT21" s="810"/>
      <c r="DU21" s="810"/>
      <c r="DV21" s="810"/>
      <c r="DW21" s="810"/>
      <c r="DX21" s="810"/>
      <c r="DY21" s="810"/>
      <c r="DZ21" s="810"/>
      <c r="EA21" s="810"/>
      <c r="EB21" s="810"/>
      <c r="EC21" s="810"/>
      <c r="ED21" s="810"/>
      <c r="EE21" s="810"/>
      <c r="EF21" s="810"/>
      <c r="EG21" s="810"/>
      <c r="EH21" s="810"/>
      <c r="EI21" s="810"/>
      <c r="EJ21" s="810"/>
      <c r="EK21" s="810"/>
      <c r="EL21" s="810"/>
      <c r="EM21" s="810"/>
      <c r="EN21" s="810"/>
      <c r="EO21" s="810"/>
      <c r="EP21" s="810"/>
      <c r="EQ21" s="810"/>
      <c r="ER21" s="810"/>
      <c r="ES21" s="810"/>
      <c r="ET21" s="810"/>
      <c r="EU21" s="810"/>
      <c r="EV21" s="810"/>
      <c r="EW21" s="810"/>
      <c r="EX21" s="810"/>
      <c r="EY21" s="810"/>
      <c r="EZ21" s="810"/>
      <c r="FA21" s="810"/>
      <c r="FB21" s="810"/>
      <c r="FC21" s="810"/>
      <c r="FD21" s="810"/>
      <c r="FE21" s="810"/>
      <c r="FF21" s="810"/>
      <c r="FG21" s="810"/>
      <c r="FH21" s="810"/>
      <c r="FI21" s="810"/>
      <c r="FJ21" s="810"/>
      <c r="FK21" s="810"/>
      <c r="FL21" s="810"/>
      <c r="FM21" s="810"/>
      <c r="FN21" s="810"/>
      <c r="FO21" s="810"/>
      <c r="FP21" s="810"/>
      <c r="FQ21" s="810"/>
      <c r="FR21" s="810"/>
      <c r="FS21" s="810"/>
      <c r="FT21" s="810"/>
      <c r="FU21" s="810"/>
      <c r="FV21" s="810"/>
      <c r="FW21" s="810"/>
      <c r="FX21" s="810"/>
      <c r="FY21" s="810"/>
      <c r="FZ21" s="810"/>
      <c r="GA21" s="810"/>
      <c r="GB21" s="810"/>
    </row>
    <row r="22" spans="1:184" s="821" customFormat="1" x14ac:dyDescent="0.2">
      <c r="A22" s="820"/>
      <c r="B22" s="180">
        <v>1</v>
      </c>
      <c r="C22" s="897" t="s">
        <v>1787</v>
      </c>
      <c r="D22" s="894"/>
      <c r="E22" s="895">
        <v>0</v>
      </c>
      <c r="F22" s="220">
        <v>1</v>
      </c>
      <c r="G22" s="838">
        <v>5</v>
      </c>
      <c r="H22" s="836">
        <f t="shared" si="0"/>
        <v>0</v>
      </c>
      <c r="I22" s="814"/>
      <c r="J22" s="810"/>
      <c r="K22" s="810"/>
      <c r="L22" s="810"/>
      <c r="M22" s="810"/>
      <c r="N22" s="810"/>
      <c r="O22" s="810"/>
      <c r="P22" s="810"/>
      <c r="Q22" s="810"/>
      <c r="R22" s="810"/>
      <c r="S22" s="810"/>
      <c r="T22" s="810"/>
      <c r="U22" s="810"/>
      <c r="V22" s="810"/>
      <c r="W22" s="810"/>
      <c r="X22" s="810"/>
      <c r="Y22" s="810"/>
      <c r="Z22" s="810"/>
      <c r="AA22" s="810"/>
      <c r="AB22" s="810"/>
      <c r="AC22" s="810"/>
      <c r="AD22" s="810"/>
      <c r="AE22" s="810"/>
      <c r="AF22" s="810"/>
      <c r="AG22" s="810"/>
      <c r="AH22" s="810"/>
      <c r="AI22" s="810"/>
      <c r="AJ22" s="810"/>
      <c r="AK22" s="810"/>
      <c r="AL22" s="810"/>
      <c r="AM22" s="810"/>
      <c r="AN22" s="810"/>
      <c r="AO22" s="810"/>
      <c r="AP22" s="810"/>
      <c r="AQ22" s="810"/>
      <c r="AR22" s="810"/>
      <c r="AS22" s="810"/>
      <c r="AT22" s="810"/>
      <c r="AU22" s="810"/>
      <c r="AV22" s="810"/>
      <c r="AW22" s="810"/>
      <c r="AX22" s="810"/>
      <c r="AY22" s="810"/>
      <c r="AZ22" s="810"/>
      <c r="BA22" s="810"/>
      <c r="BB22" s="810"/>
      <c r="BC22" s="810"/>
      <c r="BD22" s="810"/>
      <c r="BE22" s="810"/>
      <c r="BF22" s="810"/>
      <c r="BG22" s="810"/>
      <c r="BH22" s="810"/>
      <c r="BI22" s="810"/>
      <c r="BJ22" s="810"/>
      <c r="BK22" s="810"/>
      <c r="BL22" s="810"/>
      <c r="BM22" s="810"/>
      <c r="BN22" s="810"/>
      <c r="BO22" s="810"/>
      <c r="BP22" s="810"/>
      <c r="BQ22" s="810"/>
      <c r="BR22" s="810"/>
      <c r="BS22" s="810"/>
      <c r="BT22" s="810"/>
      <c r="BU22" s="810"/>
      <c r="BV22" s="810"/>
      <c r="BW22" s="810"/>
      <c r="BX22" s="810"/>
      <c r="BY22" s="810"/>
      <c r="BZ22" s="810"/>
      <c r="CA22" s="810"/>
      <c r="CB22" s="810"/>
      <c r="CC22" s="810"/>
      <c r="CD22" s="810"/>
      <c r="CE22" s="810"/>
      <c r="CF22" s="810"/>
      <c r="CG22" s="810"/>
      <c r="CH22" s="810"/>
      <c r="CI22" s="810"/>
      <c r="CJ22" s="810"/>
      <c r="CK22" s="810"/>
      <c r="CL22" s="810"/>
      <c r="CM22" s="810"/>
      <c r="CN22" s="810"/>
      <c r="CO22" s="810"/>
      <c r="CP22" s="810"/>
      <c r="CQ22" s="810"/>
      <c r="CR22" s="810"/>
      <c r="CS22" s="810"/>
      <c r="CT22" s="810"/>
      <c r="CU22" s="810"/>
      <c r="CV22" s="810"/>
      <c r="CW22" s="810"/>
      <c r="CX22" s="810"/>
      <c r="CY22" s="810"/>
      <c r="CZ22" s="810"/>
      <c r="DA22" s="810"/>
      <c r="DB22" s="810"/>
      <c r="DC22" s="810"/>
      <c r="DD22" s="810"/>
      <c r="DE22" s="810"/>
      <c r="DF22" s="810"/>
      <c r="DG22" s="810"/>
      <c r="DH22" s="810"/>
      <c r="DI22" s="810"/>
      <c r="DJ22" s="810"/>
      <c r="DK22" s="810"/>
      <c r="DL22" s="810"/>
      <c r="DM22" s="810"/>
      <c r="DN22" s="810"/>
      <c r="DO22" s="810"/>
      <c r="DP22" s="810"/>
      <c r="DQ22" s="810"/>
      <c r="DR22" s="810"/>
      <c r="DS22" s="810"/>
      <c r="DT22" s="810"/>
      <c r="DU22" s="810"/>
      <c r="DV22" s="810"/>
      <c r="DW22" s="810"/>
      <c r="DX22" s="810"/>
      <c r="DY22" s="810"/>
      <c r="DZ22" s="810"/>
      <c r="EA22" s="810"/>
      <c r="EB22" s="810"/>
      <c r="EC22" s="810"/>
      <c r="ED22" s="810"/>
      <c r="EE22" s="810"/>
      <c r="EF22" s="810"/>
      <c r="EG22" s="810"/>
      <c r="EH22" s="810"/>
      <c r="EI22" s="810"/>
      <c r="EJ22" s="810"/>
      <c r="EK22" s="810"/>
      <c r="EL22" s="810"/>
      <c r="EM22" s="810"/>
      <c r="EN22" s="810"/>
      <c r="EO22" s="810"/>
      <c r="EP22" s="810"/>
      <c r="EQ22" s="810"/>
      <c r="ER22" s="810"/>
      <c r="ES22" s="810"/>
      <c r="ET22" s="810"/>
      <c r="EU22" s="810"/>
      <c r="EV22" s="810"/>
      <c r="EW22" s="810"/>
      <c r="EX22" s="810"/>
      <c r="EY22" s="810"/>
      <c r="EZ22" s="810"/>
      <c r="FA22" s="810"/>
      <c r="FB22" s="810"/>
      <c r="FC22" s="810"/>
      <c r="FD22" s="810"/>
      <c r="FE22" s="810"/>
      <c r="FF22" s="810"/>
      <c r="FG22" s="810"/>
      <c r="FH22" s="810"/>
      <c r="FI22" s="810"/>
      <c r="FJ22" s="810"/>
      <c r="FK22" s="810"/>
      <c r="FL22" s="810"/>
      <c r="FM22" s="810"/>
      <c r="FN22" s="810"/>
      <c r="FO22" s="810"/>
      <c r="FP22" s="810"/>
      <c r="FQ22" s="810"/>
      <c r="FR22" s="810"/>
      <c r="FS22" s="810"/>
      <c r="FT22" s="810"/>
      <c r="FU22" s="810"/>
      <c r="FV22" s="810"/>
      <c r="FW22" s="810"/>
      <c r="FX22" s="810"/>
      <c r="FY22" s="810"/>
      <c r="FZ22" s="810"/>
      <c r="GA22" s="810"/>
      <c r="GB22" s="810"/>
    </row>
    <row r="23" spans="1:184" s="821" customFormat="1" ht="16.5" customHeight="1" x14ac:dyDescent="0.2">
      <c r="A23" s="820"/>
      <c r="B23" s="863" t="s">
        <v>1511</v>
      </c>
      <c r="C23" s="861"/>
      <c r="D23" s="861"/>
      <c r="E23" s="861"/>
      <c r="F23" s="861"/>
      <c r="G23" s="861"/>
      <c r="H23" s="862"/>
      <c r="I23" s="814"/>
      <c r="J23" s="810"/>
      <c r="K23" s="810"/>
      <c r="L23" s="810"/>
      <c r="M23" s="810"/>
      <c r="N23" s="810"/>
      <c r="O23" s="810"/>
      <c r="P23" s="810"/>
      <c r="Q23" s="810"/>
      <c r="R23" s="810"/>
      <c r="S23" s="810"/>
      <c r="T23" s="810"/>
      <c r="U23" s="810"/>
      <c r="V23" s="810"/>
      <c r="W23" s="810"/>
      <c r="X23" s="810"/>
      <c r="Y23" s="810"/>
      <c r="Z23" s="810"/>
      <c r="AA23" s="810"/>
      <c r="AB23" s="810"/>
      <c r="AC23" s="810"/>
      <c r="AD23" s="810"/>
      <c r="AE23" s="810"/>
      <c r="AF23" s="810"/>
      <c r="AG23" s="810"/>
      <c r="AH23" s="810"/>
      <c r="AI23" s="810"/>
      <c r="AJ23" s="810"/>
      <c r="AK23" s="810"/>
      <c r="AL23" s="810"/>
      <c r="AM23" s="810"/>
      <c r="AN23" s="810"/>
      <c r="AO23" s="810"/>
      <c r="AP23" s="810"/>
      <c r="AQ23" s="810"/>
      <c r="AR23" s="810"/>
      <c r="AS23" s="810"/>
      <c r="AT23" s="810"/>
      <c r="AU23" s="810"/>
      <c r="AV23" s="810"/>
      <c r="AW23" s="810"/>
      <c r="AX23" s="810"/>
      <c r="AY23" s="810"/>
      <c r="AZ23" s="810"/>
      <c r="BA23" s="810"/>
      <c r="BB23" s="810"/>
      <c r="BC23" s="810"/>
      <c r="BD23" s="810"/>
      <c r="BE23" s="810"/>
      <c r="BF23" s="810"/>
      <c r="BG23" s="810"/>
      <c r="BH23" s="810"/>
      <c r="BI23" s="810"/>
      <c r="BJ23" s="810"/>
      <c r="BK23" s="810"/>
      <c r="BL23" s="810"/>
      <c r="BM23" s="810"/>
      <c r="BN23" s="810"/>
      <c r="BO23" s="810"/>
      <c r="BP23" s="810"/>
      <c r="BQ23" s="810"/>
      <c r="BR23" s="810"/>
      <c r="BS23" s="810"/>
      <c r="BT23" s="810"/>
      <c r="BU23" s="810"/>
      <c r="BV23" s="810"/>
      <c r="BW23" s="810"/>
      <c r="BX23" s="810"/>
      <c r="BY23" s="810"/>
      <c r="BZ23" s="810"/>
      <c r="CA23" s="810"/>
      <c r="CB23" s="810"/>
      <c r="CC23" s="810"/>
      <c r="CD23" s="810"/>
      <c r="CE23" s="810"/>
      <c r="CF23" s="810"/>
      <c r="CG23" s="810"/>
      <c r="CH23" s="810"/>
      <c r="CI23" s="810"/>
      <c r="CJ23" s="810"/>
      <c r="CK23" s="810"/>
      <c r="CL23" s="810"/>
      <c r="CM23" s="810"/>
      <c r="CN23" s="810"/>
      <c r="CO23" s="810"/>
      <c r="CP23" s="810"/>
      <c r="CQ23" s="810"/>
      <c r="CR23" s="810"/>
      <c r="CS23" s="810"/>
      <c r="CT23" s="810"/>
      <c r="CU23" s="810"/>
      <c r="CV23" s="810"/>
      <c r="CW23" s="810"/>
      <c r="CX23" s="810"/>
      <c r="CY23" s="810"/>
      <c r="CZ23" s="810"/>
      <c r="DA23" s="810"/>
      <c r="DB23" s="810"/>
      <c r="DC23" s="810"/>
      <c r="DD23" s="810"/>
      <c r="DE23" s="810"/>
      <c r="DF23" s="810"/>
      <c r="DG23" s="810"/>
      <c r="DH23" s="810"/>
      <c r="DI23" s="810"/>
      <c r="DJ23" s="810"/>
      <c r="DK23" s="810"/>
      <c r="DL23" s="810"/>
      <c r="DM23" s="810"/>
      <c r="DN23" s="810"/>
      <c r="DO23" s="810"/>
      <c r="DP23" s="810"/>
      <c r="DQ23" s="810"/>
      <c r="DR23" s="810"/>
      <c r="DS23" s="810"/>
      <c r="DT23" s="810"/>
      <c r="DU23" s="810"/>
      <c r="DV23" s="810"/>
      <c r="DW23" s="810"/>
      <c r="DX23" s="810"/>
      <c r="DY23" s="810"/>
      <c r="DZ23" s="810"/>
      <c r="EA23" s="810"/>
      <c r="EB23" s="810"/>
      <c r="EC23" s="810"/>
      <c r="ED23" s="810"/>
      <c r="EE23" s="810"/>
      <c r="EF23" s="810"/>
      <c r="EG23" s="810"/>
      <c r="EH23" s="810"/>
      <c r="EI23" s="810"/>
      <c r="EJ23" s="810"/>
      <c r="EK23" s="810"/>
      <c r="EL23" s="810"/>
      <c r="EM23" s="810"/>
      <c r="EN23" s="810"/>
      <c r="EO23" s="810"/>
      <c r="EP23" s="810"/>
      <c r="EQ23" s="810"/>
      <c r="ER23" s="810"/>
      <c r="ES23" s="810"/>
      <c r="ET23" s="810"/>
      <c r="EU23" s="810"/>
      <c r="EV23" s="810"/>
      <c r="EW23" s="810"/>
      <c r="EX23" s="810"/>
      <c r="EY23" s="810"/>
      <c r="EZ23" s="810"/>
      <c r="FA23" s="810"/>
      <c r="FB23" s="810"/>
      <c r="FC23" s="810"/>
      <c r="FD23" s="810"/>
      <c r="FE23" s="810"/>
      <c r="FF23" s="810"/>
      <c r="FG23" s="810"/>
      <c r="FH23" s="810"/>
      <c r="FI23" s="810"/>
      <c r="FJ23" s="810"/>
      <c r="FK23" s="810"/>
      <c r="FL23" s="810"/>
      <c r="FM23" s="810"/>
      <c r="FN23" s="810"/>
      <c r="FO23" s="810"/>
      <c r="FP23" s="810"/>
      <c r="FQ23" s="810"/>
      <c r="FR23" s="810"/>
      <c r="FS23" s="810"/>
      <c r="FT23" s="810"/>
      <c r="FU23" s="810"/>
      <c r="FV23" s="810"/>
      <c r="FW23" s="810"/>
      <c r="FX23" s="810"/>
      <c r="FY23" s="810"/>
      <c r="FZ23" s="810"/>
      <c r="GA23" s="810"/>
      <c r="GB23" s="810"/>
    </row>
    <row r="24" spans="1:184" s="821" customFormat="1" ht="13.9" customHeight="1" x14ac:dyDescent="0.2">
      <c r="A24" s="820"/>
      <c r="B24" s="178">
        <v>1</v>
      </c>
      <c r="C24" s="893" t="s">
        <v>1777</v>
      </c>
      <c r="D24" s="894"/>
      <c r="E24" s="895">
        <v>0</v>
      </c>
      <c r="F24" s="220">
        <v>1</v>
      </c>
      <c r="G24" s="838">
        <v>6</v>
      </c>
      <c r="H24" s="836">
        <f>IF(B24="","",ROUND(B24*(D24+E24)*F24*G24,0))</f>
        <v>0</v>
      </c>
      <c r="I24" s="814"/>
      <c r="J24" s="810"/>
      <c r="K24" s="810"/>
      <c r="L24" s="810"/>
      <c r="M24" s="810"/>
      <c r="N24" s="810"/>
      <c r="O24" s="810"/>
      <c r="P24" s="810"/>
      <c r="Q24" s="810"/>
      <c r="R24" s="810"/>
      <c r="S24" s="810"/>
      <c r="T24" s="810"/>
      <c r="U24" s="810"/>
      <c r="V24" s="810"/>
      <c r="W24" s="810"/>
      <c r="X24" s="810"/>
      <c r="Y24" s="810"/>
      <c r="Z24" s="810"/>
      <c r="AA24" s="810"/>
      <c r="AB24" s="810"/>
      <c r="AC24" s="810"/>
      <c r="AD24" s="810"/>
      <c r="AE24" s="810"/>
      <c r="AF24" s="810"/>
      <c r="AG24" s="810"/>
      <c r="AH24" s="810"/>
      <c r="AI24" s="810"/>
      <c r="AJ24" s="810"/>
      <c r="AK24" s="810"/>
      <c r="AL24" s="810"/>
      <c r="AM24" s="810"/>
      <c r="AN24" s="810"/>
      <c r="AO24" s="810"/>
      <c r="AP24" s="810"/>
      <c r="AQ24" s="810"/>
      <c r="AR24" s="810"/>
      <c r="AS24" s="810"/>
      <c r="AT24" s="810"/>
      <c r="AU24" s="810"/>
      <c r="AV24" s="810"/>
      <c r="AW24" s="810"/>
      <c r="AX24" s="810"/>
      <c r="AY24" s="810"/>
      <c r="AZ24" s="810"/>
      <c r="BA24" s="810"/>
      <c r="BB24" s="810"/>
      <c r="BC24" s="810"/>
      <c r="BD24" s="810"/>
      <c r="BE24" s="810"/>
      <c r="BF24" s="810"/>
      <c r="BG24" s="810"/>
      <c r="BH24" s="810"/>
      <c r="BI24" s="810"/>
      <c r="BJ24" s="810"/>
      <c r="BK24" s="810"/>
      <c r="BL24" s="810"/>
      <c r="BM24" s="810"/>
      <c r="BN24" s="810"/>
      <c r="BO24" s="810"/>
      <c r="BP24" s="810"/>
      <c r="BQ24" s="810"/>
      <c r="BR24" s="810"/>
      <c r="BS24" s="810"/>
      <c r="BT24" s="810"/>
      <c r="BU24" s="810"/>
      <c r="BV24" s="810"/>
      <c r="BW24" s="810"/>
      <c r="BX24" s="810"/>
      <c r="BY24" s="810"/>
      <c r="BZ24" s="810"/>
      <c r="CA24" s="810"/>
      <c r="CB24" s="810"/>
      <c r="CC24" s="810"/>
      <c r="CD24" s="810"/>
      <c r="CE24" s="810"/>
      <c r="CF24" s="810"/>
      <c r="CG24" s="810"/>
      <c r="CH24" s="810"/>
      <c r="CI24" s="810"/>
      <c r="CJ24" s="810"/>
      <c r="CK24" s="810"/>
      <c r="CL24" s="810"/>
      <c r="CM24" s="810"/>
      <c r="CN24" s="810"/>
      <c r="CO24" s="810"/>
      <c r="CP24" s="810"/>
      <c r="CQ24" s="810"/>
      <c r="CR24" s="810"/>
      <c r="CS24" s="810"/>
      <c r="CT24" s="810"/>
      <c r="CU24" s="810"/>
      <c r="CV24" s="810"/>
      <c r="CW24" s="810"/>
      <c r="CX24" s="810"/>
      <c r="CY24" s="810"/>
      <c r="CZ24" s="810"/>
      <c r="DA24" s="810"/>
      <c r="DB24" s="810"/>
      <c r="DC24" s="810"/>
      <c r="DD24" s="810"/>
      <c r="DE24" s="810"/>
      <c r="DF24" s="810"/>
      <c r="DG24" s="810"/>
      <c r="DH24" s="810"/>
      <c r="DI24" s="810"/>
      <c r="DJ24" s="810"/>
      <c r="DK24" s="810"/>
      <c r="DL24" s="810"/>
      <c r="DM24" s="810"/>
      <c r="DN24" s="810"/>
      <c r="DO24" s="810"/>
      <c r="DP24" s="810"/>
      <c r="DQ24" s="810"/>
      <c r="DR24" s="810"/>
      <c r="DS24" s="810"/>
      <c r="DT24" s="810"/>
      <c r="DU24" s="810"/>
      <c r="DV24" s="810"/>
      <c r="DW24" s="810"/>
      <c r="DX24" s="810"/>
      <c r="DY24" s="810"/>
      <c r="DZ24" s="810"/>
      <c r="EA24" s="810"/>
      <c r="EB24" s="810"/>
      <c r="EC24" s="810"/>
      <c r="ED24" s="810"/>
      <c r="EE24" s="810"/>
      <c r="EF24" s="810"/>
      <c r="EG24" s="810"/>
      <c r="EH24" s="810"/>
      <c r="EI24" s="810"/>
      <c r="EJ24" s="810"/>
      <c r="EK24" s="810"/>
      <c r="EL24" s="810"/>
      <c r="EM24" s="810"/>
      <c r="EN24" s="810"/>
      <c r="EO24" s="810"/>
      <c r="EP24" s="810"/>
      <c r="EQ24" s="810"/>
      <c r="ER24" s="810"/>
      <c r="ES24" s="810"/>
      <c r="ET24" s="810"/>
      <c r="EU24" s="810"/>
      <c r="EV24" s="810"/>
      <c r="EW24" s="810"/>
      <c r="EX24" s="810"/>
      <c r="EY24" s="810"/>
      <c r="EZ24" s="810"/>
      <c r="FA24" s="810"/>
      <c r="FB24" s="810"/>
      <c r="FC24" s="810"/>
      <c r="FD24" s="810"/>
      <c r="FE24" s="810"/>
      <c r="FF24" s="810"/>
      <c r="FG24" s="810"/>
      <c r="FH24" s="810"/>
      <c r="FI24" s="810"/>
      <c r="FJ24" s="810"/>
      <c r="FK24" s="810"/>
      <c r="FL24" s="810"/>
      <c r="FM24" s="810"/>
      <c r="FN24" s="810"/>
      <c r="FO24" s="810"/>
      <c r="FP24" s="810"/>
      <c r="FQ24" s="810"/>
      <c r="FR24" s="810"/>
      <c r="FS24" s="810"/>
      <c r="FT24" s="810"/>
      <c r="FU24" s="810"/>
      <c r="FV24" s="810"/>
      <c r="FW24" s="810"/>
      <c r="FX24" s="810"/>
      <c r="FY24" s="810"/>
      <c r="FZ24" s="810"/>
      <c r="GA24" s="810"/>
      <c r="GB24" s="810"/>
    </row>
    <row r="25" spans="1:184" s="821" customFormat="1" ht="13.9" customHeight="1" x14ac:dyDescent="0.2">
      <c r="A25" s="820"/>
      <c r="B25" s="178">
        <v>1</v>
      </c>
      <c r="C25" s="893" t="s">
        <v>1788</v>
      </c>
      <c r="D25" s="894"/>
      <c r="E25" s="895">
        <v>0</v>
      </c>
      <c r="F25" s="220">
        <v>0.4</v>
      </c>
      <c r="G25" s="838">
        <v>6</v>
      </c>
      <c r="H25" s="914">
        <f>IF(B25="","",ROUND(B25*(D25+E25)*F25*G25,0))</f>
        <v>0</v>
      </c>
      <c r="I25" s="814"/>
      <c r="J25" s="810"/>
      <c r="K25" s="810"/>
      <c r="L25" s="810"/>
      <c r="M25" s="810"/>
      <c r="N25" s="810"/>
      <c r="O25" s="810"/>
      <c r="P25" s="810"/>
      <c r="Q25" s="810"/>
      <c r="R25" s="810"/>
      <c r="S25" s="810"/>
      <c r="T25" s="810"/>
      <c r="U25" s="810"/>
      <c r="V25" s="810"/>
      <c r="W25" s="810"/>
      <c r="X25" s="810"/>
      <c r="Y25" s="810"/>
      <c r="Z25" s="810"/>
      <c r="AA25" s="810"/>
      <c r="AB25" s="810"/>
      <c r="AC25" s="810"/>
      <c r="AD25" s="810"/>
      <c r="AE25" s="810"/>
      <c r="AF25" s="810"/>
      <c r="AG25" s="810"/>
      <c r="AH25" s="810"/>
      <c r="AI25" s="810"/>
      <c r="AJ25" s="810"/>
      <c r="AK25" s="810"/>
      <c r="AL25" s="810"/>
      <c r="AM25" s="810"/>
      <c r="AN25" s="810"/>
      <c r="AO25" s="810"/>
      <c r="AP25" s="810"/>
      <c r="AQ25" s="810"/>
      <c r="AR25" s="810"/>
      <c r="AS25" s="810"/>
      <c r="AT25" s="810"/>
      <c r="AU25" s="810"/>
      <c r="AV25" s="810"/>
      <c r="AW25" s="810"/>
      <c r="AX25" s="810"/>
      <c r="AY25" s="810"/>
      <c r="AZ25" s="810"/>
      <c r="BA25" s="810"/>
      <c r="BB25" s="810"/>
      <c r="BC25" s="810"/>
      <c r="BD25" s="810"/>
      <c r="BE25" s="810"/>
      <c r="BF25" s="810"/>
      <c r="BG25" s="810"/>
      <c r="BH25" s="810"/>
      <c r="BI25" s="810"/>
      <c r="BJ25" s="810"/>
      <c r="BK25" s="810"/>
      <c r="BL25" s="810"/>
      <c r="BM25" s="810"/>
      <c r="BN25" s="810"/>
      <c r="BO25" s="810"/>
      <c r="BP25" s="810"/>
      <c r="BQ25" s="810"/>
      <c r="BR25" s="810"/>
      <c r="BS25" s="810"/>
      <c r="BT25" s="810"/>
      <c r="BU25" s="810"/>
      <c r="BV25" s="810"/>
      <c r="BW25" s="810"/>
      <c r="BX25" s="810"/>
      <c r="BY25" s="810"/>
      <c r="BZ25" s="810"/>
      <c r="CA25" s="810"/>
      <c r="CB25" s="810"/>
      <c r="CC25" s="810"/>
      <c r="CD25" s="810"/>
      <c r="CE25" s="810"/>
      <c r="CF25" s="810"/>
      <c r="CG25" s="810"/>
      <c r="CH25" s="810"/>
      <c r="CI25" s="810"/>
      <c r="CJ25" s="810"/>
      <c r="CK25" s="810"/>
      <c r="CL25" s="810"/>
      <c r="CM25" s="810"/>
      <c r="CN25" s="810"/>
      <c r="CO25" s="810"/>
      <c r="CP25" s="810"/>
      <c r="CQ25" s="810"/>
      <c r="CR25" s="810"/>
      <c r="CS25" s="810"/>
      <c r="CT25" s="810"/>
      <c r="CU25" s="810"/>
      <c r="CV25" s="810"/>
      <c r="CW25" s="810"/>
      <c r="CX25" s="810"/>
      <c r="CY25" s="810"/>
      <c r="CZ25" s="810"/>
      <c r="DA25" s="810"/>
      <c r="DB25" s="810"/>
      <c r="DC25" s="810"/>
      <c r="DD25" s="810"/>
      <c r="DE25" s="810"/>
      <c r="DF25" s="810"/>
      <c r="DG25" s="810"/>
      <c r="DH25" s="810"/>
      <c r="DI25" s="810"/>
      <c r="DJ25" s="810"/>
      <c r="DK25" s="810"/>
      <c r="DL25" s="810"/>
      <c r="DM25" s="810"/>
      <c r="DN25" s="810"/>
      <c r="DO25" s="810"/>
      <c r="DP25" s="810"/>
      <c r="DQ25" s="810"/>
      <c r="DR25" s="810"/>
      <c r="DS25" s="810"/>
      <c r="DT25" s="810"/>
      <c r="DU25" s="810"/>
      <c r="DV25" s="810"/>
      <c r="DW25" s="810"/>
      <c r="DX25" s="810"/>
      <c r="DY25" s="810"/>
      <c r="DZ25" s="810"/>
      <c r="EA25" s="810"/>
      <c r="EB25" s="810"/>
      <c r="EC25" s="810"/>
      <c r="ED25" s="810"/>
      <c r="EE25" s="810"/>
      <c r="EF25" s="810"/>
      <c r="EG25" s="810"/>
      <c r="EH25" s="810"/>
      <c r="EI25" s="810"/>
      <c r="EJ25" s="810"/>
      <c r="EK25" s="810"/>
      <c r="EL25" s="810"/>
      <c r="EM25" s="810"/>
      <c r="EN25" s="810"/>
      <c r="EO25" s="810"/>
      <c r="EP25" s="810"/>
      <c r="EQ25" s="810"/>
      <c r="ER25" s="810"/>
      <c r="ES25" s="810"/>
      <c r="ET25" s="810"/>
      <c r="EU25" s="810"/>
      <c r="EV25" s="810"/>
      <c r="EW25" s="810"/>
      <c r="EX25" s="810"/>
      <c r="EY25" s="810"/>
      <c r="EZ25" s="810"/>
      <c r="FA25" s="810"/>
      <c r="FB25" s="810"/>
      <c r="FC25" s="810"/>
      <c r="FD25" s="810"/>
      <c r="FE25" s="810"/>
      <c r="FF25" s="810"/>
      <c r="FG25" s="810"/>
      <c r="FH25" s="810"/>
      <c r="FI25" s="810"/>
      <c r="FJ25" s="810"/>
      <c r="FK25" s="810"/>
      <c r="FL25" s="810"/>
      <c r="FM25" s="810"/>
      <c r="FN25" s="810"/>
      <c r="FO25" s="810"/>
      <c r="FP25" s="810"/>
      <c r="FQ25" s="810"/>
      <c r="FR25" s="810"/>
      <c r="FS25" s="810"/>
      <c r="FT25" s="810"/>
      <c r="FU25" s="810"/>
      <c r="FV25" s="810"/>
      <c r="FW25" s="810"/>
      <c r="FX25" s="810"/>
      <c r="FY25" s="810"/>
      <c r="FZ25" s="810"/>
      <c r="GA25" s="810"/>
      <c r="GB25" s="810"/>
    </row>
    <row r="26" spans="1:184" s="821" customFormat="1" ht="13.9" customHeight="1" x14ac:dyDescent="0.2">
      <c r="A26" s="820"/>
      <c r="B26" s="178">
        <v>1</v>
      </c>
      <c r="C26" s="893" t="s">
        <v>1789</v>
      </c>
      <c r="D26" s="894"/>
      <c r="E26" s="895">
        <v>0</v>
      </c>
      <c r="F26" s="220">
        <v>0.4</v>
      </c>
      <c r="G26" s="838">
        <v>6</v>
      </c>
      <c r="H26" s="914">
        <f>IF(B26="","",ROUND(B26*(D26+E26)*F26*G26,0))</f>
        <v>0</v>
      </c>
      <c r="I26" s="814"/>
      <c r="J26" s="810"/>
      <c r="K26" s="810"/>
      <c r="L26" s="810"/>
      <c r="M26" s="810"/>
      <c r="N26" s="810"/>
      <c r="O26" s="810"/>
      <c r="P26" s="810"/>
      <c r="Q26" s="810"/>
      <c r="R26" s="810"/>
      <c r="S26" s="810"/>
      <c r="T26" s="810"/>
      <c r="U26" s="810"/>
      <c r="V26" s="810"/>
      <c r="W26" s="810"/>
      <c r="X26" s="810"/>
      <c r="Y26" s="810"/>
      <c r="Z26" s="810"/>
      <c r="AA26" s="810"/>
      <c r="AB26" s="810"/>
      <c r="AC26" s="810"/>
      <c r="AD26" s="810"/>
      <c r="AE26" s="810"/>
      <c r="AF26" s="810"/>
      <c r="AG26" s="810"/>
      <c r="AH26" s="810"/>
      <c r="AI26" s="810"/>
      <c r="AJ26" s="810"/>
      <c r="AK26" s="810"/>
      <c r="AL26" s="810"/>
      <c r="AM26" s="810"/>
      <c r="AN26" s="810"/>
      <c r="AO26" s="810"/>
      <c r="AP26" s="810"/>
      <c r="AQ26" s="810"/>
      <c r="AR26" s="810"/>
      <c r="AS26" s="810"/>
      <c r="AT26" s="810"/>
      <c r="AU26" s="810"/>
      <c r="AV26" s="810"/>
      <c r="AW26" s="810"/>
      <c r="AX26" s="810"/>
      <c r="AY26" s="810"/>
      <c r="AZ26" s="810"/>
      <c r="BA26" s="810"/>
      <c r="BB26" s="810"/>
      <c r="BC26" s="810"/>
      <c r="BD26" s="810"/>
      <c r="BE26" s="810"/>
      <c r="BF26" s="810"/>
      <c r="BG26" s="810"/>
      <c r="BH26" s="810"/>
      <c r="BI26" s="810"/>
      <c r="BJ26" s="810"/>
      <c r="BK26" s="810"/>
      <c r="BL26" s="810"/>
      <c r="BM26" s="810"/>
      <c r="BN26" s="810"/>
      <c r="BO26" s="810"/>
      <c r="BP26" s="810"/>
      <c r="BQ26" s="810"/>
      <c r="BR26" s="810"/>
      <c r="BS26" s="810"/>
      <c r="BT26" s="810"/>
      <c r="BU26" s="810"/>
      <c r="BV26" s="810"/>
      <c r="BW26" s="810"/>
      <c r="BX26" s="810"/>
      <c r="BY26" s="810"/>
      <c r="BZ26" s="810"/>
      <c r="CA26" s="810"/>
      <c r="CB26" s="810"/>
      <c r="CC26" s="810"/>
      <c r="CD26" s="810"/>
      <c r="CE26" s="810"/>
      <c r="CF26" s="810"/>
      <c r="CG26" s="810"/>
      <c r="CH26" s="810"/>
      <c r="CI26" s="810"/>
      <c r="CJ26" s="810"/>
      <c r="CK26" s="810"/>
      <c r="CL26" s="810"/>
      <c r="CM26" s="810"/>
      <c r="CN26" s="810"/>
      <c r="CO26" s="810"/>
      <c r="CP26" s="810"/>
      <c r="CQ26" s="810"/>
      <c r="CR26" s="810"/>
      <c r="CS26" s="810"/>
      <c r="CT26" s="810"/>
      <c r="CU26" s="810"/>
      <c r="CV26" s="810"/>
      <c r="CW26" s="810"/>
      <c r="CX26" s="810"/>
      <c r="CY26" s="810"/>
      <c r="CZ26" s="810"/>
      <c r="DA26" s="810"/>
      <c r="DB26" s="810"/>
      <c r="DC26" s="810"/>
      <c r="DD26" s="810"/>
      <c r="DE26" s="810"/>
      <c r="DF26" s="810"/>
      <c r="DG26" s="810"/>
      <c r="DH26" s="810"/>
      <c r="DI26" s="810"/>
      <c r="DJ26" s="810"/>
      <c r="DK26" s="810"/>
      <c r="DL26" s="810"/>
      <c r="DM26" s="810"/>
      <c r="DN26" s="810"/>
      <c r="DO26" s="810"/>
      <c r="DP26" s="810"/>
      <c r="DQ26" s="810"/>
      <c r="DR26" s="810"/>
      <c r="DS26" s="810"/>
      <c r="DT26" s="810"/>
      <c r="DU26" s="810"/>
      <c r="DV26" s="810"/>
      <c r="DW26" s="810"/>
      <c r="DX26" s="810"/>
      <c r="DY26" s="810"/>
      <c r="DZ26" s="810"/>
      <c r="EA26" s="810"/>
      <c r="EB26" s="810"/>
      <c r="EC26" s="810"/>
      <c r="ED26" s="810"/>
      <c r="EE26" s="810"/>
      <c r="EF26" s="810"/>
      <c r="EG26" s="810"/>
      <c r="EH26" s="810"/>
      <c r="EI26" s="810"/>
      <c r="EJ26" s="810"/>
      <c r="EK26" s="810"/>
      <c r="EL26" s="810"/>
      <c r="EM26" s="810"/>
      <c r="EN26" s="810"/>
      <c r="EO26" s="810"/>
      <c r="EP26" s="810"/>
      <c r="EQ26" s="810"/>
      <c r="ER26" s="810"/>
      <c r="ES26" s="810"/>
      <c r="ET26" s="810"/>
      <c r="EU26" s="810"/>
      <c r="EV26" s="810"/>
      <c r="EW26" s="810"/>
      <c r="EX26" s="810"/>
      <c r="EY26" s="810"/>
      <c r="EZ26" s="810"/>
      <c r="FA26" s="810"/>
      <c r="FB26" s="810"/>
      <c r="FC26" s="810"/>
      <c r="FD26" s="810"/>
      <c r="FE26" s="810"/>
      <c r="FF26" s="810"/>
      <c r="FG26" s="810"/>
      <c r="FH26" s="810"/>
      <c r="FI26" s="810"/>
      <c r="FJ26" s="810"/>
      <c r="FK26" s="810"/>
      <c r="FL26" s="810"/>
      <c r="FM26" s="810"/>
      <c r="FN26" s="810"/>
      <c r="FO26" s="810"/>
      <c r="FP26" s="810"/>
      <c r="FQ26" s="810"/>
      <c r="FR26" s="810"/>
      <c r="FS26" s="810"/>
      <c r="FT26" s="810"/>
      <c r="FU26" s="810"/>
      <c r="FV26" s="810"/>
      <c r="FW26" s="810"/>
      <c r="FX26" s="810"/>
      <c r="FY26" s="810"/>
      <c r="FZ26" s="810"/>
      <c r="GA26" s="810"/>
      <c r="GB26" s="810"/>
    </row>
    <row r="27" spans="1:184" s="821" customFormat="1" x14ac:dyDescent="0.2">
      <c r="A27" s="820"/>
      <c r="B27" s="178">
        <v>1</v>
      </c>
      <c r="C27" s="893" t="s">
        <v>1790</v>
      </c>
      <c r="D27" s="894"/>
      <c r="E27" s="895">
        <v>0</v>
      </c>
      <c r="F27" s="220">
        <v>0.4</v>
      </c>
      <c r="G27" s="838">
        <v>6</v>
      </c>
      <c r="H27" s="914">
        <f>IF(B27="","",ROUND(B27*(D27+E27)*F27*G27,0))</f>
        <v>0</v>
      </c>
      <c r="I27" s="814"/>
      <c r="J27" s="810"/>
      <c r="K27" s="810"/>
      <c r="L27" s="810"/>
      <c r="M27" s="810"/>
      <c r="N27" s="810"/>
      <c r="O27" s="810"/>
      <c r="P27" s="810"/>
      <c r="Q27" s="810"/>
      <c r="R27" s="810"/>
      <c r="S27" s="810"/>
      <c r="T27" s="810"/>
      <c r="U27" s="810"/>
      <c r="V27" s="810"/>
      <c r="W27" s="810"/>
      <c r="X27" s="810"/>
      <c r="Y27" s="810"/>
      <c r="Z27" s="810"/>
      <c r="AA27" s="810"/>
      <c r="AB27" s="810"/>
      <c r="AC27" s="810"/>
      <c r="AD27" s="810"/>
      <c r="AE27" s="810"/>
      <c r="AF27" s="810"/>
      <c r="AG27" s="810"/>
      <c r="AH27" s="810"/>
      <c r="AI27" s="810"/>
      <c r="AJ27" s="810"/>
      <c r="AK27" s="810"/>
      <c r="AL27" s="810"/>
      <c r="AM27" s="810"/>
      <c r="AN27" s="810"/>
      <c r="AO27" s="810"/>
      <c r="AP27" s="810"/>
      <c r="AQ27" s="810"/>
      <c r="AR27" s="810"/>
      <c r="AS27" s="810"/>
      <c r="AT27" s="810"/>
      <c r="AU27" s="810"/>
      <c r="AV27" s="810"/>
      <c r="AW27" s="810"/>
      <c r="AX27" s="810"/>
      <c r="AY27" s="810"/>
      <c r="AZ27" s="810"/>
      <c r="BA27" s="810"/>
      <c r="BB27" s="810"/>
      <c r="BC27" s="810"/>
      <c r="BD27" s="810"/>
      <c r="BE27" s="810"/>
      <c r="BF27" s="810"/>
      <c r="BG27" s="810"/>
      <c r="BH27" s="810"/>
      <c r="BI27" s="810"/>
      <c r="BJ27" s="810"/>
      <c r="BK27" s="810"/>
      <c r="BL27" s="810"/>
      <c r="BM27" s="810"/>
      <c r="BN27" s="810"/>
      <c r="BO27" s="810"/>
      <c r="BP27" s="810"/>
      <c r="BQ27" s="810"/>
      <c r="BR27" s="810"/>
      <c r="BS27" s="810"/>
      <c r="BT27" s="810"/>
      <c r="BU27" s="810"/>
      <c r="BV27" s="810"/>
      <c r="BW27" s="810"/>
      <c r="BX27" s="810"/>
      <c r="BY27" s="810"/>
      <c r="BZ27" s="810"/>
      <c r="CA27" s="810"/>
      <c r="CB27" s="810"/>
      <c r="CC27" s="810"/>
      <c r="CD27" s="810"/>
      <c r="CE27" s="810"/>
      <c r="CF27" s="810"/>
      <c r="CG27" s="810"/>
      <c r="CH27" s="810"/>
      <c r="CI27" s="810"/>
      <c r="CJ27" s="810"/>
      <c r="CK27" s="810"/>
      <c r="CL27" s="810"/>
      <c r="CM27" s="810"/>
      <c r="CN27" s="810"/>
      <c r="CO27" s="810"/>
      <c r="CP27" s="810"/>
      <c r="CQ27" s="810"/>
      <c r="CR27" s="810"/>
      <c r="CS27" s="810"/>
      <c r="CT27" s="810"/>
      <c r="CU27" s="810"/>
      <c r="CV27" s="810"/>
      <c r="CW27" s="810"/>
      <c r="CX27" s="810"/>
      <c r="CY27" s="810"/>
      <c r="CZ27" s="810"/>
      <c r="DA27" s="810"/>
      <c r="DB27" s="810"/>
      <c r="DC27" s="810"/>
      <c r="DD27" s="810"/>
      <c r="DE27" s="810"/>
      <c r="DF27" s="810"/>
      <c r="DG27" s="810"/>
      <c r="DH27" s="810"/>
      <c r="DI27" s="810"/>
      <c r="DJ27" s="810"/>
      <c r="DK27" s="810"/>
      <c r="DL27" s="810"/>
      <c r="DM27" s="810"/>
      <c r="DN27" s="810"/>
      <c r="DO27" s="810"/>
      <c r="DP27" s="810"/>
      <c r="DQ27" s="810"/>
      <c r="DR27" s="810"/>
      <c r="DS27" s="810"/>
      <c r="DT27" s="810"/>
      <c r="DU27" s="810"/>
      <c r="DV27" s="810"/>
      <c r="DW27" s="810"/>
      <c r="DX27" s="810"/>
      <c r="DY27" s="810"/>
      <c r="DZ27" s="810"/>
      <c r="EA27" s="810"/>
      <c r="EB27" s="810"/>
      <c r="EC27" s="810"/>
      <c r="ED27" s="810"/>
      <c r="EE27" s="810"/>
      <c r="EF27" s="810"/>
      <c r="EG27" s="810"/>
      <c r="EH27" s="810"/>
      <c r="EI27" s="810"/>
      <c r="EJ27" s="810"/>
      <c r="EK27" s="810"/>
      <c r="EL27" s="810"/>
      <c r="EM27" s="810"/>
      <c r="EN27" s="810"/>
      <c r="EO27" s="810"/>
      <c r="EP27" s="810"/>
      <c r="EQ27" s="810"/>
      <c r="ER27" s="810"/>
      <c r="ES27" s="810"/>
      <c r="ET27" s="810"/>
      <c r="EU27" s="810"/>
      <c r="EV27" s="810"/>
      <c r="EW27" s="810"/>
      <c r="EX27" s="810"/>
      <c r="EY27" s="810"/>
      <c r="EZ27" s="810"/>
      <c r="FA27" s="810"/>
      <c r="FB27" s="810"/>
      <c r="FC27" s="810"/>
      <c r="FD27" s="810"/>
      <c r="FE27" s="810"/>
      <c r="FF27" s="810"/>
      <c r="FG27" s="810"/>
      <c r="FH27" s="810"/>
      <c r="FI27" s="810"/>
      <c r="FJ27" s="810"/>
      <c r="FK27" s="810"/>
      <c r="FL27" s="810"/>
      <c r="FM27" s="810"/>
      <c r="FN27" s="810"/>
      <c r="FO27" s="810"/>
      <c r="FP27" s="810"/>
      <c r="FQ27" s="810"/>
      <c r="FR27" s="810"/>
      <c r="FS27" s="810"/>
      <c r="FT27" s="810"/>
      <c r="FU27" s="810"/>
      <c r="FV27" s="810"/>
      <c r="FW27" s="810"/>
      <c r="FX27" s="810"/>
      <c r="FY27" s="810"/>
      <c r="FZ27" s="810"/>
      <c r="GA27" s="810"/>
      <c r="GB27" s="810"/>
    </row>
    <row r="28" spans="1:184" s="821" customFormat="1" ht="16.5" customHeight="1" x14ac:dyDescent="0.2">
      <c r="A28" s="820"/>
      <c r="B28" s="863" t="s">
        <v>1512</v>
      </c>
      <c r="C28" s="861"/>
      <c r="D28" s="861"/>
      <c r="E28" s="861"/>
      <c r="F28" s="861"/>
      <c r="G28" s="861"/>
      <c r="H28" s="862"/>
      <c r="I28" s="814"/>
      <c r="J28" s="810"/>
      <c r="K28" s="810"/>
      <c r="L28" s="810"/>
      <c r="M28" s="810"/>
      <c r="N28" s="810"/>
      <c r="O28" s="810"/>
      <c r="P28" s="810"/>
      <c r="Q28" s="810"/>
      <c r="R28" s="810"/>
      <c r="S28" s="810"/>
      <c r="T28" s="810"/>
      <c r="U28" s="810"/>
      <c r="V28" s="810"/>
      <c r="W28" s="810"/>
      <c r="X28" s="810"/>
      <c r="Y28" s="810"/>
      <c r="Z28" s="810"/>
      <c r="AA28" s="810"/>
      <c r="AB28" s="810"/>
      <c r="AC28" s="810"/>
      <c r="AD28" s="810"/>
      <c r="AE28" s="810"/>
      <c r="AF28" s="810"/>
      <c r="AG28" s="810"/>
      <c r="AH28" s="810"/>
      <c r="AI28" s="810"/>
      <c r="AJ28" s="810"/>
      <c r="AK28" s="810"/>
      <c r="AL28" s="810"/>
      <c r="AM28" s="810"/>
      <c r="AN28" s="810"/>
      <c r="AO28" s="810"/>
      <c r="AP28" s="810"/>
      <c r="AQ28" s="810"/>
      <c r="AR28" s="810"/>
      <c r="AS28" s="810"/>
      <c r="AT28" s="810"/>
      <c r="AU28" s="810"/>
      <c r="AV28" s="810"/>
      <c r="AW28" s="810"/>
      <c r="AX28" s="810"/>
      <c r="AY28" s="810"/>
      <c r="AZ28" s="810"/>
      <c r="BA28" s="810"/>
      <c r="BB28" s="810"/>
      <c r="BC28" s="810"/>
      <c r="BD28" s="810"/>
      <c r="BE28" s="810"/>
      <c r="BF28" s="810"/>
      <c r="BG28" s="810"/>
      <c r="BH28" s="810"/>
      <c r="BI28" s="810"/>
      <c r="BJ28" s="810"/>
      <c r="BK28" s="810"/>
      <c r="BL28" s="810"/>
      <c r="BM28" s="810"/>
      <c r="BN28" s="810"/>
      <c r="BO28" s="810"/>
      <c r="BP28" s="810"/>
      <c r="BQ28" s="810"/>
      <c r="BR28" s="810"/>
      <c r="BS28" s="810"/>
      <c r="BT28" s="810"/>
      <c r="BU28" s="810"/>
      <c r="BV28" s="810"/>
      <c r="BW28" s="810"/>
      <c r="BX28" s="810"/>
      <c r="BY28" s="810"/>
      <c r="BZ28" s="810"/>
      <c r="CA28" s="810"/>
      <c r="CB28" s="810"/>
      <c r="CC28" s="810"/>
      <c r="CD28" s="810"/>
      <c r="CE28" s="810"/>
      <c r="CF28" s="810"/>
      <c r="CG28" s="810"/>
      <c r="CH28" s="810"/>
      <c r="CI28" s="810"/>
      <c r="CJ28" s="810"/>
      <c r="CK28" s="810"/>
      <c r="CL28" s="810"/>
      <c r="CM28" s="810"/>
      <c r="CN28" s="810"/>
      <c r="CO28" s="810"/>
      <c r="CP28" s="810"/>
      <c r="CQ28" s="810"/>
      <c r="CR28" s="810"/>
      <c r="CS28" s="810"/>
      <c r="CT28" s="810"/>
      <c r="CU28" s="810"/>
      <c r="CV28" s="810"/>
      <c r="CW28" s="810"/>
      <c r="CX28" s="810"/>
      <c r="CY28" s="810"/>
      <c r="CZ28" s="810"/>
      <c r="DA28" s="810"/>
      <c r="DB28" s="810"/>
      <c r="DC28" s="810"/>
      <c r="DD28" s="810"/>
      <c r="DE28" s="810"/>
      <c r="DF28" s="810"/>
      <c r="DG28" s="810"/>
      <c r="DH28" s="810"/>
      <c r="DI28" s="810"/>
      <c r="DJ28" s="810"/>
      <c r="DK28" s="810"/>
      <c r="DL28" s="810"/>
      <c r="DM28" s="810"/>
      <c r="DN28" s="810"/>
      <c r="DO28" s="810"/>
      <c r="DP28" s="810"/>
      <c r="DQ28" s="810"/>
      <c r="DR28" s="810"/>
      <c r="DS28" s="810"/>
      <c r="DT28" s="810"/>
      <c r="DU28" s="810"/>
      <c r="DV28" s="810"/>
      <c r="DW28" s="810"/>
      <c r="DX28" s="810"/>
      <c r="DY28" s="810"/>
      <c r="DZ28" s="810"/>
      <c r="EA28" s="810"/>
      <c r="EB28" s="810"/>
      <c r="EC28" s="810"/>
      <c r="ED28" s="810"/>
      <c r="EE28" s="810"/>
      <c r="EF28" s="810"/>
      <c r="EG28" s="810"/>
      <c r="EH28" s="810"/>
      <c r="EI28" s="810"/>
      <c r="EJ28" s="810"/>
      <c r="EK28" s="810"/>
      <c r="EL28" s="810"/>
      <c r="EM28" s="810"/>
      <c r="EN28" s="810"/>
      <c r="EO28" s="810"/>
      <c r="EP28" s="810"/>
      <c r="EQ28" s="810"/>
      <c r="ER28" s="810"/>
      <c r="ES28" s="810"/>
      <c r="ET28" s="810"/>
      <c r="EU28" s="810"/>
      <c r="EV28" s="810"/>
      <c r="EW28" s="810"/>
      <c r="EX28" s="810"/>
      <c r="EY28" s="810"/>
      <c r="EZ28" s="810"/>
      <c r="FA28" s="810"/>
      <c r="FB28" s="810"/>
      <c r="FC28" s="810"/>
      <c r="FD28" s="810"/>
      <c r="FE28" s="810"/>
      <c r="FF28" s="810"/>
      <c r="FG28" s="810"/>
      <c r="FH28" s="810"/>
      <c r="FI28" s="810"/>
      <c r="FJ28" s="810"/>
      <c r="FK28" s="810"/>
      <c r="FL28" s="810"/>
      <c r="FM28" s="810"/>
      <c r="FN28" s="810"/>
      <c r="FO28" s="810"/>
      <c r="FP28" s="810"/>
      <c r="FQ28" s="810"/>
      <c r="FR28" s="810"/>
      <c r="FS28" s="810"/>
      <c r="FT28" s="810"/>
      <c r="FU28" s="810"/>
      <c r="FV28" s="810"/>
      <c r="FW28" s="810"/>
      <c r="FX28" s="810"/>
      <c r="FY28" s="810"/>
      <c r="FZ28" s="810"/>
      <c r="GA28" s="810"/>
      <c r="GB28" s="810"/>
    </row>
    <row r="29" spans="1:184" s="821" customFormat="1" ht="16.5" customHeight="1" x14ac:dyDescent="0.2">
      <c r="A29" s="820"/>
      <c r="B29" s="178">
        <v>1</v>
      </c>
      <c r="C29" s="893" t="s">
        <v>1774</v>
      </c>
      <c r="D29" s="894"/>
      <c r="E29" s="895">
        <v>0</v>
      </c>
      <c r="F29" s="220">
        <v>1</v>
      </c>
      <c r="G29" s="838">
        <v>6.5</v>
      </c>
      <c r="H29" s="896">
        <f t="shared" ref="H29" si="1">IF(B29="","",ROUND(B29*(D29+E29)*F29*G29,0))</f>
        <v>0</v>
      </c>
      <c r="I29" s="814"/>
      <c r="J29" s="810"/>
      <c r="K29" s="810"/>
      <c r="L29" s="810"/>
      <c r="M29" s="810"/>
      <c r="N29" s="810"/>
      <c r="O29" s="810"/>
      <c r="P29" s="810"/>
      <c r="Q29" s="810"/>
      <c r="R29" s="810"/>
      <c r="S29" s="810"/>
      <c r="T29" s="810"/>
      <c r="U29" s="810"/>
      <c r="V29" s="810"/>
      <c r="W29" s="810"/>
      <c r="X29" s="810"/>
      <c r="Y29" s="810"/>
      <c r="Z29" s="810"/>
      <c r="AA29" s="810"/>
      <c r="AB29" s="810"/>
      <c r="AC29" s="810"/>
      <c r="AD29" s="810"/>
      <c r="AE29" s="810"/>
      <c r="AF29" s="810"/>
      <c r="AG29" s="810"/>
      <c r="AH29" s="810"/>
      <c r="AI29" s="810"/>
      <c r="AJ29" s="810"/>
      <c r="AK29" s="810"/>
      <c r="AL29" s="810"/>
      <c r="AM29" s="810"/>
      <c r="AN29" s="810"/>
      <c r="AO29" s="810"/>
      <c r="AP29" s="810"/>
      <c r="AQ29" s="810"/>
      <c r="AR29" s="810"/>
      <c r="AS29" s="810"/>
      <c r="AT29" s="810"/>
      <c r="AU29" s="810"/>
      <c r="AV29" s="810"/>
      <c r="AW29" s="810"/>
      <c r="AX29" s="810"/>
      <c r="AY29" s="810"/>
      <c r="AZ29" s="810"/>
      <c r="BA29" s="810"/>
      <c r="BB29" s="810"/>
      <c r="BC29" s="810"/>
      <c r="BD29" s="810"/>
      <c r="BE29" s="810"/>
      <c r="BF29" s="810"/>
      <c r="BG29" s="810"/>
      <c r="BH29" s="810"/>
      <c r="BI29" s="810"/>
      <c r="BJ29" s="810"/>
      <c r="BK29" s="810"/>
      <c r="BL29" s="810"/>
      <c r="BM29" s="810"/>
      <c r="BN29" s="810"/>
      <c r="BO29" s="810"/>
      <c r="BP29" s="810"/>
      <c r="BQ29" s="810"/>
      <c r="BR29" s="810"/>
      <c r="BS29" s="810"/>
      <c r="BT29" s="810"/>
      <c r="BU29" s="810"/>
      <c r="BV29" s="810"/>
      <c r="BW29" s="810"/>
      <c r="BX29" s="810"/>
      <c r="BY29" s="810"/>
      <c r="BZ29" s="810"/>
      <c r="CA29" s="810"/>
      <c r="CB29" s="810"/>
      <c r="CC29" s="810"/>
      <c r="CD29" s="810"/>
      <c r="CE29" s="810"/>
      <c r="CF29" s="810"/>
      <c r="CG29" s="810"/>
      <c r="CH29" s="810"/>
      <c r="CI29" s="810"/>
      <c r="CJ29" s="810"/>
      <c r="CK29" s="810"/>
      <c r="CL29" s="810"/>
      <c r="CM29" s="810"/>
      <c r="CN29" s="810"/>
      <c r="CO29" s="810"/>
      <c r="CP29" s="810"/>
      <c r="CQ29" s="810"/>
      <c r="CR29" s="810"/>
      <c r="CS29" s="810"/>
      <c r="CT29" s="810"/>
      <c r="CU29" s="810"/>
      <c r="CV29" s="810"/>
      <c r="CW29" s="810"/>
      <c r="CX29" s="810"/>
      <c r="CY29" s="810"/>
      <c r="CZ29" s="810"/>
      <c r="DA29" s="810"/>
      <c r="DB29" s="810"/>
      <c r="DC29" s="810"/>
      <c r="DD29" s="810"/>
      <c r="DE29" s="810"/>
      <c r="DF29" s="810"/>
      <c r="DG29" s="810"/>
      <c r="DH29" s="810"/>
      <c r="DI29" s="810"/>
      <c r="DJ29" s="810"/>
      <c r="DK29" s="810"/>
      <c r="DL29" s="810"/>
      <c r="DM29" s="810"/>
      <c r="DN29" s="810"/>
      <c r="DO29" s="810"/>
      <c r="DP29" s="810"/>
      <c r="DQ29" s="810"/>
      <c r="DR29" s="810"/>
      <c r="DS29" s="810"/>
      <c r="DT29" s="810"/>
      <c r="DU29" s="810"/>
      <c r="DV29" s="810"/>
      <c r="DW29" s="810"/>
      <c r="DX29" s="810"/>
      <c r="DY29" s="810"/>
      <c r="DZ29" s="810"/>
      <c r="EA29" s="810"/>
      <c r="EB29" s="810"/>
      <c r="EC29" s="810"/>
      <c r="ED29" s="810"/>
      <c r="EE29" s="810"/>
      <c r="EF29" s="810"/>
      <c r="EG29" s="810"/>
      <c r="EH29" s="810"/>
      <c r="EI29" s="810"/>
      <c r="EJ29" s="810"/>
      <c r="EK29" s="810"/>
      <c r="EL29" s="810"/>
      <c r="EM29" s="810"/>
      <c r="EN29" s="810"/>
      <c r="EO29" s="810"/>
      <c r="EP29" s="810"/>
      <c r="EQ29" s="810"/>
      <c r="ER29" s="810"/>
      <c r="ES29" s="810"/>
      <c r="ET29" s="810"/>
      <c r="EU29" s="810"/>
      <c r="EV29" s="810"/>
      <c r="EW29" s="810"/>
      <c r="EX29" s="810"/>
      <c r="EY29" s="810"/>
      <c r="EZ29" s="810"/>
      <c r="FA29" s="810"/>
      <c r="FB29" s="810"/>
      <c r="FC29" s="810"/>
      <c r="FD29" s="810"/>
      <c r="FE29" s="810"/>
      <c r="FF29" s="810"/>
      <c r="FG29" s="810"/>
      <c r="FH29" s="810"/>
      <c r="FI29" s="810"/>
      <c r="FJ29" s="810"/>
      <c r="FK29" s="810"/>
      <c r="FL29" s="810"/>
      <c r="FM29" s="810"/>
      <c r="FN29" s="810"/>
      <c r="FO29" s="810"/>
      <c r="FP29" s="810"/>
      <c r="FQ29" s="810"/>
      <c r="FR29" s="810"/>
      <c r="FS29" s="810"/>
      <c r="FT29" s="810"/>
      <c r="FU29" s="810"/>
      <c r="FV29" s="810"/>
      <c r="FW29" s="810"/>
      <c r="FX29" s="810"/>
      <c r="FY29" s="810"/>
      <c r="FZ29" s="810"/>
      <c r="GA29" s="810"/>
      <c r="GB29" s="810"/>
    </row>
    <row r="30" spans="1:184" s="821" customFormat="1" x14ac:dyDescent="0.25">
      <c r="A30" s="820"/>
      <c r="B30" s="1073" t="s">
        <v>1513</v>
      </c>
      <c r="C30" s="1074"/>
      <c r="D30" s="1074"/>
      <c r="E30" s="1074"/>
      <c r="F30" s="1074"/>
      <c r="G30" s="1075"/>
      <c r="H30" s="898">
        <f>+SUM(H16:H22)+SUM(H24:H27)+SUM(H29:H29)</f>
        <v>0</v>
      </c>
      <c r="I30" s="842"/>
      <c r="J30" s="810"/>
      <c r="K30" s="810"/>
      <c r="L30" s="810"/>
      <c r="M30" s="810"/>
      <c r="N30" s="810"/>
      <c r="O30" s="810"/>
      <c r="P30" s="810"/>
      <c r="Q30" s="810"/>
      <c r="R30" s="810"/>
      <c r="S30" s="810"/>
      <c r="T30" s="810"/>
      <c r="U30" s="810"/>
      <c r="V30" s="810"/>
      <c r="W30" s="810"/>
      <c r="X30" s="810"/>
      <c r="Y30" s="810"/>
      <c r="Z30" s="810"/>
      <c r="AA30" s="810"/>
      <c r="AB30" s="810"/>
      <c r="AC30" s="810"/>
      <c r="AD30" s="810"/>
      <c r="AE30" s="810"/>
      <c r="AF30" s="810"/>
      <c r="AG30" s="810"/>
      <c r="AH30" s="810"/>
      <c r="AI30" s="810"/>
      <c r="AJ30" s="810"/>
      <c r="AK30" s="810"/>
      <c r="AL30" s="810"/>
      <c r="AM30" s="810"/>
      <c r="AN30" s="810"/>
      <c r="AO30" s="810"/>
      <c r="AP30" s="810"/>
      <c r="AQ30" s="810"/>
      <c r="AR30" s="810"/>
      <c r="AS30" s="810"/>
      <c r="AT30" s="810"/>
      <c r="AU30" s="810"/>
      <c r="AV30" s="810"/>
      <c r="AW30" s="810"/>
      <c r="AX30" s="810"/>
      <c r="AY30" s="810"/>
      <c r="AZ30" s="810"/>
      <c r="BA30" s="810"/>
      <c r="BB30" s="810"/>
      <c r="BC30" s="810"/>
      <c r="BD30" s="810"/>
      <c r="BE30" s="810"/>
      <c r="BF30" s="810"/>
      <c r="BG30" s="810"/>
      <c r="BH30" s="810"/>
      <c r="BI30" s="810"/>
      <c r="BJ30" s="810"/>
      <c r="BK30" s="810"/>
      <c r="BL30" s="810"/>
      <c r="BM30" s="810"/>
      <c r="BN30" s="810"/>
      <c r="BO30" s="810"/>
      <c r="BP30" s="810"/>
      <c r="BQ30" s="810"/>
      <c r="BR30" s="810"/>
      <c r="BS30" s="810"/>
      <c r="BT30" s="810"/>
      <c r="BU30" s="810"/>
      <c r="BV30" s="810"/>
      <c r="BW30" s="810"/>
      <c r="BX30" s="810"/>
      <c r="BY30" s="810"/>
      <c r="BZ30" s="810"/>
      <c r="CA30" s="810"/>
      <c r="CB30" s="810"/>
      <c r="CC30" s="810"/>
      <c r="CD30" s="810"/>
      <c r="CE30" s="810"/>
      <c r="CF30" s="810"/>
      <c r="CG30" s="810"/>
      <c r="CH30" s="810"/>
      <c r="CI30" s="810"/>
      <c r="CJ30" s="810"/>
      <c r="CK30" s="810"/>
      <c r="CL30" s="810"/>
      <c r="CM30" s="810"/>
      <c r="CN30" s="810"/>
      <c r="CO30" s="810"/>
      <c r="CP30" s="810"/>
      <c r="CQ30" s="810"/>
      <c r="CR30" s="810"/>
      <c r="CS30" s="810"/>
      <c r="CT30" s="810"/>
      <c r="CU30" s="810"/>
      <c r="CV30" s="810"/>
      <c r="CW30" s="810"/>
      <c r="CX30" s="810"/>
      <c r="CY30" s="810"/>
      <c r="CZ30" s="810"/>
      <c r="DA30" s="810"/>
      <c r="DB30" s="810"/>
      <c r="DC30" s="810"/>
      <c r="DD30" s="810"/>
      <c r="DE30" s="810"/>
      <c r="DF30" s="810"/>
      <c r="DG30" s="810"/>
      <c r="DH30" s="810"/>
      <c r="DI30" s="810"/>
      <c r="DJ30" s="810"/>
      <c r="DK30" s="810"/>
      <c r="DL30" s="810"/>
      <c r="DM30" s="810"/>
      <c r="DN30" s="810"/>
      <c r="DO30" s="810"/>
      <c r="DP30" s="810"/>
      <c r="DQ30" s="810"/>
      <c r="DR30" s="810"/>
      <c r="DS30" s="810"/>
      <c r="DT30" s="810"/>
      <c r="DU30" s="810"/>
      <c r="DV30" s="810"/>
      <c r="DW30" s="810"/>
      <c r="DX30" s="810"/>
      <c r="DY30" s="810"/>
      <c r="DZ30" s="810"/>
      <c r="EA30" s="810"/>
      <c r="EB30" s="810"/>
      <c r="EC30" s="810"/>
      <c r="ED30" s="810"/>
      <c r="EE30" s="810"/>
      <c r="EF30" s="810"/>
      <c r="EG30" s="810"/>
      <c r="EH30" s="810"/>
      <c r="EI30" s="810"/>
      <c r="EJ30" s="810"/>
      <c r="EK30" s="810"/>
      <c r="EL30" s="810"/>
      <c r="EM30" s="810"/>
      <c r="EN30" s="810"/>
      <c r="EO30" s="810"/>
      <c r="EP30" s="810"/>
      <c r="EQ30" s="810"/>
      <c r="ER30" s="810"/>
      <c r="ES30" s="810"/>
      <c r="ET30" s="810"/>
      <c r="EU30" s="810"/>
      <c r="EV30" s="810"/>
      <c r="EW30" s="810"/>
      <c r="EX30" s="810"/>
      <c r="EY30" s="810"/>
      <c r="EZ30" s="810"/>
      <c r="FA30" s="810"/>
      <c r="FB30" s="810"/>
      <c r="FC30" s="810"/>
      <c r="FD30" s="810"/>
      <c r="FE30" s="810"/>
      <c r="FF30" s="810"/>
      <c r="FG30" s="810"/>
      <c r="FH30" s="810"/>
      <c r="FI30" s="810"/>
      <c r="FJ30" s="810"/>
      <c r="FK30" s="810"/>
      <c r="FL30" s="810"/>
      <c r="FM30" s="810"/>
      <c r="FN30" s="810"/>
      <c r="FO30" s="810"/>
      <c r="FP30" s="810"/>
      <c r="FQ30" s="810"/>
      <c r="FR30" s="810"/>
      <c r="FS30" s="810"/>
      <c r="FT30" s="810"/>
      <c r="FU30" s="810"/>
      <c r="FV30" s="810"/>
      <c r="FW30" s="810"/>
      <c r="FX30" s="810"/>
      <c r="FY30" s="810"/>
      <c r="FZ30" s="810"/>
      <c r="GA30" s="810"/>
      <c r="GB30" s="810"/>
    </row>
    <row r="31" spans="1:184" s="821" customFormat="1" x14ac:dyDescent="0.2">
      <c r="A31" s="820"/>
      <c r="B31" s="1073" t="s">
        <v>1514</v>
      </c>
      <c r="C31" s="1074"/>
      <c r="D31" s="1074"/>
      <c r="E31" s="1074"/>
      <c r="F31" s="1074"/>
      <c r="G31" s="1075"/>
      <c r="H31" s="854"/>
      <c r="I31" s="837" t="s">
        <v>1487</v>
      </c>
      <c r="J31" s="810"/>
      <c r="K31" s="810"/>
      <c r="L31" s="810"/>
      <c r="M31" s="810"/>
      <c r="N31" s="810"/>
      <c r="O31" s="810"/>
      <c r="P31" s="810"/>
      <c r="Q31" s="810"/>
      <c r="R31" s="810"/>
      <c r="S31" s="810"/>
      <c r="T31" s="810"/>
      <c r="U31" s="810"/>
      <c r="V31" s="810"/>
      <c r="W31" s="810"/>
      <c r="X31" s="810"/>
      <c r="Y31" s="810"/>
      <c r="Z31" s="810"/>
      <c r="AA31" s="810"/>
      <c r="AB31" s="810"/>
      <c r="AC31" s="810"/>
      <c r="AD31" s="810"/>
      <c r="AE31" s="810"/>
      <c r="AF31" s="810"/>
      <c r="AG31" s="810"/>
      <c r="AH31" s="810"/>
      <c r="AI31" s="810"/>
      <c r="AJ31" s="810"/>
      <c r="AK31" s="810"/>
      <c r="AL31" s="810"/>
      <c r="AM31" s="810"/>
      <c r="AN31" s="810"/>
      <c r="AO31" s="810"/>
      <c r="AP31" s="810"/>
      <c r="AQ31" s="810"/>
      <c r="AR31" s="810"/>
      <c r="AS31" s="810"/>
      <c r="AT31" s="810"/>
      <c r="AU31" s="810"/>
      <c r="AV31" s="810"/>
      <c r="AW31" s="810"/>
      <c r="AX31" s="810"/>
      <c r="AY31" s="810"/>
      <c r="AZ31" s="810"/>
      <c r="BA31" s="810"/>
      <c r="BB31" s="810"/>
      <c r="BC31" s="810"/>
      <c r="BD31" s="810"/>
      <c r="BE31" s="810"/>
      <c r="BF31" s="810"/>
      <c r="BG31" s="810"/>
      <c r="BH31" s="810"/>
      <c r="BI31" s="810"/>
      <c r="BJ31" s="810"/>
      <c r="BK31" s="810"/>
      <c r="BL31" s="810"/>
      <c r="BM31" s="810"/>
      <c r="BN31" s="810"/>
      <c r="BO31" s="810"/>
      <c r="BP31" s="810"/>
      <c r="BQ31" s="810"/>
      <c r="BR31" s="810"/>
      <c r="BS31" s="810"/>
      <c r="BT31" s="810"/>
      <c r="BU31" s="810"/>
      <c r="BV31" s="810"/>
      <c r="BW31" s="810"/>
      <c r="BX31" s="810"/>
      <c r="BY31" s="810"/>
      <c r="BZ31" s="810"/>
      <c r="CA31" s="810"/>
      <c r="CB31" s="810"/>
      <c r="CC31" s="810"/>
      <c r="CD31" s="810"/>
      <c r="CE31" s="810"/>
      <c r="CF31" s="810"/>
      <c r="CG31" s="810"/>
      <c r="CH31" s="810"/>
      <c r="CI31" s="810"/>
      <c r="CJ31" s="810"/>
      <c r="CK31" s="810"/>
      <c r="CL31" s="810"/>
      <c r="CM31" s="810"/>
      <c r="CN31" s="810"/>
      <c r="CO31" s="810"/>
      <c r="CP31" s="810"/>
      <c r="CQ31" s="810"/>
      <c r="CR31" s="810"/>
      <c r="CS31" s="810"/>
      <c r="CT31" s="810"/>
      <c r="CU31" s="810"/>
      <c r="CV31" s="810"/>
      <c r="CW31" s="810"/>
      <c r="CX31" s="810"/>
      <c r="CY31" s="810"/>
      <c r="CZ31" s="810"/>
      <c r="DA31" s="810"/>
      <c r="DB31" s="810"/>
      <c r="DC31" s="810"/>
      <c r="DD31" s="810"/>
      <c r="DE31" s="810"/>
      <c r="DF31" s="810"/>
      <c r="DG31" s="810"/>
      <c r="DH31" s="810"/>
      <c r="DI31" s="810"/>
      <c r="DJ31" s="810"/>
      <c r="DK31" s="810"/>
      <c r="DL31" s="810"/>
      <c r="DM31" s="810"/>
      <c r="DN31" s="810"/>
      <c r="DO31" s="810"/>
      <c r="DP31" s="810"/>
      <c r="DQ31" s="810"/>
      <c r="DR31" s="810"/>
      <c r="DS31" s="810"/>
      <c r="DT31" s="810"/>
      <c r="DU31" s="810"/>
      <c r="DV31" s="810"/>
      <c r="DW31" s="810"/>
      <c r="DX31" s="810"/>
      <c r="DY31" s="810"/>
      <c r="DZ31" s="810"/>
      <c r="EA31" s="810"/>
      <c r="EB31" s="810"/>
      <c r="EC31" s="810"/>
      <c r="ED31" s="810"/>
      <c r="EE31" s="810"/>
      <c r="EF31" s="810"/>
      <c r="EG31" s="810"/>
      <c r="EH31" s="810"/>
      <c r="EI31" s="810"/>
      <c r="EJ31" s="810"/>
      <c r="EK31" s="810"/>
      <c r="EL31" s="810"/>
      <c r="EM31" s="810"/>
      <c r="EN31" s="810"/>
      <c r="EO31" s="810"/>
      <c r="EP31" s="810"/>
      <c r="EQ31" s="810"/>
      <c r="ER31" s="810"/>
      <c r="ES31" s="810"/>
      <c r="ET31" s="810"/>
      <c r="EU31" s="810"/>
      <c r="EV31" s="810"/>
      <c r="EW31" s="810"/>
      <c r="EX31" s="810"/>
      <c r="EY31" s="810"/>
      <c r="EZ31" s="810"/>
      <c r="FA31" s="810"/>
      <c r="FB31" s="810"/>
      <c r="FC31" s="810"/>
      <c r="FD31" s="810"/>
      <c r="FE31" s="810"/>
      <c r="FF31" s="810"/>
      <c r="FG31" s="810"/>
      <c r="FH31" s="810"/>
      <c r="FI31" s="810"/>
      <c r="FJ31" s="810"/>
      <c r="FK31" s="810"/>
      <c r="FL31" s="810"/>
      <c r="FM31" s="810"/>
      <c r="FN31" s="810"/>
      <c r="FO31" s="810"/>
      <c r="FP31" s="810"/>
      <c r="FQ31" s="810"/>
      <c r="FR31" s="810"/>
      <c r="FS31" s="810"/>
      <c r="FT31" s="810"/>
      <c r="FU31" s="810"/>
      <c r="FV31" s="810"/>
      <c r="FW31" s="810"/>
      <c r="FX31" s="810"/>
      <c r="FY31" s="810"/>
      <c r="FZ31" s="810"/>
      <c r="GA31" s="810"/>
      <c r="GB31" s="810"/>
    </row>
    <row r="32" spans="1:184" s="821" customFormat="1" ht="17.25" thickBot="1" x14ac:dyDescent="0.25">
      <c r="A32" s="820"/>
      <c r="B32" s="1076" t="s">
        <v>1515</v>
      </c>
      <c r="C32" s="1077"/>
      <c r="D32" s="1077"/>
      <c r="E32" s="1077"/>
      <c r="F32" s="1077"/>
      <c r="G32" s="1078"/>
      <c r="H32" s="825">
        <f>ROUND(H30*H31,0)</f>
        <v>0</v>
      </c>
      <c r="I32" s="814"/>
      <c r="J32" s="810"/>
      <c r="K32" s="810"/>
      <c r="L32" s="810"/>
      <c r="M32" s="810"/>
      <c r="N32" s="810"/>
      <c r="O32" s="810"/>
      <c r="P32" s="810"/>
      <c r="Q32" s="810"/>
      <c r="R32" s="810"/>
      <c r="S32" s="810"/>
      <c r="T32" s="810"/>
      <c r="U32" s="810"/>
      <c r="V32" s="810"/>
      <c r="W32" s="810"/>
      <c r="X32" s="810"/>
      <c r="Y32" s="810"/>
      <c r="Z32" s="810"/>
      <c r="AA32" s="810"/>
      <c r="AB32" s="810"/>
      <c r="AC32" s="810"/>
      <c r="AD32" s="810"/>
      <c r="AE32" s="810"/>
      <c r="AF32" s="810"/>
      <c r="AG32" s="810"/>
      <c r="AH32" s="810"/>
      <c r="AI32" s="810"/>
      <c r="AJ32" s="810"/>
      <c r="AK32" s="810"/>
      <c r="AL32" s="810"/>
      <c r="AM32" s="810"/>
      <c r="AN32" s="810"/>
      <c r="AO32" s="810"/>
      <c r="AP32" s="810"/>
      <c r="AQ32" s="810"/>
      <c r="AR32" s="810"/>
      <c r="AS32" s="810"/>
      <c r="AT32" s="810"/>
      <c r="AU32" s="810"/>
      <c r="AV32" s="810"/>
      <c r="AW32" s="810"/>
      <c r="AX32" s="810"/>
      <c r="AY32" s="810"/>
      <c r="AZ32" s="810"/>
      <c r="BA32" s="810"/>
      <c r="BB32" s="810"/>
      <c r="BC32" s="810"/>
      <c r="BD32" s="810"/>
      <c r="BE32" s="810"/>
      <c r="BF32" s="810"/>
      <c r="BG32" s="810"/>
      <c r="BH32" s="810"/>
      <c r="BI32" s="810"/>
      <c r="BJ32" s="810"/>
      <c r="BK32" s="810"/>
      <c r="BL32" s="810"/>
      <c r="BM32" s="810"/>
      <c r="BN32" s="810"/>
      <c r="BO32" s="810"/>
      <c r="BP32" s="810"/>
      <c r="BQ32" s="810"/>
      <c r="BR32" s="810"/>
      <c r="BS32" s="810"/>
      <c r="BT32" s="810"/>
      <c r="BU32" s="810"/>
      <c r="BV32" s="810"/>
      <c r="BW32" s="810"/>
      <c r="BX32" s="810"/>
      <c r="BY32" s="810"/>
      <c r="BZ32" s="810"/>
      <c r="CA32" s="810"/>
      <c r="CB32" s="810"/>
      <c r="CC32" s="810"/>
      <c r="CD32" s="810"/>
      <c r="CE32" s="810"/>
      <c r="CF32" s="810"/>
      <c r="CG32" s="810"/>
      <c r="CH32" s="810"/>
      <c r="CI32" s="810"/>
      <c r="CJ32" s="810"/>
      <c r="CK32" s="810"/>
      <c r="CL32" s="810"/>
      <c r="CM32" s="810"/>
      <c r="CN32" s="810"/>
      <c r="CO32" s="810"/>
      <c r="CP32" s="810"/>
      <c r="CQ32" s="810"/>
      <c r="CR32" s="810"/>
      <c r="CS32" s="810"/>
      <c r="CT32" s="810"/>
      <c r="CU32" s="810"/>
      <c r="CV32" s="810"/>
      <c r="CW32" s="810"/>
      <c r="CX32" s="810"/>
      <c r="CY32" s="810"/>
      <c r="CZ32" s="810"/>
      <c r="DA32" s="810"/>
      <c r="DB32" s="810"/>
      <c r="DC32" s="810"/>
      <c r="DD32" s="810"/>
      <c r="DE32" s="810"/>
      <c r="DF32" s="810"/>
      <c r="DG32" s="810"/>
      <c r="DH32" s="810"/>
      <c r="DI32" s="810"/>
      <c r="DJ32" s="810"/>
      <c r="DK32" s="810"/>
      <c r="DL32" s="810"/>
      <c r="DM32" s="810"/>
      <c r="DN32" s="810"/>
      <c r="DO32" s="810"/>
      <c r="DP32" s="810"/>
      <c r="DQ32" s="810"/>
      <c r="DR32" s="810"/>
      <c r="DS32" s="810"/>
      <c r="DT32" s="810"/>
      <c r="DU32" s="810"/>
      <c r="DV32" s="810"/>
      <c r="DW32" s="810"/>
      <c r="DX32" s="810"/>
      <c r="DY32" s="810"/>
      <c r="DZ32" s="810"/>
      <c r="EA32" s="810"/>
      <c r="EB32" s="810"/>
      <c r="EC32" s="810"/>
      <c r="ED32" s="810"/>
      <c r="EE32" s="810"/>
      <c r="EF32" s="810"/>
      <c r="EG32" s="810"/>
      <c r="EH32" s="810"/>
      <c r="EI32" s="810"/>
      <c r="EJ32" s="810"/>
      <c r="EK32" s="810"/>
      <c r="EL32" s="810"/>
      <c r="EM32" s="810"/>
      <c r="EN32" s="810"/>
      <c r="EO32" s="810"/>
      <c r="EP32" s="810"/>
      <c r="EQ32" s="810"/>
      <c r="ER32" s="810"/>
      <c r="ES32" s="810"/>
      <c r="ET32" s="810"/>
      <c r="EU32" s="810"/>
      <c r="EV32" s="810"/>
      <c r="EW32" s="810"/>
      <c r="EX32" s="810"/>
      <c r="EY32" s="810"/>
      <c r="EZ32" s="810"/>
      <c r="FA32" s="810"/>
      <c r="FB32" s="810"/>
      <c r="FC32" s="810"/>
      <c r="FD32" s="810"/>
      <c r="FE32" s="810"/>
      <c r="FF32" s="810"/>
      <c r="FG32" s="810"/>
      <c r="FH32" s="810"/>
      <c r="FI32" s="810"/>
      <c r="FJ32" s="810"/>
      <c r="FK32" s="810"/>
      <c r="FL32" s="810"/>
      <c r="FM32" s="810"/>
      <c r="FN32" s="810"/>
      <c r="FO32" s="810"/>
      <c r="FP32" s="810"/>
      <c r="FQ32" s="810"/>
      <c r="FR32" s="810"/>
      <c r="FS32" s="810"/>
      <c r="FT32" s="810"/>
      <c r="FU32" s="810"/>
      <c r="FV32" s="810"/>
      <c r="FW32" s="810"/>
      <c r="FX32" s="810"/>
      <c r="FY32" s="810"/>
      <c r="FZ32" s="810"/>
      <c r="GA32" s="810"/>
      <c r="GB32" s="810"/>
    </row>
    <row r="33" spans="1:184" s="821" customFormat="1" ht="12.6" customHeight="1" x14ac:dyDescent="0.2">
      <c r="A33" s="820"/>
      <c r="B33" s="1116" t="s">
        <v>46</v>
      </c>
      <c r="C33" s="1118" t="s">
        <v>1516</v>
      </c>
      <c r="D33" s="1118" t="s">
        <v>1517</v>
      </c>
      <c r="E33" s="1088" t="s">
        <v>1518</v>
      </c>
      <c r="F33" s="1088" t="s">
        <v>1495</v>
      </c>
      <c r="G33" s="1088" t="s">
        <v>1519</v>
      </c>
      <c r="H33" s="1090" t="s">
        <v>1520</v>
      </c>
      <c r="I33" s="814"/>
      <c r="J33" s="810"/>
      <c r="K33" s="810"/>
      <c r="L33" s="810"/>
      <c r="M33" s="810"/>
      <c r="N33" s="810"/>
      <c r="O33" s="810"/>
      <c r="P33" s="810"/>
      <c r="Q33" s="810"/>
      <c r="R33" s="810"/>
      <c r="S33" s="810"/>
      <c r="T33" s="810"/>
      <c r="U33" s="810"/>
      <c r="V33" s="810"/>
      <c r="W33" s="810"/>
      <c r="X33" s="810"/>
      <c r="Y33" s="810"/>
      <c r="Z33" s="810"/>
      <c r="AA33" s="810"/>
      <c r="AB33" s="810"/>
      <c r="AC33" s="810"/>
      <c r="AD33" s="810"/>
      <c r="AE33" s="810"/>
      <c r="AF33" s="810"/>
      <c r="AG33" s="810"/>
      <c r="AH33" s="810"/>
      <c r="AI33" s="810"/>
      <c r="AJ33" s="810"/>
      <c r="AK33" s="810"/>
      <c r="AL33" s="810"/>
      <c r="AM33" s="810"/>
      <c r="AN33" s="810"/>
      <c r="AO33" s="810"/>
      <c r="AP33" s="810"/>
      <c r="AQ33" s="810"/>
      <c r="AR33" s="810"/>
      <c r="AS33" s="810"/>
      <c r="AT33" s="810"/>
      <c r="AU33" s="810"/>
      <c r="AV33" s="810"/>
      <c r="AW33" s="810"/>
      <c r="AX33" s="810"/>
      <c r="AY33" s="810"/>
      <c r="AZ33" s="810"/>
      <c r="BA33" s="810"/>
      <c r="BB33" s="810"/>
      <c r="BC33" s="810"/>
      <c r="BD33" s="810"/>
      <c r="BE33" s="810"/>
      <c r="BF33" s="810"/>
      <c r="BG33" s="810"/>
      <c r="BH33" s="810"/>
      <c r="BI33" s="810"/>
      <c r="BJ33" s="810"/>
      <c r="BK33" s="810"/>
      <c r="BL33" s="810"/>
      <c r="BM33" s="810"/>
      <c r="BN33" s="810"/>
      <c r="BO33" s="810"/>
      <c r="BP33" s="810"/>
      <c r="BQ33" s="810"/>
      <c r="BR33" s="810"/>
      <c r="BS33" s="810"/>
      <c r="BT33" s="810"/>
      <c r="BU33" s="810"/>
      <c r="BV33" s="810"/>
      <c r="BW33" s="810"/>
      <c r="BX33" s="810"/>
      <c r="BY33" s="810"/>
      <c r="BZ33" s="810"/>
      <c r="CA33" s="810"/>
      <c r="CB33" s="810"/>
      <c r="CC33" s="810"/>
      <c r="CD33" s="810"/>
      <c r="CE33" s="810"/>
      <c r="CF33" s="810"/>
      <c r="CG33" s="810"/>
      <c r="CH33" s="810"/>
      <c r="CI33" s="810"/>
      <c r="CJ33" s="810"/>
      <c r="CK33" s="810"/>
      <c r="CL33" s="810"/>
      <c r="CM33" s="810"/>
      <c r="CN33" s="810"/>
      <c r="CO33" s="810"/>
      <c r="CP33" s="810"/>
      <c r="CQ33" s="810"/>
      <c r="CR33" s="810"/>
      <c r="CS33" s="810"/>
      <c r="CT33" s="810"/>
      <c r="CU33" s="810"/>
      <c r="CV33" s="810"/>
      <c r="CW33" s="810"/>
      <c r="CX33" s="810"/>
      <c r="CY33" s="810"/>
      <c r="CZ33" s="810"/>
      <c r="DA33" s="810"/>
      <c r="DB33" s="810"/>
      <c r="DC33" s="810"/>
      <c r="DD33" s="810"/>
      <c r="DE33" s="810"/>
      <c r="DF33" s="810"/>
      <c r="DG33" s="810"/>
      <c r="DH33" s="810"/>
      <c r="DI33" s="810"/>
      <c r="DJ33" s="810"/>
      <c r="DK33" s="810"/>
      <c r="DL33" s="810"/>
      <c r="DM33" s="810"/>
      <c r="DN33" s="810"/>
      <c r="DO33" s="810"/>
      <c r="DP33" s="810"/>
      <c r="DQ33" s="810"/>
      <c r="DR33" s="810"/>
      <c r="DS33" s="810"/>
      <c r="DT33" s="810"/>
      <c r="DU33" s="810"/>
      <c r="DV33" s="810"/>
      <c r="DW33" s="810"/>
      <c r="DX33" s="810"/>
      <c r="DY33" s="810"/>
      <c r="DZ33" s="810"/>
      <c r="EA33" s="810"/>
      <c r="EB33" s="810"/>
      <c r="EC33" s="810"/>
      <c r="ED33" s="810"/>
      <c r="EE33" s="810"/>
      <c r="EF33" s="810"/>
      <c r="EG33" s="810"/>
      <c r="EH33" s="810"/>
      <c r="EI33" s="810"/>
      <c r="EJ33" s="810"/>
      <c r="EK33" s="810"/>
      <c r="EL33" s="810"/>
      <c r="EM33" s="810"/>
      <c r="EN33" s="810"/>
      <c r="EO33" s="810"/>
      <c r="EP33" s="810"/>
      <c r="EQ33" s="810"/>
      <c r="ER33" s="810"/>
      <c r="ES33" s="810"/>
      <c r="ET33" s="810"/>
      <c r="EU33" s="810"/>
      <c r="EV33" s="810"/>
      <c r="EW33" s="810"/>
      <c r="EX33" s="810"/>
      <c r="EY33" s="810"/>
      <c r="EZ33" s="810"/>
      <c r="FA33" s="810"/>
      <c r="FB33" s="810"/>
      <c r="FC33" s="810"/>
      <c r="FD33" s="810"/>
      <c r="FE33" s="810"/>
      <c r="FF33" s="810"/>
      <c r="FG33" s="810"/>
      <c r="FH33" s="810"/>
      <c r="FI33" s="810"/>
      <c r="FJ33" s="810"/>
      <c r="FK33" s="810"/>
      <c r="FL33" s="810"/>
      <c r="FM33" s="810"/>
      <c r="FN33" s="810"/>
      <c r="FO33" s="810"/>
      <c r="FP33" s="810"/>
      <c r="FQ33" s="810"/>
      <c r="FR33" s="810"/>
      <c r="FS33" s="810"/>
      <c r="FT33" s="810"/>
      <c r="FU33" s="810"/>
      <c r="FV33" s="810"/>
      <c r="FW33" s="810"/>
      <c r="FX33" s="810"/>
      <c r="FY33" s="810"/>
      <c r="FZ33" s="810"/>
      <c r="GA33" s="810"/>
      <c r="GB33" s="810"/>
    </row>
    <row r="34" spans="1:184" s="821" customFormat="1" ht="12" customHeight="1" x14ac:dyDescent="0.2">
      <c r="A34" s="820"/>
      <c r="B34" s="1117"/>
      <c r="C34" s="1119"/>
      <c r="D34" s="1119"/>
      <c r="E34" s="1089" t="s">
        <v>1521</v>
      </c>
      <c r="F34" s="1089" t="s">
        <v>1500</v>
      </c>
      <c r="G34" s="1089" t="s">
        <v>1501</v>
      </c>
      <c r="H34" s="1091" t="s">
        <v>1502</v>
      </c>
      <c r="I34" s="814"/>
      <c r="J34" s="810"/>
      <c r="K34" s="810"/>
      <c r="L34" s="810"/>
      <c r="M34" s="810"/>
      <c r="N34" s="810"/>
      <c r="O34" s="810"/>
      <c r="P34" s="810"/>
      <c r="Q34" s="810"/>
      <c r="R34" s="810"/>
      <c r="S34" s="810"/>
      <c r="T34" s="810"/>
      <c r="U34" s="810"/>
      <c r="V34" s="810"/>
      <c r="W34" s="810"/>
      <c r="X34" s="810"/>
      <c r="Y34" s="810"/>
      <c r="Z34" s="810"/>
      <c r="AA34" s="810"/>
      <c r="AB34" s="810"/>
      <c r="AC34" s="810"/>
      <c r="AD34" s="810"/>
      <c r="AE34" s="810"/>
      <c r="AF34" s="810"/>
      <c r="AG34" s="810"/>
      <c r="AH34" s="810"/>
      <c r="AI34" s="810"/>
      <c r="AJ34" s="810"/>
      <c r="AK34" s="810"/>
      <c r="AL34" s="810"/>
      <c r="AM34" s="810"/>
      <c r="AN34" s="810"/>
      <c r="AO34" s="810"/>
      <c r="AP34" s="810"/>
      <c r="AQ34" s="810"/>
      <c r="AR34" s="810"/>
      <c r="AS34" s="810"/>
      <c r="AT34" s="810"/>
      <c r="AU34" s="810"/>
      <c r="AV34" s="810"/>
      <c r="AW34" s="810"/>
      <c r="AX34" s="810"/>
      <c r="AY34" s="810"/>
      <c r="AZ34" s="810"/>
      <c r="BA34" s="810"/>
      <c r="BB34" s="810"/>
      <c r="BC34" s="810"/>
      <c r="BD34" s="810"/>
      <c r="BE34" s="810"/>
      <c r="BF34" s="810"/>
      <c r="BG34" s="810"/>
      <c r="BH34" s="810"/>
      <c r="BI34" s="810"/>
      <c r="BJ34" s="810"/>
      <c r="BK34" s="810"/>
      <c r="BL34" s="810"/>
      <c r="BM34" s="810"/>
      <c r="BN34" s="810"/>
      <c r="BO34" s="810"/>
      <c r="BP34" s="810"/>
      <c r="BQ34" s="810"/>
      <c r="BR34" s="810"/>
      <c r="BS34" s="810"/>
      <c r="BT34" s="810"/>
      <c r="BU34" s="810"/>
      <c r="BV34" s="810"/>
      <c r="BW34" s="810"/>
      <c r="BX34" s="810"/>
      <c r="BY34" s="810"/>
      <c r="BZ34" s="810"/>
      <c r="CA34" s="810"/>
      <c r="CB34" s="810"/>
      <c r="CC34" s="810"/>
      <c r="CD34" s="810"/>
      <c r="CE34" s="810"/>
      <c r="CF34" s="810"/>
      <c r="CG34" s="810"/>
      <c r="CH34" s="810"/>
      <c r="CI34" s="810"/>
      <c r="CJ34" s="810"/>
      <c r="CK34" s="810"/>
      <c r="CL34" s="810"/>
      <c r="CM34" s="810"/>
      <c r="CN34" s="810"/>
      <c r="CO34" s="810"/>
      <c r="CP34" s="810"/>
      <c r="CQ34" s="810"/>
      <c r="CR34" s="810"/>
      <c r="CS34" s="810"/>
      <c r="CT34" s="810"/>
      <c r="CU34" s="810"/>
      <c r="CV34" s="810"/>
      <c r="CW34" s="810"/>
      <c r="CX34" s="810"/>
      <c r="CY34" s="810"/>
      <c r="CZ34" s="810"/>
      <c r="DA34" s="810"/>
      <c r="DB34" s="810"/>
      <c r="DC34" s="810"/>
      <c r="DD34" s="810"/>
      <c r="DE34" s="810"/>
      <c r="DF34" s="810"/>
      <c r="DG34" s="810"/>
      <c r="DH34" s="810"/>
      <c r="DI34" s="810"/>
      <c r="DJ34" s="810"/>
      <c r="DK34" s="810"/>
      <c r="DL34" s="810"/>
      <c r="DM34" s="810"/>
      <c r="DN34" s="810"/>
      <c r="DO34" s="810"/>
      <c r="DP34" s="810"/>
      <c r="DQ34" s="810"/>
      <c r="DR34" s="810"/>
      <c r="DS34" s="810"/>
      <c r="DT34" s="810"/>
      <c r="DU34" s="810"/>
      <c r="DV34" s="810"/>
      <c r="DW34" s="810"/>
      <c r="DX34" s="810"/>
      <c r="DY34" s="810"/>
      <c r="DZ34" s="810"/>
      <c r="EA34" s="810"/>
      <c r="EB34" s="810"/>
      <c r="EC34" s="810"/>
      <c r="ED34" s="810"/>
      <c r="EE34" s="810"/>
      <c r="EF34" s="810"/>
      <c r="EG34" s="810"/>
      <c r="EH34" s="810"/>
      <c r="EI34" s="810"/>
      <c r="EJ34" s="810"/>
      <c r="EK34" s="810"/>
      <c r="EL34" s="810"/>
      <c r="EM34" s="810"/>
      <c r="EN34" s="810"/>
      <c r="EO34" s="810"/>
      <c r="EP34" s="810"/>
      <c r="EQ34" s="810"/>
      <c r="ER34" s="810"/>
      <c r="ES34" s="810"/>
      <c r="ET34" s="810"/>
      <c r="EU34" s="810"/>
      <c r="EV34" s="810"/>
      <c r="EW34" s="810"/>
      <c r="EX34" s="810"/>
      <c r="EY34" s="810"/>
      <c r="EZ34" s="810"/>
      <c r="FA34" s="810"/>
      <c r="FB34" s="810"/>
      <c r="FC34" s="810"/>
      <c r="FD34" s="810"/>
      <c r="FE34" s="810"/>
      <c r="FF34" s="810"/>
      <c r="FG34" s="810"/>
      <c r="FH34" s="810"/>
      <c r="FI34" s="810"/>
      <c r="FJ34" s="810"/>
      <c r="FK34" s="810"/>
      <c r="FL34" s="810"/>
      <c r="FM34" s="810"/>
      <c r="FN34" s="810"/>
      <c r="FO34" s="810"/>
      <c r="FP34" s="810"/>
      <c r="FQ34" s="810"/>
      <c r="FR34" s="810"/>
      <c r="FS34" s="810"/>
      <c r="FT34" s="810"/>
      <c r="FU34" s="810"/>
      <c r="FV34" s="810"/>
      <c r="FW34" s="810"/>
      <c r="FX34" s="810"/>
      <c r="FY34" s="810"/>
      <c r="FZ34" s="810"/>
      <c r="GA34" s="810"/>
      <c r="GB34" s="810"/>
    </row>
    <row r="35" spans="1:184" s="821" customFormat="1" ht="17.25" thickBot="1" x14ac:dyDescent="0.25">
      <c r="A35" s="820"/>
      <c r="B35" s="822" t="s">
        <v>1522</v>
      </c>
      <c r="C35" s="1120"/>
      <c r="D35" s="1120"/>
      <c r="E35" s="823" t="s">
        <v>1523</v>
      </c>
      <c r="F35" s="823" t="s">
        <v>1524</v>
      </c>
      <c r="G35" s="823" t="s">
        <v>1525</v>
      </c>
      <c r="H35" s="824" t="s">
        <v>1526</v>
      </c>
      <c r="I35" s="814"/>
      <c r="J35" s="810"/>
      <c r="K35" s="810"/>
      <c r="L35" s="810"/>
      <c r="M35" s="810"/>
      <c r="N35" s="810"/>
      <c r="O35" s="810"/>
      <c r="P35" s="810"/>
      <c r="Q35" s="810"/>
      <c r="R35" s="810"/>
      <c r="S35" s="810"/>
      <c r="T35" s="810"/>
      <c r="U35" s="810"/>
      <c r="V35" s="810"/>
      <c r="W35" s="810"/>
      <c r="X35" s="810"/>
      <c r="Y35" s="810"/>
      <c r="Z35" s="810"/>
      <c r="AA35" s="810"/>
      <c r="AB35" s="810"/>
      <c r="AC35" s="810"/>
      <c r="AD35" s="810"/>
      <c r="AE35" s="810"/>
      <c r="AF35" s="810"/>
      <c r="AG35" s="810"/>
      <c r="AH35" s="810"/>
      <c r="AI35" s="810"/>
      <c r="AJ35" s="810"/>
      <c r="AK35" s="810"/>
      <c r="AL35" s="810"/>
      <c r="AM35" s="810"/>
      <c r="AN35" s="810"/>
      <c r="AO35" s="810"/>
      <c r="AP35" s="810"/>
      <c r="AQ35" s="810"/>
      <c r="AR35" s="810"/>
      <c r="AS35" s="810"/>
      <c r="AT35" s="810"/>
      <c r="AU35" s="810"/>
      <c r="AV35" s="810"/>
      <c r="AW35" s="810"/>
      <c r="AX35" s="810"/>
      <c r="AY35" s="810"/>
      <c r="AZ35" s="810"/>
      <c r="BA35" s="810"/>
      <c r="BB35" s="810"/>
      <c r="BC35" s="810"/>
      <c r="BD35" s="810"/>
      <c r="BE35" s="810"/>
      <c r="BF35" s="810"/>
      <c r="BG35" s="810"/>
      <c r="BH35" s="810"/>
      <c r="BI35" s="810"/>
      <c r="BJ35" s="810"/>
      <c r="BK35" s="810"/>
      <c r="BL35" s="810"/>
      <c r="BM35" s="810"/>
      <c r="BN35" s="810"/>
      <c r="BO35" s="810"/>
      <c r="BP35" s="810"/>
      <c r="BQ35" s="810"/>
      <c r="BR35" s="810"/>
      <c r="BS35" s="810"/>
      <c r="BT35" s="810"/>
      <c r="BU35" s="810"/>
      <c r="BV35" s="810"/>
      <c r="BW35" s="810"/>
      <c r="BX35" s="810"/>
      <c r="BY35" s="810"/>
      <c r="BZ35" s="810"/>
      <c r="CA35" s="810"/>
      <c r="CB35" s="810"/>
      <c r="CC35" s="810"/>
      <c r="CD35" s="810"/>
      <c r="CE35" s="810"/>
      <c r="CF35" s="810"/>
      <c r="CG35" s="810"/>
      <c r="CH35" s="810"/>
      <c r="CI35" s="810"/>
      <c r="CJ35" s="810"/>
      <c r="CK35" s="810"/>
      <c r="CL35" s="810"/>
      <c r="CM35" s="810"/>
      <c r="CN35" s="810"/>
      <c r="CO35" s="810"/>
      <c r="CP35" s="810"/>
      <c r="CQ35" s="810"/>
      <c r="CR35" s="810"/>
      <c r="CS35" s="810"/>
      <c r="CT35" s="810"/>
      <c r="CU35" s="810"/>
      <c r="CV35" s="810"/>
      <c r="CW35" s="810"/>
      <c r="CX35" s="810"/>
      <c r="CY35" s="810"/>
      <c r="CZ35" s="810"/>
      <c r="DA35" s="810"/>
      <c r="DB35" s="810"/>
      <c r="DC35" s="810"/>
      <c r="DD35" s="810"/>
      <c r="DE35" s="810"/>
      <c r="DF35" s="810"/>
      <c r="DG35" s="810"/>
      <c r="DH35" s="810"/>
      <c r="DI35" s="810"/>
      <c r="DJ35" s="810"/>
      <c r="DK35" s="810"/>
      <c r="DL35" s="810"/>
      <c r="DM35" s="810"/>
      <c r="DN35" s="810"/>
      <c r="DO35" s="810"/>
      <c r="DP35" s="810"/>
      <c r="DQ35" s="810"/>
      <c r="DR35" s="810"/>
      <c r="DS35" s="810"/>
      <c r="DT35" s="810"/>
      <c r="DU35" s="810"/>
      <c r="DV35" s="810"/>
      <c r="DW35" s="810"/>
      <c r="DX35" s="810"/>
      <c r="DY35" s="810"/>
      <c r="DZ35" s="810"/>
      <c r="EA35" s="810"/>
      <c r="EB35" s="810"/>
      <c r="EC35" s="810"/>
      <c r="ED35" s="810"/>
      <c r="EE35" s="810"/>
      <c r="EF35" s="810"/>
      <c r="EG35" s="810"/>
      <c r="EH35" s="810"/>
      <c r="EI35" s="810"/>
      <c r="EJ35" s="810"/>
      <c r="EK35" s="810"/>
      <c r="EL35" s="810"/>
      <c r="EM35" s="810"/>
      <c r="EN35" s="810"/>
      <c r="EO35" s="810"/>
      <c r="EP35" s="810"/>
      <c r="EQ35" s="810"/>
      <c r="ER35" s="810"/>
      <c r="ES35" s="810"/>
      <c r="ET35" s="810"/>
      <c r="EU35" s="810"/>
      <c r="EV35" s="810"/>
      <c r="EW35" s="810"/>
      <c r="EX35" s="810"/>
      <c r="EY35" s="810"/>
      <c r="EZ35" s="810"/>
      <c r="FA35" s="810"/>
      <c r="FB35" s="810"/>
      <c r="FC35" s="810"/>
      <c r="FD35" s="810"/>
      <c r="FE35" s="810"/>
      <c r="FF35" s="810"/>
      <c r="FG35" s="810"/>
      <c r="FH35" s="810"/>
      <c r="FI35" s="810"/>
      <c r="FJ35" s="810"/>
      <c r="FK35" s="810"/>
      <c r="FL35" s="810"/>
      <c r="FM35" s="810"/>
      <c r="FN35" s="810"/>
      <c r="FO35" s="810"/>
      <c r="FP35" s="810"/>
      <c r="FQ35" s="810"/>
      <c r="FR35" s="810"/>
      <c r="FS35" s="810"/>
      <c r="FT35" s="810"/>
      <c r="FU35" s="810"/>
      <c r="FV35" s="810"/>
      <c r="FW35" s="810"/>
      <c r="FX35" s="810"/>
      <c r="FY35" s="810"/>
      <c r="FZ35" s="810"/>
      <c r="GA35" s="810"/>
      <c r="GB35" s="810"/>
    </row>
    <row r="36" spans="1:184" s="821" customFormat="1" ht="21.6" customHeight="1" x14ac:dyDescent="0.2">
      <c r="A36" s="820"/>
      <c r="B36" s="1095" t="s">
        <v>1527</v>
      </c>
      <c r="C36" s="1096"/>
      <c r="D36" s="1096"/>
      <c r="E36" s="1096"/>
      <c r="F36" s="1096"/>
      <c r="G36" s="1096"/>
      <c r="H36" s="1097"/>
      <c r="I36" s="814"/>
      <c r="J36" s="810"/>
      <c r="K36" s="810"/>
      <c r="L36" s="810"/>
      <c r="M36" s="810"/>
      <c r="N36" s="810"/>
      <c r="O36" s="810"/>
      <c r="P36" s="810"/>
      <c r="Q36" s="810"/>
      <c r="R36" s="810"/>
      <c r="S36" s="810"/>
      <c r="T36" s="810"/>
      <c r="U36" s="810"/>
      <c r="V36" s="810"/>
      <c r="W36" s="810"/>
      <c r="X36" s="810"/>
      <c r="Y36" s="810"/>
      <c r="Z36" s="810"/>
      <c r="AA36" s="810"/>
      <c r="AB36" s="810"/>
      <c r="AC36" s="810"/>
      <c r="AD36" s="810"/>
      <c r="AE36" s="810"/>
      <c r="AF36" s="810"/>
      <c r="AG36" s="810"/>
      <c r="AH36" s="810"/>
      <c r="AI36" s="810"/>
      <c r="AJ36" s="810"/>
      <c r="AK36" s="810"/>
      <c r="AL36" s="810"/>
      <c r="AM36" s="810"/>
      <c r="AN36" s="810"/>
      <c r="AO36" s="810"/>
      <c r="AP36" s="810"/>
      <c r="AQ36" s="810"/>
      <c r="AR36" s="810"/>
      <c r="AS36" s="810"/>
      <c r="AT36" s="810"/>
      <c r="AU36" s="810"/>
      <c r="AV36" s="810"/>
      <c r="AW36" s="810"/>
      <c r="AX36" s="810"/>
      <c r="AY36" s="810"/>
      <c r="AZ36" s="810"/>
      <c r="BA36" s="810"/>
      <c r="BB36" s="810"/>
      <c r="BC36" s="810"/>
      <c r="BD36" s="810"/>
      <c r="BE36" s="810"/>
      <c r="BF36" s="810"/>
      <c r="BG36" s="810"/>
      <c r="BH36" s="810"/>
      <c r="BI36" s="810"/>
      <c r="BJ36" s="810"/>
      <c r="BK36" s="810"/>
      <c r="BL36" s="810"/>
      <c r="BM36" s="810"/>
      <c r="BN36" s="810"/>
      <c r="BO36" s="810"/>
      <c r="BP36" s="810"/>
      <c r="BQ36" s="810"/>
      <c r="BR36" s="810"/>
      <c r="BS36" s="810"/>
      <c r="BT36" s="810"/>
      <c r="BU36" s="810"/>
      <c r="BV36" s="810"/>
      <c r="BW36" s="810"/>
      <c r="BX36" s="810"/>
      <c r="BY36" s="810"/>
      <c r="BZ36" s="810"/>
      <c r="CA36" s="810"/>
      <c r="CB36" s="810"/>
      <c r="CC36" s="810"/>
      <c r="CD36" s="810"/>
      <c r="CE36" s="810"/>
      <c r="CF36" s="810"/>
      <c r="CG36" s="810"/>
      <c r="CH36" s="810"/>
      <c r="CI36" s="810"/>
      <c r="CJ36" s="810"/>
      <c r="CK36" s="810"/>
      <c r="CL36" s="810"/>
      <c r="CM36" s="810"/>
      <c r="CN36" s="810"/>
      <c r="CO36" s="810"/>
      <c r="CP36" s="810"/>
      <c r="CQ36" s="810"/>
      <c r="CR36" s="810"/>
      <c r="CS36" s="810"/>
      <c r="CT36" s="810"/>
      <c r="CU36" s="810"/>
      <c r="CV36" s="810"/>
      <c r="CW36" s="810"/>
      <c r="CX36" s="810"/>
      <c r="CY36" s="810"/>
      <c r="CZ36" s="810"/>
      <c r="DA36" s="810"/>
      <c r="DB36" s="810"/>
      <c r="DC36" s="810"/>
      <c r="DD36" s="810"/>
      <c r="DE36" s="810"/>
      <c r="DF36" s="810"/>
      <c r="DG36" s="810"/>
      <c r="DH36" s="810"/>
      <c r="DI36" s="810"/>
      <c r="DJ36" s="810"/>
      <c r="DK36" s="810"/>
      <c r="DL36" s="810"/>
      <c r="DM36" s="810"/>
      <c r="DN36" s="810"/>
      <c r="DO36" s="810"/>
      <c r="DP36" s="810"/>
      <c r="DQ36" s="810"/>
      <c r="DR36" s="810"/>
      <c r="DS36" s="810"/>
      <c r="DT36" s="810"/>
      <c r="DU36" s="810"/>
      <c r="DV36" s="810"/>
      <c r="DW36" s="810"/>
      <c r="DX36" s="810"/>
      <c r="DY36" s="810"/>
      <c r="DZ36" s="810"/>
      <c r="EA36" s="810"/>
      <c r="EB36" s="810"/>
      <c r="EC36" s="810"/>
      <c r="ED36" s="810"/>
      <c r="EE36" s="810"/>
      <c r="EF36" s="810"/>
      <c r="EG36" s="810"/>
      <c r="EH36" s="810"/>
      <c r="EI36" s="810"/>
      <c r="EJ36" s="810"/>
      <c r="EK36" s="810"/>
      <c r="EL36" s="810"/>
      <c r="EM36" s="810"/>
      <c r="EN36" s="810"/>
      <c r="EO36" s="810"/>
      <c r="EP36" s="810"/>
      <c r="EQ36" s="810"/>
      <c r="ER36" s="810"/>
      <c r="ES36" s="810"/>
      <c r="ET36" s="810"/>
      <c r="EU36" s="810"/>
      <c r="EV36" s="810"/>
      <c r="EW36" s="810"/>
      <c r="EX36" s="810"/>
      <c r="EY36" s="810"/>
      <c r="EZ36" s="810"/>
      <c r="FA36" s="810"/>
      <c r="FB36" s="810"/>
      <c r="FC36" s="810"/>
      <c r="FD36" s="810"/>
      <c r="FE36" s="810"/>
      <c r="FF36" s="810"/>
      <c r="FG36" s="810"/>
      <c r="FH36" s="810"/>
      <c r="FI36" s="810"/>
      <c r="FJ36" s="810"/>
      <c r="FK36" s="810"/>
      <c r="FL36" s="810"/>
      <c r="FM36" s="810"/>
      <c r="FN36" s="810"/>
      <c r="FO36" s="810"/>
      <c r="FP36" s="810"/>
      <c r="FQ36" s="810"/>
      <c r="FR36" s="810"/>
      <c r="FS36" s="810"/>
      <c r="FT36" s="810"/>
      <c r="FU36" s="810"/>
      <c r="FV36" s="810"/>
      <c r="FW36" s="810"/>
      <c r="FX36" s="810"/>
      <c r="FY36" s="810"/>
      <c r="FZ36" s="810"/>
      <c r="GA36" s="810"/>
      <c r="GB36" s="810"/>
    </row>
    <row r="37" spans="1:184" s="821" customFormat="1" ht="16.5" customHeight="1" x14ac:dyDescent="0.2">
      <c r="A37" s="820"/>
      <c r="B37" s="1124" t="s">
        <v>1528</v>
      </c>
      <c r="C37" s="1125"/>
      <c r="D37" s="1125"/>
      <c r="E37" s="1125"/>
      <c r="F37" s="1125"/>
      <c r="G37" s="1125"/>
      <c r="H37" s="1126"/>
      <c r="I37" s="814"/>
      <c r="J37" s="810"/>
      <c r="K37" s="810"/>
      <c r="L37" s="810"/>
      <c r="M37" s="810"/>
      <c r="N37" s="810"/>
      <c r="O37" s="810"/>
      <c r="P37" s="810"/>
      <c r="Q37" s="810"/>
      <c r="R37" s="810"/>
      <c r="S37" s="810"/>
      <c r="T37" s="810"/>
      <c r="U37" s="810"/>
      <c r="V37" s="810"/>
      <c r="W37" s="810"/>
      <c r="X37" s="810"/>
      <c r="Y37" s="810"/>
      <c r="Z37" s="810"/>
      <c r="AA37" s="810"/>
      <c r="AB37" s="810"/>
      <c r="AC37" s="810"/>
      <c r="AD37" s="810"/>
      <c r="AE37" s="810"/>
      <c r="AF37" s="810"/>
      <c r="AG37" s="810"/>
      <c r="AH37" s="810"/>
      <c r="AI37" s="810"/>
      <c r="AJ37" s="810"/>
      <c r="AK37" s="810"/>
      <c r="AL37" s="810"/>
      <c r="AM37" s="810"/>
      <c r="AN37" s="810"/>
      <c r="AO37" s="810"/>
      <c r="AP37" s="810"/>
      <c r="AQ37" s="810"/>
      <c r="AR37" s="810"/>
      <c r="AS37" s="810"/>
      <c r="AT37" s="810"/>
      <c r="AU37" s="810"/>
      <c r="AV37" s="810"/>
      <c r="AW37" s="810"/>
      <c r="AX37" s="810"/>
      <c r="AY37" s="810"/>
      <c r="AZ37" s="810"/>
      <c r="BA37" s="810"/>
      <c r="BB37" s="810"/>
      <c r="BC37" s="810"/>
      <c r="BD37" s="810"/>
      <c r="BE37" s="810"/>
      <c r="BF37" s="810"/>
      <c r="BG37" s="810"/>
      <c r="BH37" s="810"/>
      <c r="BI37" s="810"/>
      <c r="BJ37" s="810"/>
      <c r="BK37" s="810"/>
      <c r="BL37" s="810"/>
      <c r="BM37" s="810"/>
      <c r="BN37" s="810"/>
      <c r="BO37" s="810"/>
      <c r="BP37" s="810"/>
      <c r="BQ37" s="810"/>
      <c r="BR37" s="810"/>
      <c r="BS37" s="810"/>
      <c r="BT37" s="810"/>
      <c r="BU37" s="810"/>
      <c r="BV37" s="810"/>
      <c r="BW37" s="810"/>
      <c r="BX37" s="810"/>
      <c r="BY37" s="810"/>
      <c r="BZ37" s="810"/>
      <c r="CA37" s="810"/>
      <c r="CB37" s="810"/>
      <c r="CC37" s="810"/>
      <c r="CD37" s="810"/>
      <c r="CE37" s="810"/>
      <c r="CF37" s="810"/>
      <c r="CG37" s="810"/>
      <c r="CH37" s="810"/>
      <c r="CI37" s="810"/>
      <c r="CJ37" s="810"/>
      <c r="CK37" s="810"/>
      <c r="CL37" s="810"/>
      <c r="CM37" s="810"/>
      <c r="CN37" s="810"/>
      <c r="CO37" s="810"/>
      <c r="CP37" s="810"/>
      <c r="CQ37" s="810"/>
      <c r="CR37" s="810"/>
      <c r="CS37" s="810"/>
      <c r="CT37" s="810"/>
      <c r="CU37" s="810"/>
      <c r="CV37" s="810"/>
      <c r="CW37" s="810"/>
      <c r="CX37" s="810"/>
      <c r="CY37" s="810"/>
      <c r="CZ37" s="810"/>
      <c r="DA37" s="810"/>
      <c r="DB37" s="810"/>
      <c r="DC37" s="810"/>
      <c r="DD37" s="810"/>
      <c r="DE37" s="810"/>
      <c r="DF37" s="810"/>
      <c r="DG37" s="810"/>
      <c r="DH37" s="810"/>
      <c r="DI37" s="810"/>
      <c r="DJ37" s="810"/>
      <c r="DK37" s="810"/>
      <c r="DL37" s="810"/>
      <c r="DM37" s="810"/>
      <c r="DN37" s="810"/>
      <c r="DO37" s="810"/>
      <c r="DP37" s="810"/>
      <c r="DQ37" s="810"/>
      <c r="DR37" s="810"/>
      <c r="DS37" s="810"/>
      <c r="DT37" s="810"/>
      <c r="DU37" s="810"/>
      <c r="DV37" s="810"/>
      <c r="DW37" s="810"/>
      <c r="DX37" s="810"/>
      <c r="DY37" s="810"/>
      <c r="DZ37" s="810"/>
      <c r="EA37" s="810"/>
      <c r="EB37" s="810"/>
      <c r="EC37" s="810"/>
      <c r="ED37" s="810"/>
      <c r="EE37" s="810"/>
      <c r="EF37" s="810"/>
      <c r="EG37" s="810"/>
      <c r="EH37" s="810"/>
      <c r="EI37" s="810"/>
      <c r="EJ37" s="810"/>
      <c r="EK37" s="810"/>
      <c r="EL37" s="810"/>
      <c r="EM37" s="810"/>
      <c r="EN37" s="810"/>
      <c r="EO37" s="810"/>
      <c r="EP37" s="810"/>
      <c r="EQ37" s="810"/>
      <c r="ER37" s="810"/>
      <c r="ES37" s="810"/>
      <c r="ET37" s="810"/>
      <c r="EU37" s="810"/>
      <c r="EV37" s="810"/>
      <c r="EW37" s="810"/>
      <c r="EX37" s="810"/>
      <c r="EY37" s="810"/>
      <c r="EZ37" s="810"/>
      <c r="FA37" s="810"/>
      <c r="FB37" s="810"/>
      <c r="FC37" s="810"/>
      <c r="FD37" s="810"/>
      <c r="FE37" s="810"/>
      <c r="FF37" s="810"/>
      <c r="FG37" s="810"/>
      <c r="FH37" s="810"/>
      <c r="FI37" s="810"/>
      <c r="FJ37" s="810"/>
      <c r="FK37" s="810"/>
      <c r="FL37" s="810"/>
      <c r="FM37" s="810"/>
      <c r="FN37" s="810"/>
      <c r="FO37" s="810"/>
      <c r="FP37" s="810"/>
      <c r="FQ37" s="810"/>
      <c r="FR37" s="810"/>
      <c r="FS37" s="810"/>
      <c r="FT37" s="810"/>
      <c r="FU37" s="810"/>
      <c r="FV37" s="810"/>
      <c r="FW37" s="810"/>
      <c r="FX37" s="810"/>
      <c r="FY37" s="810"/>
      <c r="FZ37" s="810"/>
      <c r="GA37" s="810"/>
      <c r="GB37" s="810"/>
    </row>
    <row r="38" spans="1:184" s="821" customFormat="1" ht="25.5" x14ac:dyDescent="0.2">
      <c r="A38" s="820"/>
      <c r="B38" s="178">
        <v>1</v>
      </c>
      <c r="C38" s="853" t="s">
        <v>1769</v>
      </c>
      <c r="D38" s="835" t="s">
        <v>1529</v>
      </c>
      <c r="E38" s="894"/>
      <c r="F38" s="220">
        <v>1</v>
      </c>
      <c r="G38" s="838">
        <v>6</v>
      </c>
      <c r="H38" s="836">
        <f>IF(B38="","",ROUND(B38*E38*F38*G38,0))</f>
        <v>0</v>
      </c>
      <c r="I38" s="814"/>
      <c r="J38" s="810"/>
      <c r="K38" s="810"/>
      <c r="L38" s="810"/>
      <c r="M38" s="810"/>
      <c r="N38" s="810"/>
      <c r="O38" s="810"/>
      <c r="P38" s="810"/>
      <c r="Q38" s="810"/>
      <c r="R38" s="810"/>
      <c r="S38" s="810"/>
      <c r="T38" s="810"/>
      <c r="U38" s="810"/>
      <c r="V38" s="810"/>
      <c r="W38" s="810"/>
      <c r="X38" s="810"/>
      <c r="Y38" s="810"/>
      <c r="Z38" s="810"/>
      <c r="AA38" s="810"/>
      <c r="AB38" s="810"/>
      <c r="AC38" s="810"/>
      <c r="AD38" s="810"/>
      <c r="AE38" s="810"/>
      <c r="AF38" s="810"/>
      <c r="AG38" s="810"/>
      <c r="AH38" s="810"/>
      <c r="AI38" s="810"/>
      <c r="AJ38" s="810"/>
      <c r="AK38" s="810"/>
      <c r="AL38" s="810"/>
      <c r="AM38" s="810"/>
      <c r="AN38" s="810"/>
      <c r="AO38" s="810"/>
      <c r="AP38" s="810"/>
      <c r="AQ38" s="810"/>
      <c r="AR38" s="810"/>
      <c r="AS38" s="810"/>
      <c r="AT38" s="810"/>
      <c r="AU38" s="810"/>
      <c r="AV38" s="810"/>
      <c r="AW38" s="810"/>
      <c r="AX38" s="810"/>
      <c r="AY38" s="810"/>
      <c r="AZ38" s="810"/>
      <c r="BA38" s="810"/>
      <c r="BB38" s="810"/>
      <c r="BC38" s="810"/>
      <c r="BD38" s="810"/>
      <c r="BE38" s="810"/>
      <c r="BF38" s="810"/>
      <c r="BG38" s="810"/>
      <c r="BH38" s="810"/>
      <c r="BI38" s="810"/>
      <c r="BJ38" s="810"/>
      <c r="BK38" s="810"/>
      <c r="BL38" s="810"/>
      <c r="BM38" s="810"/>
      <c r="BN38" s="810"/>
      <c r="BO38" s="810"/>
      <c r="BP38" s="810"/>
      <c r="BQ38" s="810"/>
      <c r="BR38" s="810"/>
      <c r="BS38" s="810"/>
      <c r="BT38" s="810"/>
      <c r="BU38" s="810"/>
      <c r="BV38" s="810"/>
      <c r="BW38" s="810"/>
      <c r="BX38" s="810"/>
      <c r="BY38" s="810"/>
      <c r="BZ38" s="810"/>
      <c r="CA38" s="810"/>
      <c r="CB38" s="810"/>
      <c r="CC38" s="810"/>
      <c r="CD38" s="810"/>
      <c r="CE38" s="810"/>
      <c r="CF38" s="810"/>
      <c r="CG38" s="810"/>
      <c r="CH38" s="810"/>
      <c r="CI38" s="810"/>
      <c r="CJ38" s="810"/>
      <c r="CK38" s="810"/>
      <c r="CL38" s="810"/>
      <c r="CM38" s="810"/>
      <c r="CN38" s="810"/>
      <c r="CO38" s="810"/>
      <c r="CP38" s="810"/>
      <c r="CQ38" s="810"/>
      <c r="CR38" s="810"/>
      <c r="CS38" s="810"/>
      <c r="CT38" s="810"/>
      <c r="CU38" s="810"/>
      <c r="CV38" s="810"/>
      <c r="CW38" s="810"/>
      <c r="CX38" s="810"/>
      <c r="CY38" s="810"/>
      <c r="CZ38" s="810"/>
      <c r="DA38" s="810"/>
      <c r="DB38" s="810"/>
      <c r="DC38" s="810"/>
      <c r="DD38" s="810"/>
      <c r="DE38" s="810"/>
      <c r="DF38" s="810"/>
      <c r="DG38" s="810"/>
      <c r="DH38" s="810"/>
      <c r="DI38" s="810"/>
      <c r="DJ38" s="810"/>
      <c r="DK38" s="810"/>
      <c r="DL38" s="810"/>
      <c r="DM38" s="810"/>
      <c r="DN38" s="810"/>
      <c r="DO38" s="810"/>
      <c r="DP38" s="810"/>
      <c r="DQ38" s="810"/>
      <c r="DR38" s="810"/>
      <c r="DS38" s="810"/>
      <c r="DT38" s="810"/>
      <c r="DU38" s="810"/>
      <c r="DV38" s="810"/>
      <c r="DW38" s="810"/>
      <c r="DX38" s="810"/>
      <c r="DY38" s="810"/>
      <c r="DZ38" s="810"/>
      <c r="EA38" s="810"/>
      <c r="EB38" s="810"/>
      <c r="EC38" s="810"/>
      <c r="ED38" s="810"/>
      <c r="EE38" s="810"/>
      <c r="EF38" s="810"/>
      <c r="EG38" s="810"/>
      <c r="EH38" s="810"/>
      <c r="EI38" s="810"/>
      <c r="EJ38" s="810"/>
      <c r="EK38" s="810"/>
      <c r="EL38" s="810"/>
      <c r="EM38" s="810"/>
      <c r="EN38" s="810"/>
      <c r="EO38" s="810"/>
      <c r="EP38" s="810"/>
      <c r="EQ38" s="810"/>
      <c r="ER38" s="810"/>
      <c r="ES38" s="810"/>
      <c r="ET38" s="810"/>
      <c r="EU38" s="810"/>
      <c r="EV38" s="810"/>
      <c r="EW38" s="810"/>
      <c r="EX38" s="810"/>
      <c r="EY38" s="810"/>
      <c r="EZ38" s="810"/>
      <c r="FA38" s="810"/>
      <c r="FB38" s="810"/>
      <c r="FC38" s="810"/>
      <c r="FD38" s="810"/>
      <c r="FE38" s="810"/>
      <c r="FF38" s="810"/>
      <c r="FG38" s="810"/>
      <c r="FH38" s="810"/>
      <c r="FI38" s="810"/>
      <c r="FJ38" s="810"/>
      <c r="FK38" s="810"/>
      <c r="FL38" s="810"/>
      <c r="FM38" s="810"/>
      <c r="FN38" s="810"/>
      <c r="FO38" s="810"/>
      <c r="FP38" s="810"/>
      <c r="FQ38" s="810"/>
      <c r="FR38" s="810"/>
      <c r="FS38" s="810"/>
      <c r="FT38" s="810"/>
      <c r="FU38" s="810"/>
      <c r="FV38" s="810"/>
      <c r="FW38" s="810"/>
      <c r="FX38" s="810"/>
      <c r="FY38" s="810"/>
      <c r="FZ38" s="810"/>
      <c r="GA38" s="810"/>
      <c r="GB38" s="810"/>
    </row>
    <row r="39" spans="1:184" s="821" customFormat="1" ht="63.75" x14ac:dyDescent="0.2">
      <c r="A39" s="820"/>
      <c r="B39" s="178">
        <v>7</v>
      </c>
      <c r="C39" s="853" t="s">
        <v>1484</v>
      </c>
      <c r="D39" s="835" t="s">
        <v>1530</v>
      </c>
      <c r="E39" s="894"/>
      <c r="F39" s="220">
        <v>1</v>
      </c>
      <c r="G39" s="838">
        <v>6</v>
      </c>
      <c r="H39" s="836">
        <f>IF(B39="","",ROUND(B39*E39*F39*G39,0))</f>
        <v>0</v>
      </c>
      <c r="I39" s="814"/>
      <c r="J39" s="810"/>
      <c r="K39" s="810"/>
      <c r="L39" s="810"/>
      <c r="M39" s="810"/>
      <c r="N39" s="810"/>
      <c r="O39" s="810"/>
      <c r="P39" s="810"/>
      <c r="Q39" s="810"/>
      <c r="R39" s="810"/>
      <c r="S39" s="810"/>
      <c r="T39" s="810"/>
      <c r="U39" s="810"/>
      <c r="V39" s="810"/>
      <c r="W39" s="810"/>
      <c r="X39" s="810"/>
      <c r="Y39" s="810"/>
      <c r="Z39" s="810"/>
      <c r="AA39" s="810"/>
      <c r="AB39" s="810"/>
      <c r="AC39" s="810"/>
      <c r="AD39" s="810"/>
      <c r="AE39" s="810"/>
      <c r="AF39" s="810"/>
      <c r="AG39" s="810"/>
      <c r="AH39" s="810"/>
      <c r="AI39" s="810"/>
      <c r="AJ39" s="810"/>
      <c r="AK39" s="810"/>
      <c r="AL39" s="810"/>
      <c r="AM39" s="810"/>
      <c r="AN39" s="810"/>
      <c r="AO39" s="810"/>
      <c r="AP39" s="810"/>
      <c r="AQ39" s="810"/>
      <c r="AR39" s="810"/>
      <c r="AS39" s="810"/>
      <c r="AT39" s="810"/>
      <c r="AU39" s="810"/>
      <c r="AV39" s="810"/>
      <c r="AW39" s="810"/>
      <c r="AX39" s="810"/>
      <c r="AY39" s="810"/>
      <c r="AZ39" s="810"/>
      <c r="BA39" s="810"/>
      <c r="BB39" s="810"/>
      <c r="BC39" s="810"/>
      <c r="BD39" s="810"/>
      <c r="BE39" s="810"/>
      <c r="BF39" s="810"/>
      <c r="BG39" s="810"/>
      <c r="BH39" s="810"/>
      <c r="BI39" s="810"/>
      <c r="BJ39" s="810"/>
      <c r="BK39" s="810"/>
      <c r="BL39" s="810"/>
      <c r="BM39" s="810"/>
      <c r="BN39" s="810"/>
      <c r="BO39" s="810"/>
      <c r="BP39" s="810"/>
      <c r="BQ39" s="810"/>
      <c r="BR39" s="810"/>
      <c r="BS39" s="810"/>
      <c r="BT39" s="810"/>
      <c r="BU39" s="810"/>
      <c r="BV39" s="810"/>
      <c r="BW39" s="810"/>
      <c r="BX39" s="810"/>
      <c r="BY39" s="810"/>
      <c r="BZ39" s="810"/>
      <c r="CA39" s="810"/>
      <c r="CB39" s="810"/>
      <c r="CC39" s="810"/>
      <c r="CD39" s="810"/>
      <c r="CE39" s="810"/>
      <c r="CF39" s="810"/>
      <c r="CG39" s="810"/>
      <c r="CH39" s="810"/>
      <c r="CI39" s="810"/>
      <c r="CJ39" s="810"/>
      <c r="CK39" s="810"/>
      <c r="CL39" s="810"/>
      <c r="CM39" s="810"/>
      <c r="CN39" s="810"/>
      <c r="CO39" s="810"/>
      <c r="CP39" s="810"/>
      <c r="CQ39" s="810"/>
      <c r="CR39" s="810"/>
      <c r="CS39" s="810"/>
      <c r="CT39" s="810"/>
      <c r="CU39" s="810"/>
      <c r="CV39" s="810"/>
      <c r="CW39" s="810"/>
      <c r="CX39" s="810"/>
      <c r="CY39" s="810"/>
      <c r="CZ39" s="810"/>
      <c r="DA39" s="810"/>
      <c r="DB39" s="810"/>
      <c r="DC39" s="810"/>
      <c r="DD39" s="810"/>
      <c r="DE39" s="810"/>
      <c r="DF39" s="810"/>
      <c r="DG39" s="810"/>
      <c r="DH39" s="810"/>
      <c r="DI39" s="810"/>
      <c r="DJ39" s="810"/>
      <c r="DK39" s="810"/>
      <c r="DL39" s="810"/>
      <c r="DM39" s="810"/>
      <c r="DN39" s="810"/>
      <c r="DO39" s="810"/>
      <c r="DP39" s="810"/>
      <c r="DQ39" s="810"/>
      <c r="DR39" s="810"/>
      <c r="DS39" s="810"/>
      <c r="DT39" s="810"/>
      <c r="DU39" s="810"/>
      <c r="DV39" s="810"/>
      <c r="DW39" s="810"/>
      <c r="DX39" s="810"/>
      <c r="DY39" s="810"/>
      <c r="DZ39" s="810"/>
      <c r="EA39" s="810"/>
      <c r="EB39" s="810"/>
      <c r="EC39" s="810"/>
      <c r="ED39" s="810"/>
      <c r="EE39" s="810"/>
      <c r="EF39" s="810"/>
      <c r="EG39" s="810"/>
      <c r="EH39" s="810"/>
      <c r="EI39" s="810"/>
      <c r="EJ39" s="810"/>
      <c r="EK39" s="810"/>
      <c r="EL39" s="810"/>
      <c r="EM39" s="810"/>
      <c r="EN39" s="810"/>
      <c r="EO39" s="810"/>
      <c r="EP39" s="810"/>
      <c r="EQ39" s="810"/>
      <c r="ER39" s="810"/>
      <c r="ES39" s="810"/>
      <c r="ET39" s="810"/>
      <c r="EU39" s="810"/>
      <c r="EV39" s="810"/>
      <c r="EW39" s="810"/>
      <c r="EX39" s="810"/>
      <c r="EY39" s="810"/>
      <c r="EZ39" s="810"/>
      <c r="FA39" s="810"/>
      <c r="FB39" s="810"/>
      <c r="FC39" s="810"/>
      <c r="FD39" s="810"/>
      <c r="FE39" s="810"/>
      <c r="FF39" s="810"/>
      <c r="FG39" s="810"/>
      <c r="FH39" s="810"/>
      <c r="FI39" s="810"/>
      <c r="FJ39" s="810"/>
      <c r="FK39" s="810"/>
      <c r="FL39" s="810"/>
      <c r="FM39" s="810"/>
      <c r="FN39" s="810"/>
      <c r="FO39" s="810"/>
      <c r="FP39" s="810"/>
      <c r="FQ39" s="810"/>
      <c r="FR39" s="810"/>
      <c r="FS39" s="810"/>
      <c r="FT39" s="810"/>
      <c r="FU39" s="810"/>
      <c r="FV39" s="810"/>
      <c r="FW39" s="810"/>
      <c r="FX39" s="810"/>
      <c r="FY39" s="810"/>
      <c r="FZ39" s="810"/>
      <c r="GA39" s="810"/>
      <c r="GB39" s="810"/>
    </row>
    <row r="40" spans="1:184" s="821" customFormat="1" ht="63.75" x14ac:dyDescent="0.2">
      <c r="A40" s="820"/>
      <c r="B40" s="178">
        <v>2</v>
      </c>
      <c r="C40" s="853" t="s">
        <v>1484</v>
      </c>
      <c r="D40" s="835" t="s">
        <v>1530</v>
      </c>
      <c r="E40" s="894"/>
      <c r="F40" s="220">
        <v>1</v>
      </c>
      <c r="G40" s="838">
        <v>5</v>
      </c>
      <c r="H40" s="836">
        <f>IF(B40="","",ROUND(B40*E40*F40*G40,0))</f>
        <v>0</v>
      </c>
      <c r="I40" s="814"/>
      <c r="J40" s="810"/>
      <c r="K40" s="810"/>
      <c r="L40" s="810"/>
      <c r="M40" s="810"/>
      <c r="N40" s="810"/>
      <c r="O40" s="810"/>
      <c r="P40" s="810"/>
      <c r="Q40" s="810"/>
      <c r="R40" s="810"/>
      <c r="S40" s="810"/>
      <c r="T40" s="810"/>
      <c r="U40" s="810"/>
      <c r="V40" s="810"/>
      <c r="W40" s="810"/>
      <c r="X40" s="810"/>
      <c r="Y40" s="810"/>
      <c r="Z40" s="810"/>
      <c r="AA40" s="810"/>
      <c r="AB40" s="810"/>
      <c r="AC40" s="810"/>
      <c r="AD40" s="810"/>
      <c r="AE40" s="810"/>
      <c r="AF40" s="810"/>
      <c r="AG40" s="810"/>
      <c r="AH40" s="810"/>
      <c r="AI40" s="810"/>
      <c r="AJ40" s="810"/>
      <c r="AK40" s="810"/>
      <c r="AL40" s="810"/>
      <c r="AM40" s="810"/>
      <c r="AN40" s="810"/>
      <c r="AO40" s="810"/>
      <c r="AP40" s="810"/>
      <c r="AQ40" s="810"/>
      <c r="AR40" s="810"/>
      <c r="AS40" s="810"/>
      <c r="AT40" s="810"/>
      <c r="AU40" s="810"/>
      <c r="AV40" s="810"/>
      <c r="AW40" s="810"/>
      <c r="AX40" s="810"/>
      <c r="AY40" s="810"/>
      <c r="AZ40" s="810"/>
      <c r="BA40" s="810"/>
      <c r="BB40" s="810"/>
      <c r="BC40" s="810"/>
      <c r="BD40" s="810"/>
      <c r="BE40" s="810"/>
      <c r="BF40" s="810"/>
      <c r="BG40" s="810"/>
      <c r="BH40" s="810"/>
      <c r="BI40" s="810"/>
      <c r="BJ40" s="810"/>
      <c r="BK40" s="810"/>
      <c r="BL40" s="810"/>
      <c r="BM40" s="810"/>
      <c r="BN40" s="810"/>
      <c r="BO40" s="810"/>
      <c r="BP40" s="810"/>
      <c r="BQ40" s="810"/>
      <c r="BR40" s="810"/>
      <c r="BS40" s="810"/>
      <c r="BT40" s="810"/>
      <c r="BU40" s="810"/>
      <c r="BV40" s="810"/>
      <c r="BW40" s="810"/>
      <c r="BX40" s="810"/>
      <c r="BY40" s="810"/>
      <c r="BZ40" s="810"/>
      <c r="CA40" s="810"/>
      <c r="CB40" s="810"/>
      <c r="CC40" s="810"/>
      <c r="CD40" s="810"/>
      <c r="CE40" s="810"/>
      <c r="CF40" s="810"/>
      <c r="CG40" s="810"/>
      <c r="CH40" s="810"/>
      <c r="CI40" s="810"/>
      <c r="CJ40" s="810"/>
      <c r="CK40" s="810"/>
      <c r="CL40" s="810"/>
      <c r="CM40" s="810"/>
      <c r="CN40" s="810"/>
      <c r="CO40" s="810"/>
      <c r="CP40" s="810"/>
      <c r="CQ40" s="810"/>
      <c r="CR40" s="810"/>
      <c r="CS40" s="810"/>
      <c r="CT40" s="810"/>
      <c r="CU40" s="810"/>
      <c r="CV40" s="810"/>
      <c r="CW40" s="810"/>
      <c r="CX40" s="810"/>
      <c r="CY40" s="810"/>
      <c r="CZ40" s="810"/>
      <c r="DA40" s="810"/>
      <c r="DB40" s="810"/>
      <c r="DC40" s="810"/>
      <c r="DD40" s="810"/>
      <c r="DE40" s="810"/>
      <c r="DF40" s="810"/>
      <c r="DG40" s="810"/>
      <c r="DH40" s="810"/>
      <c r="DI40" s="810"/>
      <c r="DJ40" s="810"/>
      <c r="DK40" s="810"/>
      <c r="DL40" s="810"/>
      <c r="DM40" s="810"/>
      <c r="DN40" s="810"/>
      <c r="DO40" s="810"/>
      <c r="DP40" s="810"/>
      <c r="DQ40" s="810"/>
      <c r="DR40" s="810"/>
      <c r="DS40" s="810"/>
      <c r="DT40" s="810"/>
      <c r="DU40" s="810"/>
      <c r="DV40" s="810"/>
      <c r="DW40" s="810"/>
      <c r="DX40" s="810"/>
      <c r="DY40" s="810"/>
      <c r="DZ40" s="810"/>
      <c r="EA40" s="810"/>
      <c r="EB40" s="810"/>
      <c r="EC40" s="810"/>
      <c r="ED40" s="810"/>
      <c r="EE40" s="810"/>
      <c r="EF40" s="810"/>
      <c r="EG40" s="810"/>
      <c r="EH40" s="810"/>
      <c r="EI40" s="810"/>
      <c r="EJ40" s="810"/>
      <c r="EK40" s="810"/>
      <c r="EL40" s="810"/>
      <c r="EM40" s="810"/>
      <c r="EN40" s="810"/>
      <c r="EO40" s="810"/>
      <c r="EP40" s="810"/>
      <c r="EQ40" s="810"/>
      <c r="ER40" s="810"/>
      <c r="ES40" s="810"/>
      <c r="ET40" s="810"/>
      <c r="EU40" s="810"/>
      <c r="EV40" s="810"/>
      <c r="EW40" s="810"/>
      <c r="EX40" s="810"/>
      <c r="EY40" s="810"/>
      <c r="EZ40" s="810"/>
      <c r="FA40" s="810"/>
      <c r="FB40" s="810"/>
      <c r="FC40" s="810"/>
      <c r="FD40" s="810"/>
      <c r="FE40" s="810"/>
      <c r="FF40" s="810"/>
      <c r="FG40" s="810"/>
      <c r="FH40" s="810"/>
      <c r="FI40" s="810"/>
      <c r="FJ40" s="810"/>
      <c r="FK40" s="810"/>
      <c r="FL40" s="810"/>
      <c r="FM40" s="810"/>
      <c r="FN40" s="810"/>
      <c r="FO40" s="810"/>
      <c r="FP40" s="810"/>
      <c r="FQ40" s="810"/>
      <c r="FR40" s="810"/>
      <c r="FS40" s="810"/>
      <c r="FT40" s="810"/>
      <c r="FU40" s="810"/>
      <c r="FV40" s="810"/>
      <c r="FW40" s="810"/>
      <c r="FX40" s="810"/>
      <c r="FY40" s="810"/>
      <c r="FZ40" s="810"/>
      <c r="GA40" s="810"/>
      <c r="GB40" s="810"/>
    </row>
    <row r="41" spans="1:184" s="821" customFormat="1" ht="16.5" customHeight="1" x14ac:dyDescent="0.2">
      <c r="A41" s="820"/>
      <c r="B41" s="1085" t="s">
        <v>1778</v>
      </c>
      <c r="C41" s="1086"/>
      <c r="D41" s="1086"/>
      <c r="E41" s="1086"/>
      <c r="F41" s="1086"/>
      <c r="G41" s="1086"/>
      <c r="H41" s="1087"/>
      <c r="I41" s="814"/>
      <c r="J41" s="810"/>
      <c r="K41" s="810"/>
      <c r="L41" s="810"/>
      <c r="M41" s="810"/>
      <c r="N41" s="810"/>
      <c r="O41" s="810"/>
      <c r="P41" s="810"/>
      <c r="Q41" s="810"/>
      <c r="R41" s="810"/>
      <c r="S41" s="810"/>
      <c r="T41" s="810"/>
      <c r="U41" s="810"/>
      <c r="V41" s="810"/>
      <c r="W41" s="810"/>
      <c r="X41" s="810"/>
      <c r="Y41" s="810"/>
      <c r="Z41" s="810"/>
      <c r="AA41" s="810"/>
      <c r="AB41" s="810"/>
      <c r="AC41" s="810"/>
      <c r="AD41" s="810"/>
      <c r="AE41" s="810"/>
      <c r="AF41" s="810"/>
      <c r="AG41" s="810"/>
      <c r="AH41" s="810"/>
      <c r="AI41" s="810"/>
      <c r="AJ41" s="810"/>
      <c r="AK41" s="810"/>
      <c r="AL41" s="810"/>
      <c r="AM41" s="810"/>
      <c r="AN41" s="810"/>
      <c r="AO41" s="810"/>
      <c r="AP41" s="810"/>
      <c r="AQ41" s="810"/>
      <c r="AR41" s="810"/>
      <c r="AS41" s="810"/>
      <c r="AT41" s="810"/>
      <c r="AU41" s="810"/>
      <c r="AV41" s="810"/>
      <c r="AW41" s="810"/>
      <c r="AX41" s="810"/>
      <c r="AY41" s="810"/>
      <c r="AZ41" s="810"/>
      <c r="BA41" s="810"/>
      <c r="BB41" s="810"/>
      <c r="BC41" s="810"/>
      <c r="BD41" s="810"/>
      <c r="BE41" s="810"/>
      <c r="BF41" s="810"/>
      <c r="BG41" s="810"/>
      <c r="BH41" s="810"/>
      <c r="BI41" s="810"/>
      <c r="BJ41" s="810"/>
      <c r="BK41" s="810"/>
      <c r="BL41" s="810"/>
      <c r="BM41" s="810"/>
      <c r="BN41" s="810"/>
      <c r="BO41" s="810"/>
      <c r="BP41" s="810"/>
      <c r="BQ41" s="810"/>
      <c r="BR41" s="810"/>
      <c r="BS41" s="810"/>
      <c r="BT41" s="810"/>
      <c r="BU41" s="810"/>
      <c r="BV41" s="810"/>
      <c r="BW41" s="810"/>
      <c r="BX41" s="810"/>
      <c r="BY41" s="810"/>
      <c r="BZ41" s="810"/>
      <c r="CA41" s="810"/>
      <c r="CB41" s="810"/>
      <c r="CC41" s="810"/>
      <c r="CD41" s="810"/>
      <c r="CE41" s="810"/>
      <c r="CF41" s="810"/>
      <c r="CG41" s="810"/>
      <c r="CH41" s="810"/>
      <c r="CI41" s="810"/>
      <c r="CJ41" s="810"/>
      <c r="CK41" s="810"/>
      <c r="CL41" s="810"/>
      <c r="CM41" s="810"/>
      <c r="CN41" s="810"/>
      <c r="CO41" s="810"/>
      <c r="CP41" s="810"/>
      <c r="CQ41" s="810"/>
      <c r="CR41" s="810"/>
      <c r="CS41" s="810"/>
      <c r="CT41" s="810"/>
      <c r="CU41" s="810"/>
      <c r="CV41" s="810"/>
      <c r="CW41" s="810"/>
      <c r="CX41" s="810"/>
      <c r="CY41" s="810"/>
      <c r="CZ41" s="810"/>
      <c r="DA41" s="810"/>
      <c r="DB41" s="810"/>
      <c r="DC41" s="810"/>
      <c r="DD41" s="810"/>
      <c r="DE41" s="810"/>
      <c r="DF41" s="810"/>
      <c r="DG41" s="810"/>
      <c r="DH41" s="810"/>
      <c r="DI41" s="810"/>
      <c r="DJ41" s="810"/>
      <c r="DK41" s="810"/>
      <c r="DL41" s="810"/>
      <c r="DM41" s="810"/>
      <c r="DN41" s="810"/>
      <c r="DO41" s="810"/>
      <c r="DP41" s="810"/>
      <c r="DQ41" s="810"/>
      <c r="DR41" s="810"/>
      <c r="DS41" s="810"/>
      <c r="DT41" s="810"/>
      <c r="DU41" s="810"/>
      <c r="DV41" s="810"/>
      <c r="DW41" s="810"/>
      <c r="DX41" s="810"/>
      <c r="DY41" s="810"/>
      <c r="DZ41" s="810"/>
      <c r="EA41" s="810"/>
      <c r="EB41" s="810"/>
      <c r="EC41" s="810"/>
      <c r="ED41" s="810"/>
      <c r="EE41" s="810"/>
      <c r="EF41" s="810"/>
      <c r="EG41" s="810"/>
      <c r="EH41" s="810"/>
      <c r="EI41" s="810"/>
      <c r="EJ41" s="810"/>
      <c r="EK41" s="810"/>
      <c r="EL41" s="810"/>
      <c r="EM41" s="810"/>
      <c r="EN41" s="810"/>
      <c r="EO41" s="810"/>
      <c r="EP41" s="810"/>
      <c r="EQ41" s="810"/>
      <c r="ER41" s="810"/>
      <c r="ES41" s="810"/>
      <c r="ET41" s="810"/>
      <c r="EU41" s="810"/>
      <c r="EV41" s="810"/>
      <c r="EW41" s="810"/>
      <c r="EX41" s="810"/>
      <c r="EY41" s="810"/>
      <c r="EZ41" s="810"/>
      <c r="FA41" s="810"/>
      <c r="FB41" s="810"/>
      <c r="FC41" s="810"/>
      <c r="FD41" s="810"/>
      <c r="FE41" s="810"/>
      <c r="FF41" s="810"/>
      <c r="FG41" s="810"/>
      <c r="FH41" s="810"/>
      <c r="FI41" s="810"/>
      <c r="FJ41" s="810"/>
      <c r="FK41" s="810"/>
      <c r="FL41" s="810"/>
      <c r="FM41" s="810"/>
      <c r="FN41" s="810"/>
      <c r="FO41" s="810"/>
      <c r="FP41" s="810"/>
      <c r="FQ41" s="810"/>
      <c r="FR41" s="810"/>
      <c r="FS41" s="810"/>
      <c r="FT41" s="810"/>
      <c r="FU41" s="810"/>
      <c r="FV41" s="810"/>
      <c r="FW41" s="810"/>
      <c r="FX41" s="810"/>
      <c r="FY41" s="810"/>
      <c r="FZ41" s="810"/>
      <c r="GA41" s="810"/>
      <c r="GB41" s="810"/>
    </row>
    <row r="42" spans="1:184" s="821" customFormat="1" ht="76.5" x14ac:dyDescent="0.2">
      <c r="A42" s="820"/>
      <c r="B42" s="178">
        <v>1</v>
      </c>
      <c r="C42" s="853" t="s">
        <v>1486</v>
      </c>
      <c r="D42" s="835" t="s">
        <v>1531</v>
      </c>
      <c r="E42" s="894"/>
      <c r="F42" s="220">
        <v>1</v>
      </c>
      <c r="G42" s="838">
        <v>6</v>
      </c>
      <c r="H42" s="836">
        <f t="shared" ref="H42:H48" si="2">IF(B42="","",ROUND(B42*E42*F42*G42,0))</f>
        <v>0</v>
      </c>
      <c r="I42" s="814"/>
      <c r="J42" s="810"/>
      <c r="K42" s="810"/>
      <c r="L42" s="810"/>
      <c r="M42" s="810"/>
      <c r="N42" s="810"/>
      <c r="O42" s="810"/>
      <c r="P42" s="810"/>
      <c r="Q42" s="810"/>
      <c r="R42" s="810"/>
      <c r="S42" s="810"/>
      <c r="T42" s="810"/>
      <c r="U42" s="810"/>
      <c r="V42" s="810"/>
      <c r="W42" s="810"/>
      <c r="X42" s="810"/>
      <c r="Y42" s="810"/>
      <c r="Z42" s="810"/>
      <c r="AA42" s="810"/>
      <c r="AB42" s="810"/>
      <c r="AC42" s="810"/>
      <c r="AD42" s="810"/>
      <c r="AE42" s="810"/>
      <c r="AF42" s="810"/>
      <c r="AG42" s="810"/>
      <c r="AH42" s="810"/>
      <c r="AI42" s="810"/>
      <c r="AJ42" s="810"/>
      <c r="AK42" s="810"/>
      <c r="AL42" s="810"/>
      <c r="AM42" s="810"/>
      <c r="AN42" s="810"/>
      <c r="AO42" s="810"/>
      <c r="AP42" s="810"/>
      <c r="AQ42" s="810"/>
      <c r="AR42" s="810"/>
      <c r="AS42" s="810"/>
      <c r="AT42" s="810"/>
      <c r="AU42" s="810"/>
      <c r="AV42" s="810"/>
      <c r="AW42" s="810"/>
      <c r="AX42" s="810"/>
      <c r="AY42" s="810"/>
      <c r="AZ42" s="810"/>
      <c r="BA42" s="810"/>
      <c r="BB42" s="810"/>
      <c r="BC42" s="810"/>
      <c r="BD42" s="810"/>
      <c r="BE42" s="810"/>
      <c r="BF42" s="810"/>
      <c r="BG42" s="810"/>
      <c r="BH42" s="810"/>
      <c r="BI42" s="810"/>
      <c r="BJ42" s="810"/>
      <c r="BK42" s="810"/>
      <c r="BL42" s="810"/>
      <c r="BM42" s="810"/>
      <c r="BN42" s="810"/>
      <c r="BO42" s="810"/>
      <c r="BP42" s="810"/>
      <c r="BQ42" s="810"/>
      <c r="BR42" s="810"/>
      <c r="BS42" s="810"/>
      <c r="BT42" s="810"/>
      <c r="BU42" s="810"/>
      <c r="BV42" s="810"/>
      <c r="BW42" s="810"/>
      <c r="BX42" s="810"/>
      <c r="BY42" s="810"/>
      <c r="BZ42" s="810"/>
      <c r="CA42" s="810"/>
      <c r="CB42" s="810"/>
      <c r="CC42" s="810"/>
      <c r="CD42" s="810"/>
      <c r="CE42" s="810"/>
      <c r="CF42" s="810"/>
      <c r="CG42" s="810"/>
      <c r="CH42" s="810"/>
      <c r="CI42" s="810"/>
      <c r="CJ42" s="810"/>
      <c r="CK42" s="810"/>
      <c r="CL42" s="810"/>
      <c r="CM42" s="810"/>
      <c r="CN42" s="810"/>
      <c r="CO42" s="810"/>
      <c r="CP42" s="810"/>
      <c r="CQ42" s="810"/>
      <c r="CR42" s="810"/>
      <c r="CS42" s="810"/>
      <c r="CT42" s="810"/>
      <c r="CU42" s="810"/>
      <c r="CV42" s="810"/>
      <c r="CW42" s="810"/>
      <c r="CX42" s="810"/>
      <c r="CY42" s="810"/>
      <c r="CZ42" s="810"/>
      <c r="DA42" s="810"/>
      <c r="DB42" s="810"/>
      <c r="DC42" s="810"/>
      <c r="DD42" s="810"/>
      <c r="DE42" s="810"/>
      <c r="DF42" s="810"/>
      <c r="DG42" s="810"/>
      <c r="DH42" s="810"/>
      <c r="DI42" s="810"/>
      <c r="DJ42" s="810"/>
      <c r="DK42" s="810"/>
      <c r="DL42" s="810"/>
      <c r="DM42" s="810"/>
      <c r="DN42" s="810"/>
      <c r="DO42" s="810"/>
      <c r="DP42" s="810"/>
      <c r="DQ42" s="810"/>
      <c r="DR42" s="810"/>
      <c r="DS42" s="810"/>
      <c r="DT42" s="810"/>
      <c r="DU42" s="810"/>
      <c r="DV42" s="810"/>
      <c r="DW42" s="810"/>
      <c r="DX42" s="810"/>
      <c r="DY42" s="810"/>
      <c r="DZ42" s="810"/>
      <c r="EA42" s="810"/>
      <c r="EB42" s="810"/>
      <c r="EC42" s="810"/>
      <c r="ED42" s="810"/>
      <c r="EE42" s="810"/>
      <c r="EF42" s="810"/>
      <c r="EG42" s="810"/>
      <c r="EH42" s="810"/>
      <c r="EI42" s="810"/>
      <c r="EJ42" s="810"/>
      <c r="EK42" s="810"/>
      <c r="EL42" s="810"/>
      <c r="EM42" s="810"/>
      <c r="EN42" s="810"/>
      <c r="EO42" s="810"/>
      <c r="EP42" s="810"/>
      <c r="EQ42" s="810"/>
      <c r="ER42" s="810"/>
      <c r="ES42" s="810"/>
      <c r="ET42" s="810"/>
      <c r="EU42" s="810"/>
      <c r="EV42" s="810"/>
      <c r="EW42" s="810"/>
      <c r="EX42" s="810"/>
      <c r="EY42" s="810"/>
      <c r="EZ42" s="810"/>
      <c r="FA42" s="810"/>
      <c r="FB42" s="810"/>
      <c r="FC42" s="810"/>
      <c r="FD42" s="810"/>
      <c r="FE42" s="810"/>
      <c r="FF42" s="810"/>
      <c r="FG42" s="810"/>
      <c r="FH42" s="810"/>
      <c r="FI42" s="810"/>
      <c r="FJ42" s="810"/>
      <c r="FK42" s="810"/>
      <c r="FL42" s="810"/>
      <c r="FM42" s="810"/>
      <c r="FN42" s="810"/>
      <c r="FO42" s="810"/>
      <c r="FP42" s="810"/>
      <c r="FQ42" s="810"/>
      <c r="FR42" s="810"/>
      <c r="FS42" s="810"/>
      <c r="FT42" s="810"/>
      <c r="FU42" s="810"/>
      <c r="FV42" s="810"/>
      <c r="FW42" s="810"/>
      <c r="FX42" s="810"/>
      <c r="FY42" s="810"/>
      <c r="FZ42" s="810"/>
      <c r="GA42" s="810"/>
      <c r="GB42" s="810"/>
    </row>
    <row r="43" spans="1:184" s="821" customFormat="1" ht="25.5" x14ac:dyDescent="0.2">
      <c r="A43" s="820"/>
      <c r="B43" s="178">
        <v>2</v>
      </c>
      <c r="C43" s="853" t="s">
        <v>1485</v>
      </c>
      <c r="D43" s="835" t="s">
        <v>1529</v>
      </c>
      <c r="E43" s="894"/>
      <c r="F43" s="220">
        <v>1</v>
      </c>
      <c r="G43" s="838">
        <v>6.5</v>
      </c>
      <c r="H43" s="836">
        <f t="shared" si="2"/>
        <v>0</v>
      </c>
      <c r="I43" s="814"/>
      <c r="J43" s="810"/>
      <c r="K43" s="810"/>
      <c r="L43" s="810"/>
      <c r="M43" s="810"/>
      <c r="N43" s="810"/>
      <c r="O43" s="810"/>
      <c r="P43" s="810"/>
      <c r="Q43" s="810"/>
      <c r="R43" s="810"/>
      <c r="S43" s="810"/>
      <c r="T43" s="810"/>
      <c r="U43" s="810"/>
      <c r="V43" s="810"/>
      <c r="W43" s="810"/>
      <c r="X43" s="810"/>
      <c r="Y43" s="810"/>
      <c r="Z43" s="810"/>
      <c r="AA43" s="810"/>
      <c r="AB43" s="810"/>
      <c r="AC43" s="810"/>
      <c r="AD43" s="810"/>
      <c r="AE43" s="810"/>
      <c r="AF43" s="810"/>
      <c r="AG43" s="810"/>
      <c r="AH43" s="810"/>
      <c r="AI43" s="810"/>
      <c r="AJ43" s="810"/>
      <c r="AK43" s="810"/>
      <c r="AL43" s="810"/>
      <c r="AM43" s="810"/>
      <c r="AN43" s="810"/>
      <c r="AO43" s="810"/>
      <c r="AP43" s="810"/>
      <c r="AQ43" s="810"/>
      <c r="AR43" s="810"/>
      <c r="AS43" s="810"/>
      <c r="AT43" s="810"/>
      <c r="AU43" s="810"/>
      <c r="AV43" s="810"/>
      <c r="AW43" s="810"/>
      <c r="AX43" s="810"/>
      <c r="AY43" s="810"/>
      <c r="AZ43" s="810"/>
      <c r="BA43" s="810"/>
      <c r="BB43" s="810"/>
      <c r="BC43" s="810"/>
      <c r="BD43" s="810"/>
      <c r="BE43" s="810"/>
      <c r="BF43" s="810"/>
      <c r="BG43" s="810"/>
      <c r="BH43" s="810"/>
      <c r="BI43" s="810"/>
      <c r="BJ43" s="810"/>
      <c r="BK43" s="810"/>
      <c r="BL43" s="810"/>
      <c r="BM43" s="810"/>
      <c r="BN43" s="810"/>
      <c r="BO43" s="810"/>
      <c r="BP43" s="810"/>
      <c r="BQ43" s="810"/>
      <c r="BR43" s="810"/>
      <c r="BS43" s="810"/>
      <c r="BT43" s="810"/>
      <c r="BU43" s="810"/>
      <c r="BV43" s="810"/>
      <c r="BW43" s="810"/>
      <c r="BX43" s="810"/>
      <c r="BY43" s="810"/>
      <c r="BZ43" s="810"/>
      <c r="CA43" s="810"/>
      <c r="CB43" s="810"/>
      <c r="CC43" s="810"/>
      <c r="CD43" s="810"/>
      <c r="CE43" s="810"/>
      <c r="CF43" s="810"/>
      <c r="CG43" s="810"/>
      <c r="CH43" s="810"/>
      <c r="CI43" s="810"/>
      <c r="CJ43" s="810"/>
      <c r="CK43" s="810"/>
      <c r="CL43" s="810"/>
      <c r="CM43" s="810"/>
      <c r="CN43" s="810"/>
      <c r="CO43" s="810"/>
      <c r="CP43" s="810"/>
      <c r="CQ43" s="810"/>
      <c r="CR43" s="810"/>
      <c r="CS43" s="810"/>
      <c r="CT43" s="810"/>
      <c r="CU43" s="810"/>
      <c r="CV43" s="810"/>
      <c r="CW43" s="810"/>
      <c r="CX43" s="810"/>
      <c r="CY43" s="810"/>
      <c r="CZ43" s="810"/>
      <c r="DA43" s="810"/>
      <c r="DB43" s="810"/>
      <c r="DC43" s="810"/>
      <c r="DD43" s="810"/>
      <c r="DE43" s="810"/>
      <c r="DF43" s="810"/>
      <c r="DG43" s="810"/>
      <c r="DH43" s="810"/>
      <c r="DI43" s="810"/>
      <c r="DJ43" s="810"/>
      <c r="DK43" s="810"/>
      <c r="DL43" s="810"/>
      <c r="DM43" s="810"/>
      <c r="DN43" s="810"/>
      <c r="DO43" s="810"/>
      <c r="DP43" s="810"/>
      <c r="DQ43" s="810"/>
      <c r="DR43" s="810"/>
      <c r="DS43" s="810"/>
      <c r="DT43" s="810"/>
      <c r="DU43" s="810"/>
      <c r="DV43" s="810"/>
      <c r="DW43" s="810"/>
      <c r="DX43" s="810"/>
      <c r="DY43" s="810"/>
      <c r="DZ43" s="810"/>
      <c r="EA43" s="810"/>
      <c r="EB43" s="810"/>
      <c r="EC43" s="810"/>
      <c r="ED43" s="810"/>
      <c r="EE43" s="810"/>
      <c r="EF43" s="810"/>
      <c r="EG43" s="810"/>
      <c r="EH43" s="810"/>
      <c r="EI43" s="810"/>
      <c r="EJ43" s="810"/>
      <c r="EK43" s="810"/>
      <c r="EL43" s="810"/>
      <c r="EM43" s="810"/>
      <c r="EN43" s="810"/>
      <c r="EO43" s="810"/>
      <c r="EP43" s="810"/>
      <c r="EQ43" s="810"/>
      <c r="ER43" s="810"/>
      <c r="ES43" s="810"/>
      <c r="ET43" s="810"/>
      <c r="EU43" s="810"/>
      <c r="EV43" s="810"/>
      <c r="EW43" s="810"/>
      <c r="EX43" s="810"/>
      <c r="EY43" s="810"/>
      <c r="EZ43" s="810"/>
      <c r="FA43" s="810"/>
      <c r="FB43" s="810"/>
      <c r="FC43" s="810"/>
      <c r="FD43" s="810"/>
      <c r="FE43" s="810"/>
      <c r="FF43" s="810"/>
      <c r="FG43" s="810"/>
      <c r="FH43" s="810"/>
      <c r="FI43" s="810"/>
      <c r="FJ43" s="810"/>
      <c r="FK43" s="810"/>
      <c r="FL43" s="810"/>
      <c r="FM43" s="810"/>
      <c r="FN43" s="810"/>
      <c r="FO43" s="810"/>
      <c r="FP43" s="810"/>
      <c r="FQ43" s="810"/>
      <c r="FR43" s="810"/>
      <c r="FS43" s="810"/>
      <c r="FT43" s="810"/>
      <c r="FU43" s="810"/>
      <c r="FV43" s="810"/>
      <c r="FW43" s="810"/>
      <c r="FX43" s="810"/>
      <c r="FY43" s="810"/>
      <c r="FZ43" s="810"/>
      <c r="GA43" s="810"/>
      <c r="GB43" s="810"/>
    </row>
    <row r="44" spans="1:184" s="821" customFormat="1" ht="25.5" x14ac:dyDescent="0.2">
      <c r="A44" s="820"/>
      <c r="B44" s="178">
        <v>5</v>
      </c>
      <c r="C44" s="853" t="s">
        <v>1485</v>
      </c>
      <c r="D44" s="835" t="s">
        <v>1529</v>
      </c>
      <c r="E44" s="894"/>
      <c r="F44" s="220">
        <v>1</v>
      </c>
      <c r="G44" s="838">
        <v>6</v>
      </c>
      <c r="H44" s="836">
        <f t="shared" si="2"/>
        <v>0</v>
      </c>
      <c r="I44" s="814"/>
      <c r="J44" s="810"/>
      <c r="K44" s="810"/>
      <c r="L44" s="810"/>
      <c r="M44" s="810"/>
      <c r="N44" s="810"/>
      <c r="O44" s="810"/>
      <c r="P44" s="810"/>
      <c r="Q44" s="810"/>
      <c r="R44" s="810"/>
      <c r="S44" s="810"/>
      <c r="T44" s="810"/>
      <c r="U44" s="810"/>
      <c r="V44" s="810"/>
      <c r="W44" s="810"/>
      <c r="X44" s="810"/>
      <c r="Y44" s="810"/>
      <c r="Z44" s="810"/>
      <c r="AA44" s="810"/>
      <c r="AB44" s="810"/>
      <c r="AC44" s="810"/>
      <c r="AD44" s="810"/>
      <c r="AE44" s="810"/>
      <c r="AF44" s="810"/>
      <c r="AG44" s="810"/>
      <c r="AH44" s="810"/>
      <c r="AI44" s="810"/>
      <c r="AJ44" s="810"/>
      <c r="AK44" s="810"/>
      <c r="AL44" s="810"/>
      <c r="AM44" s="810"/>
      <c r="AN44" s="810"/>
      <c r="AO44" s="810"/>
      <c r="AP44" s="810"/>
      <c r="AQ44" s="810"/>
      <c r="AR44" s="810"/>
      <c r="AS44" s="810"/>
      <c r="AT44" s="810"/>
      <c r="AU44" s="810"/>
      <c r="AV44" s="810"/>
      <c r="AW44" s="810"/>
      <c r="AX44" s="810"/>
      <c r="AY44" s="810"/>
      <c r="AZ44" s="810"/>
      <c r="BA44" s="810"/>
      <c r="BB44" s="810"/>
      <c r="BC44" s="810"/>
      <c r="BD44" s="810"/>
      <c r="BE44" s="810"/>
      <c r="BF44" s="810"/>
      <c r="BG44" s="810"/>
      <c r="BH44" s="810"/>
      <c r="BI44" s="810"/>
      <c r="BJ44" s="810"/>
      <c r="BK44" s="810"/>
      <c r="BL44" s="810"/>
      <c r="BM44" s="810"/>
      <c r="BN44" s="810"/>
      <c r="BO44" s="810"/>
      <c r="BP44" s="810"/>
      <c r="BQ44" s="810"/>
      <c r="BR44" s="810"/>
      <c r="BS44" s="810"/>
      <c r="BT44" s="810"/>
      <c r="BU44" s="810"/>
      <c r="BV44" s="810"/>
      <c r="BW44" s="810"/>
      <c r="BX44" s="810"/>
      <c r="BY44" s="810"/>
      <c r="BZ44" s="810"/>
      <c r="CA44" s="810"/>
      <c r="CB44" s="810"/>
      <c r="CC44" s="810"/>
      <c r="CD44" s="810"/>
      <c r="CE44" s="810"/>
      <c r="CF44" s="810"/>
      <c r="CG44" s="810"/>
      <c r="CH44" s="810"/>
      <c r="CI44" s="810"/>
      <c r="CJ44" s="810"/>
      <c r="CK44" s="810"/>
      <c r="CL44" s="810"/>
      <c r="CM44" s="810"/>
      <c r="CN44" s="810"/>
      <c r="CO44" s="810"/>
      <c r="CP44" s="810"/>
      <c r="CQ44" s="810"/>
      <c r="CR44" s="810"/>
      <c r="CS44" s="810"/>
      <c r="CT44" s="810"/>
      <c r="CU44" s="810"/>
      <c r="CV44" s="810"/>
      <c r="CW44" s="810"/>
      <c r="CX44" s="810"/>
      <c r="CY44" s="810"/>
      <c r="CZ44" s="810"/>
      <c r="DA44" s="810"/>
      <c r="DB44" s="810"/>
      <c r="DC44" s="810"/>
      <c r="DD44" s="810"/>
      <c r="DE44" s="810"/>
      <c r="DF44" s="810"/>
      <c r="DG44" s="810"/>
      <c r="DH44" s="810"/>
      <c r="DI44" s="810"/>
      <c r="DJ44" s="810"/>
      <c r="DK44" s="810"/>
      <c r="DL44" s="810"/>
      <c r="DM44" s="810"/>
      <c r="DN44" s="810"/>
      <c r="DO44" s="810"/>
      <c r="DP44" s="810"/>
      <c r="DQ44" s="810"/>
      <c r="DR44" s="810"/>
      <c r="DS44" s="810"/>
      <c r="DT44" s="810"/>
      <c r="DU44" s="810"/>
      <c r="DV44" s="810"/>
      <c r="DW44" s="810"/>
      <c r="DX44" s="810"/>
      <c r="DY44" s="810"/>
      <c r="DZ44" s="810"/>
      <c r="EA44" s="810"/>
      <c r="EB44" s="810"/>
      <c r="EC44" s="810"/>
      <c r="ED44" s="810"/>
      <c r="EE44" s="810"/>
      <c r="EF44" s="810"/>
      <c r="EG44" s="810"/>
      <c r="EH44" s="810"/>
      <c r="EI44" s="810"/>
      <c r="EJ44" s="810"/>
      <c r="EK44" s="810"/>
      <c r="EL44" s="810"/>
      <c r="EM44" s="810"/>
      <c r="EN44" s="810"/>
      <c r="EO44" s="810"/>
      <c r="EP44" s="810"/>
      <c r="EQ44" s="810"/>
      <c r="ER44" s="810"/>
      <c r="ES44" s="810"/>
      <c r="ET44" s="810"/>
      <c r="EU44" s="810"/>
      <c r="EV44" s="810"/>
      <c r="EW44" s="810"/>
      <c r="EX44" s="810"/>
      <c r="EY44" s="810"/>
      <c r="EZ44" s="810"/>
      <c r="FA44" s="810"/>
      <c r="FB44" s="810"/>
      <c r="FC44" s="810"/>
      <c r="FD44" s="810"/>
      <c r="FE44" s="810"/>
      <c r="FF44" s="810"/>
      <c r="FG44" s="810"/>
      <c r="FH44" s="810"/>
      <c r="FI44" s="810"/>
      <c r="FJ44" s="810"/>
      <c r="FK44" s="810"/>
      <c r="FL44" s="810"/>
      <c r="FM44" s="810"/>
      <c r="FN44" s="810"/>
      <c r="FO44" s="810"/>
      <c r="FP44" s="810"/>
      <c r="FQ44" s="810"/>
      <c r="FR44" s="810"/>
      <c r="FS44" s="810"/>
      <c r="FT44" s="810"/>
      <c r="FU44" s="810"/>
      <c r="FV44" s="810"/>
      <c r="FW44" s="810"/>
      <c r="FX44" s="810"/>
      <c r="FY44" s="810"/>
      <c r="FZ44" s="810"/>
      <c r="GA44" s="810"/>
      <c r="GB44" s="810"/>
    </row>
    <row r="45" spans="1:184" s="821" customFormat="1" ht="25.5" x14ac:dyDescent="0.2">
      <c r="A45" s="820"/>
      <c r="B45" s="178">
        <v>2</v>
      </c>
      <c r="C45" s="853" t="s">
        <v>1485</v>
      </c>
      <c r="D45" s="835" t="s">
        <v>1529</v>
      </c>
      <c r="E45" s="894"/>
      <c r="F45" s="220">
        <v>1</v>
      </c>
      <c r="G45" s="838">
        <v>5</v>
      </c>
      <c r="H45" s="836">
        <f t="shared" si="2"/>
        <v>0</v>
      </c>
      <c r="I45" s="814"/>
      <c r="J45" s="810"/>
      <c r="K45" s="810"/>
      <c r="L45" s="810"/>
      <c r="M45" s="810"/>
      <c r="N45" s="810"/>
      <c r="O45" s="810"/>
      <c r="P45" s="810"/>
      <c r="Q45" s="810"/>
      <c r="R45" s="810"/>
      <c r="S45" s="810"/>
      <c r="T45" s="810"/>
      <c r="U45" s="810"/>
      <c r="V45" s="810"/>
      <c r="W45" s="810"/>
      <c r="X45" s="810"/>
      <c r="Y45" s="810"/>
      <c r="Z45" s="810"/>
      <c r="AA45" s="810"/>
      <c r="AB45" s="810"/>
      <c r="AC45" s="810"/>
      <c r="AD45" s="810"/>
      <c r="AE45" s="810"/>
      <c r="AF45" s="810"/>
      <c r="AG45" s="810"/>
      <c r="AH45" s="810"/>
      <c r="AI45" s="810"/>
      <c r="AJ45" s="810"/>
      <c r="AK45" s="810"/>
      <c r="AL45" s="810"/>
      <c r="AM45" s="810"/>
      <c r="AN45" s="810"/>
      <c r="AO45" s="810"/>
      <c r="AP45" s="810"/>
      <c r="AQ45" s="810"/>
      <c r="AR45" s="810"/>
      <c r="AS45" s="810"/>
      <c r="AT45" s="810"/>
      <c r="AU45" s="810"/>
      <c r="AV45" s="810"/>
      <c r="AW45" s="810"/>
      <c r="AX45" s="810"/>
      <c r="AY45" s="810"/>
      <c r="AZ45" s="810"/>
      <c r="BA45" s="810"/>
      <c r="BB45" s="810"/>
      <c r="BC45" s="810"/>
      <c r="BD45" s="810"/>
      <c r="BE45" s="810"/>
      <c r="BF45" s="810"/>
      <c r="BG45" s="810"/>
      <c r="BH45" s="810"/>
      <c r="BI45" s="810"/>
      <c r="BJ45" s="810"/>
      <c r="BK45" s="810"/>
      <c r="BL45" s="810"/>
      <c r="BM45" s="810"/>
      <c r="BN45" s="810"/>
      <c r="BO45" s="810"/>
      <c r="BP45" s="810"/>
      <c r="BQ45" s="810"/>
      <c r="BR45" s="810"/>
      <c r="BS45" s="810"/>
      <c r="BT45" s="810"/>
      <c r="BU45" s="810"/>
      <c r="BV45" s="810"/>
      <c r="BW45" s="810"/>
      <c r="BX45" s="810"/>
      <c r="BY45" s="810"/>
      <c r="BZ45" s="810"/>
      <c r="CA45" s="810"/>
      <c r="CB45" s="810"/>
      <c r="CC45" s="810"/>
      <c r="CD45" s="810"/>
      <c r="CE45" s="810"/>
      <c r="CF45" s="810"/>
      <c r="CG45" s="810"/>
      <c r="CH45" s="810"/>
      <c r="CI45" s="810"/>
      <c r="CJ45" s="810"/>
      <c r="CK45" s="810"/>
      <c r="CL45" s="810"/>
      <c r="CM45" s="810"/>
      <c r="CN45" s="810"/>
      <c r="CO45" s="810"/>
      <c r="CP45" s="810"/>
      <c r="CQ45" s="810"/>
      <c r="CR45" s="810"/>
      <c r="CS45" s="810"/>
      <c r="CT45" s="810"/>
      <c r="CU45" s="810"/>
      <c r="CV45" s="810"/>
      <c r="CW45" s="810"/>
      <c r="CX45" s="810"/>
      <c r="CY45" s="810"/>
      <c r="CZ45" s="810"/>
      <c r="DA45" s="810"/>
      <c r="DB45" s="810"/>
      <c r="DC45" s="810"/>
      <c r="DD45" s="810"/>
      <c r="DE45" s="810"/>
      <c r="DF45" s="810"/>
      <c r="DG45" s="810"/>
      <c r="DH45" s="810"/>
      <c r="DI45" s="810"/>
      <c r="DJ45" s="810"/>
      <c r="DK45" s="810"/>
      <c r="DL45" s="810"/>
      <c r="DM45" s="810"/>
      <c r="DN45" s="810"/>
      <c r="DO45" s="810"/>
      <c r="DP45" s="810"/>
      <c r="DQ45" s="810"/>
      <c r="DR45" s="810"/>
      <c r="DS45" s="810"/>
      <c r="DT45" s="810"/>
      <c r="DU45" s="810"/>
      <c r="DV45" s="810"/>
      <c r="DW45" s="810"/>
      <c r="DX45" s="810"/>
      <c r="DY45" s="810"/>
      <c r="DZ45" s="810"/>
      <c r="EA45" s="810"/>
      <c r="EB45" s="810"/>
      <c r="EC45" s="810"/>
      <c r="ED45" s="810"/>
      <c r="EE45" s="810"/>
      <c r="EF45" s="810"/>
      <c r="EG45" s="810"/>
      <c r="EH45" s="810"/>
      <c r="EI45" s="810"/>
      <c r="EJ45" s="810"/>
      <c r="EK45" s="810"/>
      <c r="EL45" s="810"/>
      <c r="EM45" s="810"/>
      <c r="EN45" s="810"/>
      <c r="EO45" s="810"/>
      <c r="EP45" s="810"/>
      <c r="EQ45" s="810"/>
      <c r="ER45" s="810"/>
      <c r="ES45" s="810"/>
      <c r="ET45" s="810"/>
      <c r="EU45" s="810"/>
      <c r="EV45" s="810"/>
      <c r="EW45" s="810"/>
      <c r="EX45" s="810"/>
      <c r="EY45" s="810"/>
      <c r="EZ45" s="810"/>
      <c r="FA45" s="810"/>
      <c r="FB45" s="810"/>
      <c r="FC45" s="810"/>
      <c r="FD45" s="810"/>
      <c r="FE45" s="810"/>
      <c r="FF45" s="810"/>
      <c r="FG45" s="810"/>
      <c r="FH45" s="810"/>
      <c r="FI45" s="810"/>
      <c r="FJ45" s="810"/>
      <c r="FK45" s="810"/>
      <c r="FL45" s="810"/>
      <c r="FM45" s="810"/>
      <c r="FN45" s="810"/>
      <c r="FO45" s="810"/>
      <c r="FP45" s="810"/>
      <c r="FQ45" s="810"/>
      <c r="FR45" s="810"/>
      <c r="FS45" s="810"/>
      <c r="FT45" s="810"/>
      <c r="FU45" s="810"/>
      <c r="FV45" s="810"/>
      <c r="FW45" s="810"/>
      <c r="FX45" s="810"/>
      <c r="FY45" s="810"/>
      <c r="FZ45" s="810"/>
      <c r="GA45" s="810"/>
      <c r="GB45" s="810"/>
    </row>
    <row r="46" spans="1:184" s="821" customFormat="1" ht="25.5" x14ac:dyDescent="0.2">
      <c r="A46" s="820"/>
      <c r="B46" s="178">
        <v>1</v>
      </c>
      <c r="C46" s="853" t="s">
        <v>1488</v>
      </c>
      <c r="D46" s="835" t="s">
        <v>1532</v>
      </c>
      <c r="E46" s="894"/>
      <c r="F46" s="220">
        <v>1</v>
      </c>
      <c r="G46" s="838">
        <v>6.5</v>
      </c>
      <c r="H46" s="836">
        <f t="shared" si="2"/>
        <v>0</v>
      </c>
      <c r="I46" s="814"/>
      <c r="J46" s="810"/>
      <c r="K46" s="810"/>
      <c r="L46" s="810"/>
      <c r="M46" s="810"/>
      <c r="N46" s="810"/>
      <c r="O46" s="810"/>
      <c r="P46" s="810"/>
      <c r="Q46" s="810"/>
      <c r="R46" s="810"/>
      <c r="S46" s="810"/>
      <c r="T46" s="810"/>
      <c r="U46" s="810"/>
      <c r="V46" s="810"/>
      <c r="W46" s="810"/>
      <c r="X46" s="810"/>
      <c r="Y46" s="810"/>
      <c r="Z46" s="810"/>
      <c r="AA46" s="810"/>
      <c r="AB46" s="810"/>
      <c r="AC46" s="810"/>
      <c r="AD46" s="810"/>
      <c r="AE46" s="810"/>
      <c r="AF46" s="810"/>
      <c r="AG46" s="810"/>
      <c r="AH46" s="810"/>
      <c r="AI46" s="810"/>
      <c r="AJ46" s="810"/>
      <c r="AK46" s="810"/>
      <c r="AL46" s="810"/>
      <c r="AM46" s="810"/>
      <c r="AN46" s="810"/>
      <c r="AO46" s="810"/>
      <c r="AP46" s="810"/>
      <c r="AQ46" s="810"/>
      <c r="AR46" s="810"/>
      <c r="AS46" s="810"/>
      <c r="AT46" s="810"/>
      <c r="AU46" s="810"/>
      <c r="AV46" s="810"/>
      <c r="AW46" s="810"/>
      <c r="AX46" s="810"/>
      <c r="AY46" s="810"/>
      <c r="AZ46" s="810"/>
      <c r="BA46" s="810"/>
      <c r="BB46" s="810"/>
      <c r="BC46" s="810"/>
      <c r="BD46" s="810"/>
      <c r="BE46" s="810"/>
      <c r="BF46" s="810"/>
      <c r="BG46" s="810"/>
      <c r="BH46" s="810"/>
      <c r="BI46" s="810"/>
      <c r="BJ46" s="810"/>
      <c r="BK46" s="810"/>
      <c r="BL46" s="810"/>
      <c r="BM46" s="810"/>
      <c r="BN46" s="810"/>
      <c r="BO46" s="810"/>
      <c r="BP46" s="810"/>
      <c r="BQ46" s="810"/>
      <c r="BR46" s="810"/>
      <c r="BS46" s="810"/>
      <c r="BT46" s="810"/>
      <c r="BU46" s="810"/>
      <c r="BV46" s="810"/>
      <c r="BW46" s="810"/>
      <c r="BX46" s="810"/>
      <c r="BY46" s="810"/>
      <c r="BZ46" s="810"/>
      <c r="CA46" s="810"/>
      <c r="CB46" s="810"/>
      <c r="CC46" s="810"/>
      <c r="CD46" s="810"/>
      <c r="CE46" s="810"/>
      <c r="CF46" s="810"/>
      <c r="CG46" s="810"/>
      <c r="CH46" s="810"/>
      <c r="CI46" s="810"/>
      <c r="CJ46" s="810"/>
      <c r="CK46" s="810"/>
      <c r="CL46" s="810"/>
      <c r="CM46" s="810"/>
      <c r="CN46" s="810"/>
      <c r="CO46" s="810"/>
      <c r="CP46" s="810"/>
      <c r="CQ46" s="810"/>
      <c r="CR46" s="810"/>
      <c r="CS46" s="810"/>
      <c r="CT46" s="810"/>
      <c r="CU46" s="810"/>
      <c r="CV46" s="810"/>
      <c r="CW46" s="810"/>
      <c r="CX46" s="810"/>
      <c r="CY46" s="810"/>
      <c r="CZ46" s="810"/>
      <c r="DA46" s="810"/>
      <c r="DB46" s="810"/>
      <c r="DC46" s="810"/>
      <c r="DD46" s="810"/>
      <c r="DE46" s="810"/>
      <c r="DF46" s="810"/>
      <c r="DG46" s="810"/>
      <c r="DH46" s="810"/>
      <c r="DI46" s="810"/>
      <c r="DJ46" s="810"/>
      <c r="DK46" s="810"/>
      <c r="DL46" s="810"/>
      <c r="DM46" s="810"/>
      <c r="DN46" s="810"/>
      <c r="DO46" s="810"/>
      <c r="DP46" s="810"/>
      <c r="DQ46" s="810"/>
      <c r="DR46" s="810"/>
      <c r="DS46" s="810"/>
      <c r="DT46" s="810"/>
      <c r="DU46" s="810"/>
      <c r="DV46" s="810"/>
      <c r="DW46" s="810"/>
      <c r="DX46" s="810"/>
      <c r="DY46" s="810"/>
      <c r="DZ46" s="810"/>
      <c r="EA46" s="810"/>
      <c r="EB46" s="810"/>
      <c r="EC46" s="810"/>
      <c r="ED46" s="810"/>
      <c r="EE46" s="810"/>
      <c r="EF46" s="810"/>
      <c r="EG46" s="810"/>
      <c r="EH46" s="810"/>
      <c r="EI46" s="810"/>
      <c r="EJ46" s="810"/>
      <c r="EK46" s="810"/>
      <c r="EL46" s="810"/>
      <c r="EM46" s="810"/>
      <c r="EN46" s="810"/>
      <c r="EO46" s="810"/>
      <c r="EP46" s="810"/>
      <c r="EQ46" s="810"/>
      <c r="ER46" s="810"/>
      <c r="ES46" s="810"/>
      <c r="ET46" s="810"/>
      <c r="EU46" s="810"/>
      <c r="EV46" s="810"/>
      <c r="EW46" s="810"/>
      <c r="EX46" s="810"/>
      <c r="EY46" s="810"/>
      <c r="EZ46" s="810"/>
      <c r="FA46" s="810"/>
      <c r="FB46" s="810"/>
      <c r="FC46" s="810"/>
      <c r="FD46" s="810"/>
      <c r="FE46" s="810"/>
      <c r="FF46" s="810"/>
      <c r="FG46" s="810"/>
      <c r="FH46" s="810"/>
      <c r="FI46" s="810"/>
      <c r="FJ46" s="810"/>
      <c r="FK46" s="810"/>
      <c r="FL46" s="810"/>
      <c r="FM46" s="810"/>
      <c r="FN46" s="810"/>
      <c r="FO46" s="810"/>
      <c r="FP46" s="810"/>
      <c r="FQ46" s="810"/>
      <c r="FR46" s="810"/>
      <c r="FS46" s="810"/>
      <c r="FT46" s="810"/>
      <c r="FU46" s="810"/>
      <c r="FV46" s="810"/>
      <c r="FW46" s="810"/>
      <c r="FX46" s="810"/>
      <c r="FY46" s="810"/>
      <c r="FZ46" s="810"/>
      <c r="GA46" s="810"/>
      <c r="GB46" s="810"/>
    </row>
    <row r="47" spans="1:184" s="821" customFormat="1" x14ac:dyDescent="0.2">
      <c r="A47" s="820"/>
      <c r="B47" s="178">
        <v>1</v>
      </c>
      <c r="C47" s="853" t="s">
        <v>1791</v>
      </c>
      <c r="D47" s="835" t="s">
        <v>1531</v>
      </c>
      <c r="E47" s="894"/>
      <c r="F47" s="220">
        <v>0.4</v>
      </c>
      <c r="G47" s="838">
        <v>6</v>
      </c>
      <c r="H47" s="836">
        <f t="shared" si="2"/>
        <v>0</v>
      </c>
      <c r="I47" s="814"/>
      <c r="J47" s="810"/>
      <c r="K47" s="810"/>
      <c r="L47" s="810"/>
      <c r="M47" s="810"/>
      <c r="N47" s="810"/>
      <c r="O47" s="810"/>
      <c r="P47" s="810"/>
      <c r="Q47" s="810"/>
      <c r="R47" s="810"/>
      <c r="S47" s="810"/>
      <c r="T47" s="810"/>
      <c r="U47" s="810"/>
      <c r="V47" s="810"/>
      <c r="W47" s="810"/>
      <c r="X47" s="810"/>
      <c r="Y47" s="810"/>
      <c r="Z47" s="810"/>
      <c r="AA47" s="810"/>
      <c r="AB47" s="810"/>
      <c r="AC47" s="810"/>
      <c r="AD47" s="810"/>
      <c r="AE47" s="810"/>
      <c r="AF47" s="810"/>
      <c r="AG47" s="810"/>
      <c r="AH47" s="810"/>
      <c r="AI47" s="810"/>
      <c r="AJ47" s="810"/>
      <c r="AK47" s="810"/>
      <c r="AL47" s="810"/>
      <c r="AM47" s="810"/>
      <c r="AN47" s="810"/>
      <c r="AO47" s="810"/>
      <c r="AP47" s="810"/>
      <c r="AQ47" s="810"/>
      <c r="AR47" s="810"/>
      <c r="AS47" s="810"/>
      <c r="AT47" s="810"/>
      <c r="AU47" s="810"/>
      <c r="AV47" s="810"/>
      <c r="AW47" s="810"/>
      <c r="AX47" s="810"/>
      <c r="AY47" s="810"/>
      <c r="AZ47" s="810"/>
      <c r="BA47" s="810"/>
      <c r="BB47" s="810"/>
      <c r="BC47" s="810"/>
      <c r="BD47" s="810"/>
      <c r="BE47" s="810"/>
      <c r="BF47" s="810"/>
      <c r="BG47" s="810"/>
      <c r="BH47" s="810"/>
      <c r="BI47" s="810"/>
      <c r="BJ47" s="810"/>
      <c r="BK47" s="810"/>
      <c r="BL47" s="810"/>
      <c r="BM47" s="810"/>
      <c r="BN47" s="810"/>
      <c r="BO47" s="810"/>
      <c r="BP47" s="810"/>
      <c r="BQ47" s="810"/>
      <c r="BR47" s="810"/>
      <c r="BS47" s="810"/>
      <c r="BT47" s="810"/>
      <c r="BU47" s="810"/>
      <c r="BV47" s="810"/>
      <c r="BW47" s="810"/>
      <c r="BX47" s="810"/>
      <c r="BY47" s="810"/>
      <c r="BZ47" s="810"/>
      <c r="CA47" s="810"/>
      <c r="CB47" s="810"/>
      <c r="CC47" s="810"/>
      <c r="CD47" s="810"/>
      <c r="CE47" s="810"/>
      <c r="CF47" s="810"/>
      <c r="CG47" s="810"/>
      <c r="CH47" s="810"/>
      <c r="CI47" s="810"/>
      <c r="CJ47" s="810"/>
      <c r="CK47" s="810"/>
      <c r="CL47" s="810"/>
      <c r="CM47" s="810"/>
      <c r="CN47" s="810"/>
      <c r="CO47" s="810"/>
      <c r="CP47" s="810"/>
      <c r="CQ47" s="810"/>
      <c r="CR47" s="810"/>
      <c r="CS47" s="810"/>
      <c r="CT47" s="810"/>
      <c r="CU47" s="810"/>
      <c r="CV47" s="810"/>
      <c r="CW47" s="810"/>
      <c r="CX47" s="810"/>
      <c r="CY47" s="810"/>
      <c r="CZ47" s="810"/>
      <c r="DA47" s="810"/>
      <c r="DB47" s="810"/>
      <c r="DC47" s="810"/>
      <c r="DD47" s="810"/>
      <c r="DE47" s="810"/>
      <c r="DF47" s="810"/>
      <c r="DG47" s="810"/>
      <c r="DH47" s="810"/>
      <c r="DI47" s="810"/>
      <c r="DJ47" s="810"/>
      <c r="DK47" s="810"/>
      <c r="DL47" s="810"/>
      <c r="DM47" s="810"/>
      <c r="DN47" s="810"/>
      <c r="DO47" s="810"/>
      <c r="DP47" s="810"/>
      <c r="DQ47" s="810"/>
      <c r="DR47" s="810"/>
      <c r="DS47" s="810"/>
      <c r="DT47" s="810"/>
      <c r="DU47" s="810"/>
      <c r="DV47" s="810"/>
      <c r="DW47" s="810"/>
      <c r="DX47" s="810"/>
      <c r="DY47" s="810"/>
      <c r="DZ47" s="810"/>
      <c r="EA47" s="810"/>
      <c r="EB47" s="810"/>
      <c r="EC47" s="810"/>
      <c r="ED47" s="810"/>
      <c r="EE47" s="810"/>
      <c r="EF47" s="810"/>
      <c r="EG47" s="810"/>
      <c r="EH47" s="810"/>
      <c r="EI47" s="810"/>
      <c r="EJ47" s="810"/>
      <c r="EK47" s="810"/>
      <c r="EL47" s="810"/>
      <c r="EM47" s="810"/>
      <c r="EN47" s="810"/>
      <c r="EO47" s="810"/>
      <c r="EP47" s="810"/>
      <c r="EQ47" s="810"/>
      <c r="ER47" s="810"/>
      <c r="ES47" s="810"/>
      <c r="ET47" s="810"/>
      <c r="EU47" s="810"/>
      <c r="EV47" s="810"/>
      <c r="EW47" s="810"/>
      <c r="EX47" s="810"/>
      <c r="EY47" s="810"/>
      <c r="EZ47" s="810"/>
      <c r="FA47" s="810"/>
      <c r="FB47" s="810"/>
      <c r="FC47" s="810"/>
      <c r="FD47" s="810"/>
      <c r="FE47" s="810"/>
      <c r="FF47" s="810"/>
      <c r="FG47" s="810"/>
      <c r="FH47" s="810"/>
      <c r="FI47" s="810"/>
      <c r="FJ47" s="810"/>
      <c r="FK47" s="810"/>
      <c r="FL47" s="810"/>
      <c r="FM47" s="810"/>
      <c r="FN47" s="810"/>
      <c r="FO47" s="810"/>
      <c r="FP47" s="810"/>
      <c r="FQ47" s="810"/>
      <c r="FR47" s="810"/>
      <c r="FS47" s="810"/>
      <c r="FT47" s="810"/>
      <c r="FU47" s="810"/>
      <c r="FV47" s="810"/>
      <c r="FW47" s="810"/>
      <c r="FX47" s="810"/>
      <c r="FY47" s="810"/>
      <c r="FZ47" s="810"/>
      <c r="GA47" s="810"/>
      <c r="GB47" s="810"/>
    </row>
    <row r="48" spans="1:184" s="821" customFormat="1" ht="17.25" thickBot="1" x14ac:dyDescent="0.25">
      <c r="A48" s="820"/>
      <c r="B48" s="899">
        <v>1</v>
      </c>
      <c r="C48" s="900" t="s">
        <v>1792</v>
      </c>
      <c r="D48" s="901" t="s">
        <v>1531</v>
      </c>
      <c r="E48" s="902"/>
      <c r="F48" s="903">
        <v>0.4</v>
      </c>
      <c r="G48" s="907">
        <v>6</v>
      </c>
      <c r="H48" s="836">
        <f t="shared" si="2"/>
        <v>0</v>
      </c>
      <c r="I48" s="814"/>
      <c r="J48" s="810"/>
      <c r="K48" s="810"/>
      <c r="L48" s="810"/>
      <c r="M48" s="810"/>
      <c r="N48" s="810"/>
      <c r="O48" s="810"/>
      <c r="P48" s="810"/>
      <c r="Q48" s="810"/>
      <c r="R48" s="810"/>
      <c r="S48" s="810"/>
      <c r="T48" s="810"/>
      <c r="U48" s="810"/>
      <c r="V48" s="810"/>
      <c r="W48" s="810"/>
      <c r="X48" s="810"/>
      <c r="Y48" s="810"/>
      <c r="Z48" s="810"/>
      <c r="AA48" s="810"/>
      <c r="AB48" s="810"/>
      <c r="AC48" s="810"/>
      <c r="AD48" s="810"/>
      <c r="AE48" s="810"/>
      <c r="AF48" s="810"/>
      <c r="AG48" s="810"/>
      <c r="AH48" s="810"/>
      <c r="AI48" s="810"/>
      <c r="AJ48" s="810"/>
      <c r="AK48" s="810"/>
      <c r="AL48" s="810"/>
      <c r="AM48" s="810"/>
      <c r="AN48" s="810"/>
      <c r="AO48" s="810"/>
      <c r="AP48" s="810"/>
      <c r="AQ48" s="810"/>
      <c r="AR48" s="810"/>
      <c r="AS48" s="810"/>
      <c r="AT48" s="810"/>
      <c r="AU48" s="810"/>
      <c r="AV48" s="810"/>
      <c r="AW48" s="810"/>
      <c r="AX48" s="810"/>
      <c r="AY48" s="810"/>
      <c r="AZ48" s="810"/>
      <c r="BA48" s="810"/>
      <c r="BB48" s="810"/>
      <c r="BC48" s="810"/>
      <c r="BD48" s="810"/>
      <c r="BE48" s="810"/>
      <c r="BF48" s="810"/>
      <c r="BG48" s="810"/>
      <c r="BH48" s="810"/>
      <c r="BI48" s="810"/>
      <c r="BJ48" s="810"/>
      <c r="BK48" s="810"/>
      <c r="BL48" s="810"/>
      <c r="BM48" s="810"/>
      <c r="BN48" s="810"/>
      <c r="BO48" s="810"/>
      <c r="BP48" s="810"/>
      <c r="BQ48" s="810"/>
      <c r="BR48" s="810"/>
      <c r="BS48" s="810"/>
      <c r="BT48" s="810"/>
      <c r="BU48" s="810"/>
      <c r="BV48" s="810"/>
      <c r="BW48" s="810"/>
      <c r="BX48" s="810"/>
      <c r="BY48" s="810"/>
      <c r="BZ48" s="810"/>
      <c r="CA48" s="810"/>
      <c r="CB48" s="810"/>
      <c r="CC48" s="810"/>
      <c r="CD48" s="810"/>
      <c r="CE48" s="810"/>
      <c r="CF48" s="810"/>
      <c r="CG48" s="810"/>
      <c r="CH48" s="810"/>
      <c r="CI48" s="810"/>
      <c r="CJ48" s="810"/>
      <c r="CK48" s="810"/>
      <c r="CL48" s="810"/>
      <c r="CM48" s="810"/>
      <c r="CN48" s="810"/>
      <c r="CO48" s="810"/>
      <c r="CP48" s="810"/>
      <c r="CQ48" s="810"/>
      <c r="CR48" s="810"/>
      <c r="CS48" s="810"/>
      <c r="CT48" s="810"/>
      <c r="CU48" s="810"/>
      <c r="CV48" s="810"/>
      <c r="CW48" s="810"/>
      <c r="CX48" s="810"/>
      <c r="CY48" s="810"/>
      <c r="CZ48" s="810"/>
      <c r="DA48" s="810"/>
      <c r="DB48" s="810"/>
      <c r="DC48" s="810"/>
      <c r="DD48" s="810"/>
      <c r="DE48" s="810"/>
      <c r="DF48" s="810"/>
      <c r="DG48" s="810"/>
      <c r="DH48" s="810"/>
      <c r="DI48" s="810"/>
      <c r="DJ48" s="810"/>
      <c r="DK48" s="810"/>
      <c r="DL48" s="810"/>
      <c r="DM48" s="810"/>
      <c r="DN48" s="810"/>
      <c r="DO48" s="810"/>
      <c r="DP48" s="810"/>
      <c r="DQ48" s="810"/>
      <c r="DR48" s="810"/>
      <c r="DS48" s="810"/>
      <c r="DT48" s="810"/>
      <c r="DU48" s="810"/>
      <c r="DV48" s="810"/>
      <c r="DW48" s="810"/>
      <c r="DX48" s="810"/>
      <c r="DY48" s="810"/>
      <c r="DZ48" s="810"/>
      <c r="EA48" s="810"/>
      <c r="EB48" s="810"/>
      <c r="EC48" s="810"/>
      <c r="ED48" s="810"/>
      <c r="EE48" s="810"/>
      <c r="EF48" s="810"/>
      <c r="EG48" s="810"/>
      <c r="EH48" s="810"/>
      <c r="EI48" s="810"/>
      <c r="EJ48" s="810"/>
      <c r="EK48" s="810"/>
      <c r="EL48" s="810"/>
      <c r="EM48" s="810"/>
      <c r="EN48" s="810"/>
      <c r="EO48" s="810"/>
      <c r="EP48" s="810"/>
      <c r="EQ48" s="810"/>
      <c r="ER48" s="810"/>
      <c r="ES48" s="810"/>
      <c r="ET48" s="810"/>
      <c r="EU48" s="810"/>
      <c r="EV48" s="810"/>
      <c r="EW48" s="810"/>
      <c r="EX48" s="810"/>
      <c r="EY48" s="810"/>
      <c r="EZ48" s="810"/>
      <c r="FA48" s="810"/>
      <c r="FB48" s="810"/>
      <c r="FC48" s="810"/>
      <c r="FD48" s="810"/>
      <c r="FE48" s="810"/>
      <c r="FF48" s="810"/>
      <c r="FG48" s="810"/>
      <c r="FH48" s="810"/>
      <c r="FI48" s="810"/>
      <c r="FJ48" s="810"/>
      <c r="FK48" s="810"/>
      <c r="FL48" s="810"/>
      <c r="FM48" s="810"/>
      <c r="FN48" s="810"/>
      <c r="FO48" s="810"/>
      <c r="FP48" s="810"/>
      <c r="FQ48" s="810"/>
      <c r="FR48" s="810"/>
      <c r="FS48" s="810"/>
      <c r="FT48" s="810"/>
      <c r="FU48" s="810"/>
      <c r="FV48" s="810"/>
      <c r="FW48" s="810"/>
      <c r="FX48" s="810"/>
      <c r="FY48" s="810"/>
      <c r="FZ48" s="810"/>
      <c r="GA48" s="810"/>
      <c r="GB48" s="810"/>
    </row>
    <row r="49" spans="1:184" s="821" customFormat="1" x14ac:dyDescent="0.2">
      <c r="A49" s="820"/>
      <c r="B49" s="1116" t="s">
        <v>46</v>
      </c>
      <c r="C49" s="1118" t="s">
        <v>1516</v>
      </c>
      <c r="D49" s="1118" t="s">
        <v>1517</v>
      </c>
      <c r="E49" s="1088" t="s">
        <v>1533</v>
      </c>
      <c r="F49" s="1088" t="s">
        <v>1534</v>
      </c>
      <c r="G49" s="1088" t="s">
        <v>1519</v>
      </c>
      <c r="H49" s="1090" t="s">
        <v>1520</v>
      </c>
      <c r="I49" s="814"/>
      <c r="J49" s="810"/>
      <c r="K49" s="810"/>
      <c r="L49" s="810"/>
      <c r="M49" s="810"/>
      <c r="N49" s="810"/>
      <c r="O49" s="810"/>
      <c r="P49" s="810"/>
      <c r="Q49" s="810"/>
      <c r="R49" s="810"/>
      <c r="S49" s="810"/>
      <c r="T49" s="810"/>
      <c r="U49" s="810"/>
      <c r="V49" s="810"/>
      <c r="W49" s="810"/>
      <c r="X49" s="810"/>
      <c r="Y49" s="810"/>
      <c r="Z49" s="810"/>
      <c r="AA49" s="810"/>
      <c r="AB49" s="810"/>
      <c r="AC49" s="810"/>
      <c r="AD49" s="810"/>
      <c r="AE49" s="810"/>
      <c r="AF49" s="810"/>
      <c r="AG49" s="810"/>
      <c r="AH49" s="810"/>
      <c r="AI49" s="810"/>
      <c r="AJ49" s="810"/>
      <c r="AK49" s="810"/>
      <c r="AL49" s="810"/>
      <c r="AM49" s="810"/>
      <c r="AN49" s="810"/>
      <c r="AO49" s="810"/>
      <c r="AP49" s="810"/>
      <c r="AQ49" s="810"/>
      <c r="AR49" s="810"/>
      <c r="AS49" s="810"/>
      <c r="AT49" s="810"/>
      <c r="AU49" s="810"/>
      <c r="AV49" s="810"/>
      <c r="AW49" s="810"/>
      <c r="AX49" s="810"/>
      <c r="AY49" s="810"/>
      <c r="AZ49" s="810"/>
      <c r="BA49" s="810"/>
      <c r="BB49" s="810"/>
      <c r="BC49" s="810"/>
      <c r="BD49" s="810"/>
      <c r="BE49" s="810"/>
      <c r="BF49" s="810"/>
      <c r="BG49" s="810"/>
      <c r="BH49" s="810"/>
      <c r="BI49" s="810"/>
      <c r="BJ49" s="810"/>
      <c r="BK49" s="810"/>
      <c r="BL49" s="810"/>
      <c r="BM49" s="810"/>
      <c r="BN49" s="810"/>
      <c r="BO49" s="810"/>
      <c r="BP49" s="810"/>
      <c r="BQ49" s="810"/>
      <c r="BR49" s="810"/>
      <c r="BS49" s="810"/>
      <c r="BT49" s="810"/>
      <c r="BU49" s="810"/>
      <c r="BV49" s="810"/>
      <c r="BW49" s="810"/>
      <c r="BX49" s="810"/>
      <c r="BY49" s="810"/>
      <c r="BZ49" s="810"/>
      <c r="CA49" s="810"/>
      <c r="CB49" s="810"/>
      <c r="CC49" s="810"/>
      <c r="CD49" s="810"/>
      <c r="CE49" s="810"/>
      <c r="CF49" s="810"/>
      <c r="CG49" s="810"/>
      <c r="CH49" s="810"/>
      <c r="CI49" s="810"/>
      <c r="CJ49" s="810"/>
      <c r="CK49" s="810"/>
      <c r="CL49" s="810"/>
      <c r="CM49" s="810"/>
      <c r="CN49" s="810"/>
      <c r="CO49" s="810"/>
      <c r="CP49" s="810"/>
      <c r="CQ49" s="810"/>
      <c r="CR49" s="810"/>
      <c r="CS49" s="810"/>
      <c r="CT49" s="810"/>
      <c r="CU49" s="810"/>
      <c r="CV49" s="810"/>
      <c r="CW49" s="810"/>
      <c r="CX49" s="810"/>
      <c r="CY49" s="810"/>
      <c r="CZ49" s="810"/>
      <c r="DA49" s="810"/>
      <c r="DB49" s="810"/>
      <c r="DC49" s="810"/>
      <c r="DD49" s="810"/>
      <c r="DE49" s="810"/>
      <c r="DF49" s="810"/>
      <c r="DG49" s="810"/>
      <c r="DH49" s="810"/>
      <c r="DI49" s="810"/>
      <c r="DJ49" s="810"/>
      <c r="DK49" s="810"/>
      <c r="DL49" s="810"/>
      <c r="DM49" s="810"/>
      <c r="DN49" s="810"/>
      <c r="DO49" s="810"/>
      <c r="DP49" s="810"/>
      <c r="DQ49" s="810"/>
      <c r="DR49" s="810"/>
      <c r="DS49" s="810"/>
      <c r="DT49" s="810"/>
      <c r="DU49" s="810"/>
      <c r="DV49" s="810"/>
      <c r="DW49" s="810"/>
      <c r="DX49" s="810"/>
      <c r="DY49" s="810"/>
      <c r="DZ49" s="810"/>
      <c r="EA49" s="810"/>
      <c r="EB49" s="810"/>
      <c r="EC49" s="810"/>
      <c r="ED49" s="810"/>
      <c r="EE49" s="810"/>
      <c r="EF49" s="810"/>
      <c r="EG49" s="810"/>
      <c r="EH49" s="810"/>
      <c r="EI49" s="810"/>
      <c r="EJ49" s="810"/>
      <c r="EK49" s="810"/>
      <c r="EL49" s="810"/>
      <c r="EM49" s="810"/>
      <c r="EN49" s="810"/>
      <c r="EO49" s="810"/>
      <c r="EP49" s="810"/>
      <c r="EQ49" s="810"/>
      <c r="ER49" s="810"/>
      <c r="ES49" s="810"/>
      <c r="ET49" s="810"/>
      <c r="EU49" s="810"/>
      <c r="EV49" s="810"/>
      <c r="EW49" s="810"/>
      <c r="EX49" s="810"/>
      <c r="EY49" s="810"/>
      <c r="EZ49" s="810"/>
      <c r="FA49" s="810"/>
      <c r="FB49" s="810"/>
      <c r="FC49" s="810"/>
      <c r="FD49" s="810"/>
      <c r="FE49" s="810"/>
      <c r="FF49" s="810"/>
      <c r="FG49" s="810"/>
      <c r="FH49" s="810"/>
      <c r="FI49" s="810"/>
      <c r="FJ49" s="810"/>
      <c r="FK49" s="810"/>
      <c r="FL49" s="810"/>
      <c r="FM49" s="810"/>
      <c r="FN49" s="810"/>
      <c r="FO49" s="810"/>
      <c r="FP49" s="810"/>
      <c r="FQ49" s="810"/>
      <c r="FR49" s="810"/>
      <c r="FS49" s="810"/>
      <c r="FT49" s="810"/>
      <c r="FU49" s="810"/>
      <c r="FV49" s="810"/>
      <c r="FW49" s="810"/>
      <c r="FX49" s="810"/>
      <c r="FY49" s="810"/>
      <c r="FZ49" s="810"/>
      <c r="GA49" s="810"/>
      <c r="GB49" s="810"/>
    </row>
    <row r="50" spans="1:184" s="821" customFormat="1" x14ac:dyDescent="0.2">
      <c r="A50" s="820"/>
      <c r="B50" s="1117"/>
      <c r="C50" s="1119"/>
      <c r="D50" s="1119"/>
      <c r="E50" s="1089" t="s">
        <v>1521</v>
      </c>
      <c r="F50" s="1089" t="s">
        <v>1500</v>
      </c>
      <c r="G50" s="1089" t="s">
        <v>1501</v>
      </c>
      <c r="H50" s="1091" t="s">
        <v>1502</v>
      </c>
      <c r="I50" s="814"/>
      <c r="J50" s="810"/>
      <c r="K50" s="810"/>
      <c r="L50" s="810"/>
      <c r="M50" s="810"/>
      <c r="N50" s="810"/>
      <c r="O50" s="810"/>
      <c r="P50" s="810"/>
      <c r="Q50" s="810"/>
      <c r="R50" s="810"/>
      <c r="S50" s="810"/>
      <c r="T50" s="810"/>
      <c r="U50" s="810"/>
      <c r="V50" s="810"/>
      <c r="W50" s="810"/>
      <c r="X50" s="810"/>
      <c r="Y50" s="810"/>
      <c r="Z50" s="810"/>
      <c r="AA50" s="810"/>
      <c r="AB50" s="810"/>
      <c r="AC50" s="810"/>
      <c r="AD50" s="810"/>
      <c r="AE50" s="810"/>
      <c r="AF50" s="810"/>
      <c r="AG50" s="810"/>
      <c r="AH50" s="810"/>
      <c r="AI50" s="810"/>
      <c r="AJ50" s="810"/>
      <c r="AK50" s="810"/>
      <c r="AL50" s="810"/>
      <c r="AM50" s="810"/>
      <c r="AN50" s="810"/>
      <c r="AO50" s="810"/>
      <c r="AP50" s="810"/>
      <c r="AQ50" s="810"/>
      <c r="AR50" s="810"/>
      <c r="AS50" s="810"/>
      <c r="AT50" s="810"/>
      <c r="AU50" s="810"/>
      <c r="AV50" s="810"/>
      <c r="AW50" s="810"/>
      <c r="AX50" s="810"/>
      <c r="AY50" s="810"/>
      <c r="AZ50" s="810"/>
      <c r="BA50" s="810"/>
      <c r="BB50" s="810"/>
      <c r="BC50" s="810"/>
      <c r="BD50" s="810"/>
      <c r="BE50" s="810"/>
      <c r="BF50" s="810"/>
      <c r="BG50" s="810"/>
      <c r="BH50" s="810"/>
      <c r="BI50" s="810"/>
      <c r="BJ50" s="810"/>
      <c r="BK50" s="810"/>
      <c r="BL50" s="810"/>
      <c r="BM50" s="810"/>
      <c r="BN50" s="810"/>
      <c r="BO50" s="810"/>
      <c r="BP50" s="810"/>
      <c r="BQ50" s="810"/>
      <c r="BR50" s="810"/>
      <c r="BS50" s="810"/>
      <c r="BT50" s="810"/>
      <c r="BU50" s="810"/>
      <c r="BV50" s="810"/>
      <c r="BW50" s="810"/>
      <c r="BX50" s="810"/>
      <c r="BY50" s="810"/>
      <c r="BZ50" s="810"/>
      <c r="CA50" s="810"/>
      <c r="CB50" s="810"/>
      <c r="CC50" s="810"/>
      <c r="CD50" s="810"/>
      <c r="CE50" s="810"/>
      <c r="CF50" s="810"/>
      <c r="CG50" s="810"/>
      <c r="CH50" s="810"/>
      <c r="CI50" s="810"/>
      <c r="CJ50" s="810"/>
      <c r="CK50" s="810"/>
      <c r="CL50" s="810"/>
      <c r="CM50" s="810"/>
      <c r="CN50" s="810"/>
      <c r="CO50" s="810"/>
      <c r="CP50" s="810"/>
      <c r="CQ50" s="810"/>
      <c r="CR50" s="810"/>
      <c r="CS50" s="810"/>
      <c r="CT50" s="810"/>
      <c r="CU50" s="810"/>
      <c r="CV50" s="810"/>
      <c r="CW50" s="810"/>
      <c r="CX50" s="810"/>
      <c r="CY50" s="810"/>
      <c r="CZ50" s="810"/>
      <c r="DA50" s="810"/>
      <c r="DB50" s="810"/>
      <c r="DC50" s="810"/>
      <c r="DD50" s="810"/>
      <c r="DE50" s="810"/>
      <c r="DF50" s="810"/>
      <c r="DG50" s="810"/>
      <c r="DH50" s="810"/>
      <c r="DI50" s="810"/>
      <c r="DJ50" s="810"/>
      <c r="DK50" s="810"/>
      <c r="DL50" s="810"/>
      <c r="DM50" s="810"/>
      <c r="DN50" s="810"/>
      <c r="DO50" s="810"/>
      <c r="DP50" s="810"/>
      <c r="DQ50" s="810"/>
      <c r="DR50" s="810"/>
      <c r="DS50" s="810"/>
      <c r="DT50" s="810"/>
      <c r="DU50" s="810"/>
      <c r="DV50" s="810"/>
      <c r="DW50" s="810"/>
      <c r="DX50" s="810"/>
      <c r="DY50" s="810"/>
      <c r="DZ50" s="810"/>
      <c r="EA50" s="810"/>
      <c r="EB50" s="810"/>
      <c r="EC50" s="810"/>
      <c r="ED50" s="810"/>
      <c r="EE50" s="810"/>
      <c r="EF50" s="810"/>
      <c r="EG50" s="810"/>
      <c r="EH50" s="810"/>
      <c r="EI50" s="810"/>
      <c r="EJ50" s="810"/>
      <c r="EK50" s="810"/>
      <c r="EL50" s="810"/>
      <c r="EM50" s="810"/>
      <c r="EN50" s="810"/>
      <c r="EO50" s="810"/>
      <c r="EP50" s="810"/>
      <c r="EQ50" s="810"/>
      <c r="ER50" s="810"/>
      <c r="ES50" s="810"/>
      <c r="ET50" s="810"/>
      <c r="EU50" s="810"/>
      <c r="EV50" s="810"/>
      <c r="EW50" s="810"/>
      <c r="EX50" s="810"/>
      <c r="EY50" s="810"/>
      <c r="EZ50" s="810"/>
      <c r="FA50" s="810"/>
      <c r="FB50" s="810"/>
      <c r="FC50" s="810"/>
      <c r="FD50" s="810"/>
      <c r="FE50" s="810"/>
      <c r="FF50" s="810"/>
      <c r="FG50" s="810"/>
      <c r="FH50" s="810"/>
      <c r="FI50" s="810"/>
      <c r="FJ50" s="810"/>
      <c r="FK50" s="810"/>
      <c r="FL50" s="810"/>
      <c r="FM50" s="810"/>
      <c r="FN50" s="810"/>
      <c r="FO50" s="810"/>
      <c r="FP50" s="810"/>
      <c r="FQ50" s="810"/>
      <c r="FR50" s="810"/>
      <c r="FS50" s="810"/>
      <c r="FT50" s="810"/>
      <c r="FU50" s="810"/>
      <c r="FV50" s="810"/>
      <c r="FW50" s="810"/>
      <c r="FX50" s="810"/>
      <c r="FY50" s="810"/>
      <c r="FZ50" s="810"/>
      <c r="GA50" s="810"/>
      <c r="GB50" s="810"/>
    </row>
    <row r="51" spans="1:184" s="821" customFormat="1" ht="30" thickBot="1" x14ac:dyDescent="0.25">
      <c r="A51" s="820"/>
      <c r="B51" s="822" t="s">
        <v>1535</v>
      </c>
      <c r="C51" s="1120"/>
      <c r="D51" s="1120"/>
      <c r="E51" s="823" t="s">
        <v>1536</v>
      </c>
      <c r="F51" s="823" t="s">
        <v>1537</v>
      </c>
      <c r="G51" s="823" t="s">
        <v>1538</v>
      </c>
      <c r="H51" s="824" t="s">
        <v>1539</v>
      </c>
      <c r="I51" s="814"/>
      <c r="J51" s="810"/>
      <c r="K51" s="810"/>
      <c r="L51" s="810"/>
      <c r="M51" s="810"/>
      <c r="N51" s="810"/>
      <c r="O51" s="810"/>
      <c r="P51" s="810"/>
      <c r="Q51" s="810"/>
      <c r="R51" s="810"/>
      <c r="S51" s="810"/>
      <c r="T51" s="810"/>
      <c r="U51" s="810"/>
      <c r="V51" s="810"/>
      <c r="W51" s="810"/>
      <c r="X51" s="810"/>
      <c r="Y51" s="810"/>
      <c r="Z51" s="810"/>
      <c r="AA51" s="810"/>
      <c r="AB51" s="810"/>
      <c r="AC51" s="810"/>
      <c r="AD51" s="810"/>
      <c r="AE51" s="810"/>
      <c r="AF51" s="810"/>
      <c r="AG51" s="810"/>
      <c r="AH51" s="810"/>
      <c r="AI51" s="810"/>
      <c r="AJ51" s="810"/>
      <c r="AK51" s="810"/>
      <c r="AL51" s="810"/>
      <c r="AM51" s="810"/>
      <c r="AN51" s="810"/>
      <c r="AO51" s="810"/>
      <c r="AP51" s="810"/>
      <c r="AQ51" s="810"/>
      <c r="AR51" s="810"/>
      <c r="AS51" s="810"/>
      <c r="AT51" s="810"/>
      <c r="AU51" s="810"/>
      <c r="AV51" s="810"/>
      <c r="AW51" s="810"/>
      <c r="AX51" s="810"/>
      <c r="AY51" s="810"/>
      <c r="AZ51" s="810"/>
      <c r="BA51" s="810"/>
      <c r="BB51" s="810"/>
      <c r="BC51" s="810"/>
      <c r="BD51" s="810"/>
      <c r="BE51" s="810"/>
      <c r="BF51" s="810"/>
      <c r="BG51" s="810"/>
      <c r="BH51" s="810"/>
      <c r="BI51" s="810"/>
      <c r="BJ51" s="810"/>
      <c r="BK51" s="810"/>
      <c r="BL51" s="810"/>
      <c r="BM51" s="810"/>
      <c r="BN51" s="810"/>
      <c r="BO51" s="810"/>
      <c r="BP51" s="810"/>
      <c r="BQ51" s="810"/>
      <c r="BR51" s="810"/>
      <c r="BS51" s="810"/>
      <c r="BT51" s="810"/>
      <c r="BU51" s="810"/>
      <c r="BV51" s="810"/>
      <c r="BW51" s="810"/>
      <c r="BX51" s="810"/>
      <c r="BY51" s="810"/>
      <c r="BZ51" s="810"/>
      <c r="CA51" s="810"/>
      <c r="CB51" s="810"/>
      <c r="CC51" s="810"/>
      <c r="CD51" s="810"/>
      <c r="CE51" s="810"/>
      <c r="CF51" s="810"/>
      <c r="CG51" s="810"/>
      <c r="CH51" s="810"/>
      <c r="CI51" s="810"/>
      <c r="CJ51" s="810"/>
      <c r="CK51" s="810"/>
      <c r="CL51" s="810"/>
      <c r="CM51" s="810"/>
      <c r="CN51" s="810"/>
      <c r="CO51" s="810"/>
      <c r="CP51" s="810"/>
      <c r="CQ51" s="810"/>
      <c r="CR51" s="810"/>
      <c r="CS51" s="810"/>
      <c r="CT51" s="810"/>
      <c r="CU51" s="810"/>
      <c r="CV51" s="810"/>
      <c r="CW51" s="810"/>
      <c r="CX51" s="810"/>
      <c r="CY51" s="810"/>
      <c r="CZ51" s="810"/>
      <c r="DA51" s="810"/>
      <c r="DB51" s="810"/>
      <c r="DC51" s="810"/>
      <c r="DD51" s="810"/>
      <c r="DE51" s="810"/>
      <c r="DF51" s="810"/>
      <c r="DG51" s="810"/>
      <c r="DH51" s="810"/>
      <c r="DI51" s="810"/>
      <c r="DJ51" s="810"/>
      <c r="DK51" s="810"/>
      <c r="DL51" s="810"/>
      <c r="DM51" s="810"/>
      <c r="DN51" s="810"/>
      <c r="DO51" s="810"/>
      <c r="DP51" s="810"/>
      <c r="DQ51" s="810"/>
      <c r="DR51" s="810"/>
      <c r="DS51" s="810"/>
      <c r="DT51" s="810"/>
      <c r="DU51" s="810"/>
      <c r="DV51" s="810"/>
      <c r="DW51" s="810"/>
      <c r="DX51" s="810"/>
      <c r="DY51" s="810"/>
      <c r="DZ51" s="810"/>
      <c r="EA51" s="810"/>
      <c r="EB51" s="810"/>
      <c r="EC51" s="810"/>
      <c r="ED51" s="810"/>
      <c r="EE51" s="810"/>
      <c r="EF51" s="810"/>
      <c r="EG51" s="810"/>
      <c r="EH51" s="810"/>
      <c r="EI51" s="810"/>
      <c r="EJ51" s="810"/>
      <c r="EK51" s="810"/>
      <c r="EL51" s="810"/>
      <c r="EM51" s="810"/>
      <c r="EN51" s="810"/>
      <c r="EO51" s="810"/>
      <c r="EP51" s="810"/>
      <c r="EQ51" s="810"/>
      <c r="ER51" s="810"/>
      <c r="ES51" s="810"/>
      <c r="ET51" s="810"/>
      <c r="EU51" s="810"/>
      <c r="EV51" s="810"/>
      <c r="EW51" s="810"/>
      <c r="EX51" s="810"/>
      <c r="EY51" s="810"/>
      <c r="EZ51" s="810"/>
      <c r="FA51" s="810"/>
      <c r="FB51" s="810"/>
      <c r="FC51" s="810"/>
      <c r="FD51" s="810"/>
      <c r="FE51" s="810"/>
      <c r="FF51" s="810"/>
      <c r="FG51" s="810"/>
      <c r="FH51" s="810"/>
      <c r="FI51" s="810"/>
      <c r="FJ51" s="810"/>
      <c r="FK51" s="810"/>
      <c r="FL51" s="810"/>
      <c r="FM51" s="810"/>
      <c r="FN51" s="810"/>
      <c r="FO51" s="810"/>
      <c r="FP51" s="810"/>
      <c r="FQ51" s="810"/>
      <c r="FR51" s="810"/>
      <c r="FS51" s="810"/>
      <c r="FT51" s="810"/>
      <c r="FU51" s="810"/>
      <c r="FV51" s="810"/>
      <c r="FW51" s="810"/>
      <c r="FX51" s="810"/>
      <c r="FY51" s="810"/>
      <c r="FZ51" s="810"/>
      <c r="GA51" s="810"/>
      <c r="GB51" s="810"/>
    </row>
    <row r="52" spans="1:184" s="821" customFormat="1" ht="16.5" customHeight="1" x14ac:dyDescent="0.2">
      <c r="A52" s="820"/>
      <c r="B52" s="1085" t="s">
        <v>1541</v>
      </c>
      <c r="C52" s="1086"/>
      <c r="D52" s="1086"/>
      <c r="E52" s="1086"/>
      <c r="F52" s="1086"/>
      <c r="G52" s="1086"/>
      <c r="H52" s="1087"/>
      <c r="I52" s="814"/>
      <c r="J52" s="810"/>
      <c r="K52" s="810"/>
      <c r="L52" s="810"/>
      <c r="M52" s="810"/>
      <c r="N52" s="810"/>
      <c r="O52" s="810"/>
      <c r="P52" s="810"/>
      <c r="Q52" s="810"/>
      <c r="R52" s="810"/>
      <c r="S52" s="810"/>
      <c r="T52" s="810"/>
      <c r="U52" s="810"/>
      <c r="V52" s="810"/>
      <c r="W52" s="810"/>
      <c r="X52" s="810"/>
      <c r="Y52" s="810"/>
      <c r="Z52" s="810"/>
      <c r="AA52" s="810"/>
      <c r="AB52" s="810"/>
      <c r="AC52" s="810"/>
      <c r="AD52" s="810"/>
      <c r="AE52" s="810"/>
      <c r="AF52" s="810"/>
      <c r="AG52" s="810"/>
      <c r="AH52" s="810"/>
      <c r="AI52" s="810"/>
      <c r="AJ52" s="810"/>
      <c r="AK52" s="810"/>
      <c r="AL52" s="810"/>
      <c r="AM52" s="810"/>
      <c r="AN52" s="810"/>
      <c r="AO52" s="810"/>
      <c r="AP52" s="810"/>
      <c r="AQ52" s="810"/>
      <c r="AR52" s="810"/>
      <c r="AS52" s="810"/>
      <c r="AT52" s="810"/>
      <c r="AU52" s="810"/>
      <c r="AV52" s="810"/>
      <c r="AW52" s="810"/>
      <c r="AX52" s="810"/>
      <c r="AY52" s="810"/>
      <c r="AZ52" s="810"/>
      <c r="BA52" s="810"/>
      <c r="BB52" s="810"/>
      <c r="BC52" s="810"/>
      <c r="BD52" s="810"/>
      <c r="BE52" s="810"/>
      <c r="BF52" s="810"/>
      <c r="BG52" s="810"/>
      <c r="BH52" s="810"/>
      <c r="BI52" s="810"/>
      <c r="BJ52" s="810"/>
      <c r="BK52" s="810"/>
      <c r="BL52" s="810"/>
      <c r="BM52" s="810"/>
      <c r="BN52" s="810"/>
      <c r="BO52" s="810"/>
      <c r="BP52" s="810"/>
      <c r="BQ52" s="810"/>
      <c r="BR52" s="810"/>
      <c r="BS52" s="810"/>
      <c r="BT52" s="810"/>
      <c r="BU52" s="810"/>
      <c r="BV52" s="810"/>
      <c r="BW52" s="810"/>
      <c r="BX52" s="810"/>
      <c r="BY52" s="810"/>
      <c r="BZ52" s="810"/>
      <c r="CA52" s="810"/>
      <c r="CB52" s="810"/>
      <c r="CC52" s="810"/>
      <c r="CD52" s="810"/>
      <c r="CE52" s="810"/>
      <c r="CF52" s="810"/>
      <c r="CG52" s="810"/>
      <c r="CH52" s="810"/>
      <c r="CI52" s="810"/>
      <c r="CJ52" s="810"/>
      <c r="CK52" s="810"/>
      <c r="CL52" s="810"/>
      <c r="CM52" s="810"/>
      <c r="CN52" s="810"/>
      <c r="CO52" s="810"/>
      <c r="CP52" s="810"/>
      <c r="CQ52" s="810"/>
      <c r="CR52" s="810"/>
      <c r="CS52" s="810"/>
      <c r="CT52" s="810"/>
      <c r="CU52" s="810"/>
      <c r="CV52" s="810"/>
      <c r="CW52" s="810"/>
      <c r="CX52" s="810"/>
      <c r="CY52" s="810"/>
      <c r="CZ52" s="810"/>
      <c r="DA52" s="810"/>
      <c r="DB52" s="810"/>
      <c r="DC52" s="810"/>
      <c r="DD52" s="810"/>
      <c r="DE52" s="810"/>
      <c r="DF52" s="810"/>
      <c r="DG52" s="810"/>
      <c r="DH52" s="810"/>
      <c r="DI52" s="810"/>
      <c r="DJ52" s="810"/>
      <c r="DK52" s="810"/>
      <c r="DL52" s="810"/>
      <c r="DM52" s="810"/>
      <c r="DN52" s="810"/>
      <c r="DO52" s="810"/>
      <c r="DP52" s="810"/>
      <c r="DQ52" s="810"/>
      <c r="DR52" s="810"/>
      <c r="DS52" s="810"/>
      <c r="DT52" s="810"/>
      <c r="DU52" s="810"/>
      <c r="DV52" s="810"/>
      <c r="DW52" s="810"/>
      <c r="DX52" s="810"/>
      <c r="DY52" s="810"/>
      <c r="DZ52" s="810"/>
      <c r="EA52" s="810"/>
      <c r="EB52" s="810"/>
      <c r="EC52" s="810"/>
      <c r="ED52" s="810"/>
      <c r="EE52" s="810"/>
      <c r="EF52" s="810"/>
      <c r="EG52" s="810"/>
      <c r="EH52" s="810"/>
      <c r="EI52" s="810"/>
      <c r="EJ52" s="810"/>
      <c r="EK52" s="810"/>
      <c r="EL52" s="810"/>
      <c r="EM52" s="810"/>
      <c r="EN52" s="810"/>
      <c r="EO52" s="810"/>
      <c r="EP52" s="810"/>
      <c r="EQ52" s="810"/>
      <c r="ER52" s="810"/>
      <c r="ES52" s="810"/>
      <c r="ET52" s="810"/>
      <c r="EU52" s="810"/>
      <c r="EV52" s="810"/>
      <c r="EW52" s="810"/>
      <c r="EX52" s="810"/>
      <c r="EY52" s="810"/>
      <c r="EZ52" s="810"/>
      <c r="FA52" s="810"/>
      <c r="FB52" s="810"/>
      <c r="FC52" s="810"/>
      <c r="FD52" s="810"/>
      <c r="FE52" s="810"/>
      <c r="FF52" s="810"/>
      <c r="FG52" s="810"/>
      <c r="FH52" s="810"/>
      <c r="FI52" s="810"/>
      <c r="FJ52" s="810"/>
      <c r="FK52" s="810"/>
      <c r="FL52" s="810"/>
      <c r="FM52" s="810"/>
      <c r="FN52" s="810"/>
      <c r="FO52" s="810"/>
      <c r="FP52" s="810"/>
      <c r="FQ52" s="810"/>
      <c r="FR52" s="810"/>
      <c r="FS52" s="810"/>
      <c r="FT52" s="810"/>
      <c r="FU52" s="810"/>
      <c r="FV52" s="810"/>
      <c r="FW52" s="810"/>
      <c r="FX52" s="810"/>
      <c r="FY52" s="810"/>
      <c r="FZ52" s="810"/>
      <c r="GA52" s="810"/>
      <c r="GB52" s="810"/>
    </row>
    <row r="53" spans="1:184" s="821" customFormat="1" ht="38.25" x14ac:dyDescent="0.2">
      <c r="A53" s="820"/>
      <c r="B53" s="178">
        <v>1</v>
      </c>
      <c r="C53" s="853" t="s">
        <v>1793</v>
      </c>
      <c r="D53" s="835" t="s">
        <v>1529</v>
      </c>
      <c r="E53" s="894"/>
      <c r="F53" s="925"/>
      <c r="G53" s="908">
        <v>6.5</v>
      </c>
      <c r="H53" s="836">
        <f>IF(B53="","",ROUND(B53*G53*E53,0))</f>
        <v>0</v>
      </c>
      <c r="I53" s="814"/>
      <c r="J53" s="810"/>
      <c r="K53" s="810"/>
      <c r="L53" s="810"/>
      <c r="M53" s="810"/>
      <c r="N53" s="810"/>
      <c r="O53" s="810"/>
      <c r="P53" s="810"/>
      <c r="Q53" s="810"/>
      <c r="R53" s="810"/>
      <c r="S53" s="810"/>
      <c r="T53" s="810"/>
      <c r="U53" s="810"/>
      <c r="V53" s="810"/>
      <c r="W53" s="810"/>
      <c r="X53" s="810"/>
      <c r="Y53" s="810"/>
      <c r="Z53" s="810"/>
      <c r="AA53" s="810"/>
      <c r="AB53" s="810"/>
      <c r="AC53" s="810"/>
      <c r="AD53" s="810"/>
      <c r="AE53" s="810"/>
      <c r="AF53" s="810"/>
      <c r="AG53" s="810"/>
      <c r="AH53" s="810"/>
      <c r="AI53" s="810"/>
      <c r="AJ53" s="810"/>
      <c r="AK53" s="810"/>
      <c r="AL53" s="810"/>
      <c r="AM53" s="810"/>
      <c r="AN53" s="810"/>
      <c r="AO53" s="810"/>
      <c r="AP53" s="810"/>
      <c r="AQ53" s="810"/>
      <c r="AR53" s="810"/>
      <c r="AS53" s="810"/>
      <c r="AT53" s="810"/>
      <c r="AU53" s="810"/>
      <c r="AV53" s="810"/>
      <c r="AW53" s="810"/>
      <c r="AX53" s="810"/>
      <c r="AY53" s="810"/>
      <c r="AZ53" s="810"/>
      <c r="BA53" s="810"/>
      <c r="BB53" s="810"/>
      <c r="BC53" s="810"/>
      <c r="BD53" s="810"/>
      <c r="BE53" s="810"/>
      <c r="BF53" s="810"/>
      <c r="BG53" s="810"/>
      <c r="BH53" s="810"/>
      <c r="BI53" s="810"/>
      <c r="BJ53" s="810"/>
      <c r="BK53" s="810"/>
      <c r="BL53" s="810"/>
      <c r="BM53" s="810"/>
      <c r="BN53" s="810"/>
      <c r="BO53" s="810"/>
      <c r="BP53" s="810"/>
      <c r="BQ53" s="810"/>
      <c r="BR53" s="810"/>
      <c r="BS53" s="810"/>
      <c r="BT53" s="810"/>
      <c r="BU53" s="810"/>
      <c r="BV53" s="810"/>
      <c r="BW53" s="810"/>
      <c r="BX53" s="810"/>
      <c r="BY53" s="810"/>
      <c r="BZ53" s="810"/>
      <c r="CA53" s="810"/>
      <c r="CB53" s="810"/>
      <c r="CC53" s="810"/>
      <c r="CD53" s="810"/>
      <c r="CE53" s="810"/>
      <c r="CF53" s="810"/>
      <c r="CG53" s="810"/>
      <c r="CH53" s="810"/>
      <c r="CI53" s="810"/>
      <c r="CJ53" s="810"/>
      <c r="CK53" s="810"/>
      <c r="CL53" s="810"/>
      <c r="CM53" s="810"/>
      <c r="CN53" s="810"/>
      <c r="CO53" s="810"/>
      <c r="CP53" s="810"/>
      <c r="CQ53" s="810"/>
      <c r="CR53" s="810"/>
      <c r="CS53" s="810"/>
      <c r="CT53" s="810"/>
      <c r="CU53" s="810"/>
      <c r="CV53" s="810"/>
      <c r="CW53" s="810"/>
      <c r="CX53" s="810"/>
      <c r="CY53" s="810"/>
      <c r="CZ53" s="810"/>
      <c r="DA53" s="810"/>
      <c r="DB53" s="810"/>
      <c r="DC53" s="810"/>
      <c r="DD53" s="810"/>
      <c r="DE53" s="810"/>
      <c r="DF53" s="810"/>
      <c r="DG53" s="810"/>
      <c r="DH53" s="810"/>
      <c r="DI53" s="810"/>
      <c r="DJ53" s="810"/>
      <c r="DK53" s="810"/>
      <c r="DL53" s="810"/>
      <c r="DM53" s="810"/>
      <c r="DN53" s="810"/>
      <c r="DO53" s="810"/>
      <c r="DP53" s="810"/>
      <c r="DQ53" s="810"/>
      <c r="DR53" s="810"/>
      <c r="DS53" s="810"/>
      <c r="DT53" s="810"/>
      <c r="DU53" s="810"/>
      <c r="DV53" s="810"/>
      <c r="DW53" s="810"/>
      <c r="DX53" s="810"/>
      <c r="DY53" s="810"/>
      <c r="DZ53" s="810"/>
      <c r="EA53" s="810"/>
      <c r="EB53" s="810"/>
      <c r="EC53" s="810"/>
      <c r="ED53" s="810"/>
      <c r="EE53" s="810"/>
      <c r="EF53" s="810"/>
      <c r="EG53" s="810"/>
      <c r="EH53" s="810"/>
      <c r="EI53" s="810"/>
      <c r="EJ53" s="810"/>
      <c r="EK53" s="810"/>
      <c r="EL53" s="810"/>
      <c r="EM53" s="810"/>
      <c r="EN53" s="810"/>
      <c r="EO53" s="810"/>
      <c r="EP53" s="810"/>
      <c r="EQ53" s="810"/>
      <c r="ER53" s="810"/>
      <c r="ES53" s="810"/>
      <c r="ET53" s="810"/>
      <c r="EU53" s="810"/>
      <c r="EV53" s="810"/>
      <c r="EW53" s="810"/>
      <c r="EX53" s="810"/>
      <c r="EY53" s="810"/>
      <c r="EZ53" s="810"/>
      <c r="FA53" s="810"/>
      <c r="FB53" s="810"/>
      <c r="FC53" s="810"/>
      <c r="FD53" s="810"/>
      <c r="FE53" s="810"/>
      <c r="FF53" s="810"/>
      <c r="FG53" s="810"/>
      <c r="FH53" s="810"/>
      <c r="FI53" s="810"/>
      <c r="FJ53" s="810"/>
      <c r="FK53" s="810"/>
      <c r="FL53" s="810"/>
      <c r="FM53" s="810"/>
      <c r="FN53" s="810"/>
      <c r="FO53" s="810"/>
      <c r="FP53" s="810"/>
      <c r="FQ53" s="810"/>
      <c r="FR53" s="810"/>
      <c r="FS53" s="810"/>
      <c r="FT53" s="810"/>
      <c r="FU53" s="810"/>
      <c r="FV53" s="810"/>
      <c r="FW53" s="810"/>
      <c r="FX53" s="810"/>
      <c r="FY53" s="810"/>
      <c r="FZ53" s="810"/>
      <c r="GA53" s="810"/>
      <c r="GB53" s="810"/>
    </row>
    <row r="54" spans="1:184" s="821" customFormat="1" x14ac:dyDescent="0.2">
      <c r="A54" s="820"/>
      <c r="B54" s="1085" t="s">
        <v>1542</v>
      </c>
      <c r="C54" s="1086"/>
      <c r="D54" s="1086"/>
      <c r="E54" s="1086"/>
      <c r="F54" s="1086"/>
      <c r="G54" s="1086"/>
      <c r="H54" s="1087"/>
      <c r="I54" s="814"/>
      <c r="J54" s="810"/>
      <c r="K54" s="810"/>
      <c r="L54" s="810"/>
      <c r="M54" s="810"/>
      <c r="N54" s="810"/>
      <c r="O54" s="810"/>
      <c r="P54" s="810"/>
      <c r="Q54" s="810"/>
      <c r="R54" s="810"/>
      <c r="S54" s="810"/>
      <c r="T54" s="810"/>
      <c r="U54" s="810"/>
      <c r="V54" s="810"/>
      <c r="W54" s="810"/>
      <c r="X54" s="810"/>
      <c r="Y54" s="810"/>
      <c r="Z54" s="810"/>
      <c r="AA54" s="810"/>
      <c r="AB54" s="810"/>
      <c r="AC54" s="810"/>
      <c r="AD54" s="810"/>
      <c r="AE54" s="810"/>
      <c r="AF54" s="810"/>
      <c r="AG54" s="810"/>
      <c r="AH54" s="810"/>
      <c r="AI54" s="810"/>
      <c r="AJ54" s="810"/>
      <c r="AK54" s="810"/>
      <c r="AL54" s="810"/>
      <c r="AM54" s="810"/>
      <c r="AN54" s="810"/>
      <c r="AO54" s="810"/>
      <c r="AP54" s="810"/>
      <c r="AQ54" s="810"/>
      <c r="AR54" s="810"/>
      <c r="AS54" s="810"/>
      <c r="AT54" s="810"/>
      <c r="AU54" s="810"/>
      <c r="AV54" s="810"/>
      <c r="AW54" s="810"/>
      <c r="AX54" s="810"/>
      <c r="AY54" s="810"/>
      <c r="AZ54" s="810"/>
      <c r="BA54" s="810"/>
      <c r="BB54" s="810"/>
      <c r="BC54" s="810"/>
      <c r="BD54" s="810"/>
      <c r="BE54" s="810"/>
      <c r="BF54" s="810"/>
      <c r="BG54" s="810"/>
      <c r="BH54" s="810"/>
      <c r="BI54" s="810"/>
      <c r="BJ54" s="810"/>
      <c r="BK54" s="810"/>
      <c r="BL54" s="810"/>
      <c r="BM54" s="810"/>
      <c r="BN54" s="810"/>
      <c r="BO54" s="810"/>
      <c r="BP54" s="810"/>
      <c r="BQ54" s="810"/>
      <c r="BR54" s="810"/>
      <c r="BS54" s="810"/>
      <c r="BT54" s="810"/>
      <c r="BU54" s="810"/>
      <c r="BV54" s="810"/>
      <c r="BW54" s="810"/>
      <c r="BX54" s="810"/>
      <c r="BY54" s="810"/>
      <c r="BZ54" s="810"/>
      <c r="CA54" s="810"/>
      <c r="CB54" s="810"/>
      <c r="CC54" s="810"/>
      <c r="CD54" s="810"/>
      <c r="CE54" s="810"/>
      <c r="CF54" s="810"/>
      <c r="CG54" s="810"/>
      <c r="CH54" s="810"/>
      <c r="CI54" s="810"/>
      <c r="CJ54" s="810"/>
      <c r="CK54" s="810"/>
      <c r="CL54" s="810"/>
      <c r="CM54" s="810"/>
      <c r="CN54" s="810"/>
      <c r="CO54" s="810"/>
      <c r="CP54" s="810"/>
      <c r="CQ54" s="810"/>
      <c r="CR54" s="810"/>
      <c r="CS54" s="810"/>
      <c r="CT54" s="810"/>
      <c r="CU54" s="810"/>
      <c r="CV54" s="810"/>
      <c r="CW54" s="810"/>
      <c r="CX54" s="810"/>
      <c r="CY54" s="810"/>
      <c r="CZ54" s="810"/>
      <c r="DA54" s="810"/>
      <c r="DB54" s="810"/>
      <c r="DC54" s="810"/>
      <c r="DD54" s="810"/>
      <c r="DE54" s="810"/>
      <c r="DF54" s="810"/>
      <c r="DG54" s="810"/>
      <c r="DH54" s="810"/>
      <c r="DI54" s="810"/>
      <c r="DJ54" s="810"/>
      <c r="DK54" s="810"/>
      <c r="DL54" s="810"/>
      <c r="DM54" s="810"/>
      <c r="DN54" s="810"/>
      <c r="DO54" s="810"/>
      <c r="DP54" s="810"/>
      <c r="DQ54" s="810"/>
      <c r="DR54" s="810"/>
      <c r="DS54" s="810"/>
      <c r="DT54" s="810"/>
      <c r="DU54" s="810"/>
      <c r="DV54" s="810"/>
      <c r="DW54" s="810"/>
      <c r="DX54" s="810"/>
      <c r="DY54" s="810"/>
      <c r="DZ54" s="810"/>
      <c r="EA54" s="810"/>
      <c r="EB54" s="810"/>
      <c r="EC54" s="810"/>
      <c r="ED54" s="810"/>
      <c r="EE54" s="810"/>
      <c r="EF54" s="810"/>
      <c r="EG54" s="810"/>
      <c r="EH54" s="810"/>
      <c r="EI54" s="810"/>
      <c r="EJ54" s="810"/>
      <c r="EK54" s="810"/>
      <c r="EL54" s="810"/>
      <c r="EM54" s="810"/>
      <c r="EN54" s="810"/>
      <c r="EO54" s="810"/>
      <c r="EP54" s="810"/>
      <c r="EQ54" s="810"/>
      <c r="ER54" s="810"/>
      <c r="ES54" s="810"/>
      <c r="ET54" s="810"/>
      <c r="EU54" s="810"/>
      <c r="EV54" s="810"/>
      <c r="EW54" s="810"/>
      <c r="EX54" s="810"/>
      <c r="EY54" s="810"/>
      <c r="EZ54" s="810"/>
      <c r="FA54" s="810"/>
      <c r="FB54" s="810"/>
      <c r="FC54" s="810"/>
      <c r="FD54" s="810"/>
      <c r="FE54" s="810"/>
      <c r="FF54" s="810"/>
      <c r="FG54" s="810"/>
      <c r="FH54" s="810"/>
      <c r="FI54" s="810"/>
      <c r="FJ54" s="810"/>
      <c r="FK54" s="810"/>
      <c r="FL54" s="810"/>
      <c r="FM54" s="810"/>
      <c r="FN54" s="810"/>
      <c r="FO54" s="810"/>
      <c r="FP54" s="810"/>
      <c r="FQ54" s="810"/>
      <c r="FR54" s="810"/>
      <c r="FS54" s="810"/>
      <c r="FT54" s="810"/>
      <c r="FU54" s="810"/>
      <c r="FV54" s="810"/>
      <c r="FW54" s="810"/>
      <c r="FX54" s="810"/>
      <c r="FY54" s="810"/>
      <c r="FZ54" s="810"/>
      <c r="GA54" s="810"/>
      <c r="GB54" s="810"/>
    </row>
    <row r="55" spans="1:184" s="821" customFormat="1" ht="45.75" customHeight="1" x14ac:dyDescent="0.2">
      <c r="A55" s="820"/>
      <c r="B55" s="178">
        <v>1</v>
      </c>
      <c r="C55" s="904" t="s">
        <v>1544</v>
      </c>
      <c r="D55" s="225" t="s">
        <v>1543</v>
      </c>
      <c r="E55" s="835">
        <v>74922068</v>
      </c>
      <c r="F55" s="1127" t="s">
        <v>1540</v>
      </c>
      <c r="G55" s="1128"/>
      <c r="H55" s="877">
        <f>IF(B55="","",ROUND(B55*E55,0))</f>
        <v>74922068</v>
      </c>
      <c r="I55" s="814"/>
      <c r="J55" s="810"/>
      <c r="K55" s="810"/>
      <c r="L55" s="810"/>
      <c r="M55" s="810"/>
      <c r="N55" s="810"/>
      <c r="O55" s="810"/>
      <c r="P55" s="810"/>
      <c r="Q55" s="810"/>
      <c r="R55" s="810"/>
      <c r="S55" s="810"/>
      <c r="T55" s="810"/>
      <c r="U55" s="810"/>
      <c r="V55" s="810"/>
      <c r="W55" s="810"/>
      <c r="X55" s="810"/>
      <c r="Y55" s="810"/>
      <c r="Z55" s="810"/>
      <c r="AA55" s="810"/>
      <c r="AB55" s="810"/>
      <c r="AC55" s="810"/>
      <c r="AD55" s="810"/>
      <c r="AE55" s="810"/>
      <c r="AF55" s="810"/>
      <c r="AG55" s="810"/>
      <c r="AH55" s="810"/>
      <c r="AI55" s="810"/>
      <c r="AJ55" s="810"/>
      <c r="AK55" s="810"/>
      <c r="AL55" s="810"/>
      <c r="AM55" s="810"/>
      <c r="AN55" s="810"/>
      <c r="AO55" s="810"/>
      <c r="AP55" s="810"/>
      <c r="AQ55" s="810"/>
      <c r="AR55" s="810"/>
      <c r="AS55" s="810"/>
      <c r="AT55" s="810"/>
      <c r="AU55" s="810"/>
      <c r="AV55" s="810"/>
      <c r="AW55" s="810"/>
      <c r="AX55" s="810"/>
      <c r="AY55" s="810"/>
      <c r="AZ55" s="810"/>
      <c r="BA55" s="810"/>
      <c r="BB55" s="810"/>
      <c r="BC55" s="810"/>
      <c r="BD55" s="810"/>
      <c r="BE55" s="810"/>
      <c r="BF55" s="810"/>
      <c r="BG55" s="810"/>
      <c r="BH55" s="810"/>
      <c r="BI55" s="810"/>
      <c r="BJ55" s="810"/>
      <c r="BK55" s="810"/>
      <c r="BL55" s="810"/>
      <c r="BM55" s="810"/>
      <c r="BN55" s="810"/>
      <c r="BO55" s="810"/>
      <c r="BP55" s="810"/>
      <c r="BQ55" s="810"/>
      <c r="BR55" s="810"/>
      <c r="BS55" s="810"/>
      <c r="BT55" s="810"/>
      <c r="BU55" s="810"/>
      <c r="BV55" s="810"/>
      <c r="BW55" s="810"/>
      <c r="BX55" s="810"/>
      <c r="BY55" s="810"/>
      <c r="BZ55" s="810"/>
      <c r="CA55" s="810"/>
      <c r="CB55" s="810"/>
      <c r="CC55" s="810"/>
      <c r="CD55" s="810"/>
      <c r="CE55" s="810"/>
      <c r="CF55" s="810"/>
      <c r="CG55" s="810"/>
      <c r="CH55" s="810"/>
      <c r="CI55" s="810"/>
      <c r="CJ55" s="810"/>
      <c r="CK55" s="810"/>
      <c r="CL55" s="810"/>
      <c r="CM55" s="810"/>
      <c r="CN55" s="810"/>
      <c r="CO55" s="810"/>
      <c r="CP55" s="810"/>
      <c r="CQ55" s="810"/>
      <c r="CR55" s="810"/>
      <c r="CS55" s="810"/>
      <c r="CT55" s="810"/>
      <c r="CU55" s="810"/>
      <c r="CV55" s="810"/>
      <c r="CW55" s="810"/>
      <c r="CX55" s="810"/>
      <c r="CY55" s="810"/>
      <c r="CZ55" s="810"/>
      <c r="DA55" s="810"/>
      <c r="DB55" s="810"/>
      <c r="DC55" s="810"/>
      <c r="DD55" s="810"/>
      <c r="DE55" s="810"/>
      <c r="DF55" s="810"/>
      <c r="DG55" s="810"/>
      <c r="DH55" s="810"/>
      <c r="DI55" s="810"/>
      <c r="DJ55" s="810"/>
      <c r="DK55" s="810"/>
      <c r="DL55" s="810"/>
      <c r="DM55" s="810"/>
      <c r="DN55" s="810"/>
      <c r="DO55" s="810"/>
      <c r="DP55" s="810"/>
      <c r="DQ55" s="810"/>
      <c r="DR55" s="810"/>
      <c r="DS55" s="810"/>
      <c r="DT55" s="810"/>
      <c r="DU55" s="810"/>
      <c r="DV55" s="810"/>
      <c r="DW55" s="810"/>
      <c r="DX55" s="810"/>
      <c r="DY55" s="810"/>
      <c r="DZ55" s="810"/>
      <c r="EA55" s="810"/>
      <c r="EB55" s="810"/>
      <c r="EC55" s="810"/>
      <c r="ED55" s="810"/>
      <c r="EE55" s="810"/>
      <c r="EF55" s="810"/>
      <c r="EG55" s="810"/>
      <c r="EH55" s="810"/>
      <c r="EI55" s="810"/>
      <c r="EJ55" s="810"/>
      <c r="EK55" s="810"/>
      <c r="EL55" s="810"/>
      <c r="EM55" s="810"/>
      <c r="EN55" s="810"/>
      <c r="EO55" s="810"/>
      <c r="EP55" s="810"/>
      <c r="EQ55" s="810"/>
      <c r="ER55" s="810"/>
      <c r="ES55" s="810"/>
      <c r="ET55" s="810"/>
      <c r="EU55" s="810"/>
      <c r="EV55" s="810"/>
      <c r="EW55" s="810"/>
      <c r="EX55" s="810"/>
      <c r="EY55" s="810"/>
      <c r="EZ55" s="810"/>
      <c r="FA55" s="810"/>
      <c r="FB55" s="810"/>
      <c r="FC55" s="810"/>
      <c r="FD55" s="810"/>
      <c r="FE55" s="810"/>
      <c r="FF55" s="810"/>
      <c r="FG55" s="810"/>
      <c r="FH55" s="810"/>
      <c r="FI55" s="810"/>
      <c r="FJ55" s="810"/>
      <c r="FK55" s="810"/>
      <c r="FL55" s="810"/>
      <c r="FM55" s="810"/>
      <c r="FN55" s="810"/>
      <c r="FO55" s="810"/>
      <c r="FP55" s="810"/>
      <c r="FQ55" s="810"/>
      <c r="FR55" s="810"/>
      <c r="FS55" s="810"/>
      <c r="FT55" s="810"/>
      <c r="FU55" s="810"/>
      <c r="FV55" s="810"/>
      <c r="FW55" s="810"/>
      <c r="FX55" s="810"/>
      <c r="FY55" s="810"/>
      <c r="FZ55" s="810"/>
      <c r="GA55" s="810"/>
      <c r="GB55" s="810"/>
    </row>
    <row r="56" spans="1:184" s="821" customFormat="1" ht="51" x14ac:dyDescent="0.2">
      <c r="A56" s="820"/>
      <c r="B56" s="178">
        <v>1</v>
      </c>
      <c r="C56" s="904" t="s">
        <v>1545</v>
      </c>
      <c r="D56" s="225" t="s">
        <v>1543</v>
      </c>
      <c r="E56" s="835">
        <v>16784680</v>
      </c>
      <c r="F56" s="1129"/>
      <c r="G56" s="1130"/>
      <c r="H56" s="877">
        <f t="shared" ref="H56:H58" si="3">IF(B56="","",ROUND(B56*E56,0))</f>
        <v>16784680</v>
      </c>
      <c r="I56" s="814"/>
      <c r="J56" s="810"/>
      <c r="K56" s="810"/>
      <c r="L56" s="810"/>
      <c r="M56" s="810"/>
      <c r="N56" s="810"/>
      <c r="O56" s="810"/>
      <c r="P56" s="810"/>
      <c r="Q56" s="810"/>
      <c r="R56" s="810"/>
      <c r="S56" s="810"/>
      <c r="T56" s="810"/>
      <c r="U56" s="810"/>
      <c r="V56" s="810"/>
      <c r="W56" s="810"/>
      <c r="X56" s="810"/>
      <c r="Y56" s="810"/>
      <c r="Z56" s="810"/>
      <c r="AA56" s="810"/>
      <c r="AB56" s="810"/>
      <c r="AC56" s="810"/>
      <c r="AD56" s="810"/>
      <c r="AE56" s="810"/>
      <c r="AF56" s="810"/>
      <c r="AG56" s="810"/>
      <c r="AH56" s="810"/>
      <c r="AI56" s="810"/>
      <c r="AJ56" s="810"/>
      <c r="AK56" s="810"/>
      <c r="AL56" s="810"/>
      <c r="AM56" s="810"/>
      <c r="AN56" s="810"/>
      <c r="AO56" s="810"/>
      <c r="AP56" s="810"/>
      <c r="AQ56" s="810"/>
      <c r="AR56" s="810"/>
      <c r="AS56" s="810"/>
      <c r="AT56" s="810"/>
      <c r="AU56" s="810"/>
      <c r="AV56" s="810"/>
      <c r="AW56" s="810"/>
      <c r="AX56" s="810"/>
      <c r="AY56" s="810"/>
      <c r="AZ56" s="810"/>
      <c r="BA56" s="810"/>
      <c r="BB56" s="810"/>
      <c r="BC56" s="810"/>
      <c r="BD56" s="810"/>
      <c r="BE56" s="810"/>
      <c r="BF56" s="810"/>
      <c r="BG56" s="810"/>
      <c r="BH56" s="810"/>
      <c r="BI56" s="810"/>
      <c r="BJ56" s="810"/>
      <c r="BK56" s="810"/>
      <c r="BL56" s="810"/>
      <c r="BM56" s="810"/>
      <c r="BN56" s="810"/>
      <c r="BO56" s="810"/>
      <c r="BP56" s="810"/>
      <c r="BQ56" s="810"/>
      <c r="BR56" s="810"/>
      <c r="BS56" s="810"/>
      <c r="BT56" s="810"/>
      <c r="BU56" s="810"/>
      <c r="BV56" s="810"/>
      <c r="BW56" s="810"/>
      <c r="BX56" s="810"/>
      <c r="BY56" s="810"/>
      <c r="BZ56" s="810"/>
      <c r="CA56" s="810"/>
      <c r="CB56" s="810"/>
      <c r="CC56" s="810"/>
      <c r="CD56" s="810"/>
      <c r="CE56" s="810"/>
      <c r="CF56" s="810"/>
      <c r="CG56" s="810"/>
      <c r="CH56" s="810"/>
      <c r="CI56" s="810"/>
      <c r="CJ56" s="810"/>
      <c r="CK56" s="810"/>
      <c r="CL56" s="810"/>
      <c r="CM56" s="810"/>
      <c r="CN56" s="810"/>
      <c r="CO56" s="810"/>
      <c r="CP56" s="810"/>
      <c r="CQ56" s="810"/>
      <c r="CR56" s="810"/>
      <c r="CS56" s="810"/>
      <c r="CT56" s="810"/>
      <c r="CU56" s="810"/>
      <c r="CV56" s="810"/>
      <c r="CW56" s="810"/>
      <c r="CX56" s="810"/>
      <c r="CY56" s="810"/>
      <c r="CZ56" s="810"/>
      <c r="DA56" s="810"/>
      <c r="DB56" s="810"/>
      <c r="DC56" s="810"/>
      <c r="DD56" s="810"/>
      <c r="DE56" s="810"/>
      <c r="DF56" s="810"/>
      <c r="DG56" s="810"/>
      <c r="DH56" s="810"/>
      <c r="DI56" s="810"/>
      <c r="DJ56" s="810"/>
      <c r="DK56" s="810"/>
      <c r="DL56" s="810"/>
      <c r="DM56" s="810"/>
      <c r="DN56" s="810"/>
      <c r="DO56" s="810"/>
      <c r="DP56" s="810"/>
      <c r="DQ56" s="810"/>
      <c r="DR56" s="810"/>
      <c r="DS56" s="810"/>
      <c r="DT56" s="810"/>
      <c r="DU56" s="810"/>
      <c r="DV56" s="810"/>
      <c r="DW56" s="810"/>
      <c r="DX56" s="810"/>
      <c r="DY56" s="810"/>
      <c r="DZ56" s="810"/>
      <c r="EA56" s="810"/>
      <c r="EB56" s="810"/>
      <c r="EC56" s="810"/>
      <c r="ED56" s="810"/>
      <c r="EE56" s="810"/>
      <c r="EF56" s="810"/>
      <c r="EG56" s="810"/>
      <c r="EH56" s="810"/>
      <c r="EI56" s="810"/>
      <c r="EJ56" s="810"/>
      <c r="EK56" s="810"/>
      <c r="EL56" s="810"/>
      <c r="EM56" s="810"/>
      <c r="EN56" s="810"/>
      <c r="EO56" s="810"/>
      <c r="EP56" s="810"/>
      <c r="EQ56" s="810"/>
      <c r="ER56" s="810"/>
      <c r="ES56" s="810"/>
      <c r="ET56" s="810"/>
      <c r="EU56" s="810"/>
      <c r="EV56" s="810"/>
      <c r="EW56" s="810"/>
      <c r="EX56" s="810"/>
      <c r="EY56" s="810"/>
      <c r="EZ56" s="810"/>
      <c r="FA56" s="810"/>
      <c r="FB56" s="810"/>
      <c r="FC56" s="810"/>
      <c r="FD56" s="810"/>
      <c r="FE56" s="810"/>
      <c r="FF56" s="810"/>
      <c r="FG56" s="810"/>
      <c r="FH56" s="810"/>
      <c r="FI56" s="810"/>
      <c r="FJ56" s="810"/>
      <c r="FK56" s="810"/>
      <c r="FL56" s="810"/>
      <c r="FM56" s="810"/>
      <c r="FN56" s="810"/>
      <c r="FO56" s="810"/>
      <c r="FP56" s="810"/>
      <c r="FQ56" s="810"/>
      <c r="FR56" s="810"/>
      <c r="FS56" s="810"/>
      <c r="FT56" s="810"/>
      <c r="FU56" s="810"/>
      <c r="FV56" s="810"/>
      <c r="FW56" s="810"/>
      <c r="FX56" s="810"/>
      <c r="FY56" s="810"/>
      <c r="FZ56" s="810"/>
      <c r="GA56" s="810"/>
      <c r="GB56" s="810"/>
    </row>
    <row r="57" spans="1:184" s="821" customFormat="1" ht="71.45" customHeight="1" x14ac:dyDescent="0.2">
      <c r="A57" s="820"/>
      <c r="B57" s="178">
        <v>1</v>
      </c>
      <c r="C57" s="905" t="s">
        <v>1779</v>
      </c>
      <c r="D57" s="225" t="s">
        <v>1543</v>
      </c>
      <c r="E57" s="835">
        <v>41857200</v>
      </c>
      <c r="F57" s="1129"/>
      <c r="G57" s="1130"/>
      <c r="H57" s="877">
        <f t="shared" si="3"/>
        <v>41857200</v>
      </c>
      <c r="I57" s="814"/>
      <c r="J57" s="810"/>
      <c r="K57" s="810"/>
      <c r="L57" s="810"/>
      <c r="M57" s="810"/>
      <c r="N57" s="810"/>
      <c r="O57" s="810"/>
      <c r="P57" s="810"/>
      <c r="Q57" s="810"/>
      <c r="R57" s="810"/>
      <c r="S57" s="810"/>
      <c r="T57" s="810"/>
      <c r="U57" s="810"/>
      <c r="V57" s="810"/>
      <c r="W57" s="810"/>
      <c r="X57" s="810"/>
      <c r="Y57" s="810"/>
      <c r="Z57" s="810"/>
      <c r="AA57" s="810"/>
      <c r="AB57" s="810"/>
      <c r="AC57" s="810"/>
      <c r="AD57" s="810"/>
      <c r="AE57" s="810"/>
      <c r="AF57" s="810"/>
      <c r="AG57" s="810"/>
      <c r="AH57" s="810"/>
      <c r="AI57" s="810"/>
      <c r="AJ57" s="810"/>
      <c r="AK57" s="810"/>
      <c r="AL57" s="810"/>
      <c r="AM57" s="810"/>
      <c r="AN57" s="810"/>
      <c r="AO57" s="810"/>
      <c r="AP57" s="810"/>
      <c r="AQ57" s="810"/>
      <c r="AR57" s="810"/>
      <c r="AS57" s="810"/>
      <c r="AT57" s="810"/>
      <c r="AU57" s="810"/>
      <c r="AV57" s="810"/>
      <c r="AW57" s="810"/>
      <c r="AX57" s="810"/>
      <c r="AY57" s="810"/>
      <c r="AZ57" s="810"/>
      <c r="BA57" s="810"/>
      <c r="BB57" s="810"/>
      <c r="BC57" s="810"/>
      <c r="BD57" s="810"/>
      <c r="BE57" s="810"/>
      <c r="BF57" s="810"/>
      <c r="BG57" s="810"/>
      <c r="BH57" s="810"/>
      <c r="BI57" s="810"/>
      <c r="BJ57" s="810"/>
      <c r="BK57" s="810"/>
      <c r="BL57" s="810"/>
      <c r="BM57" s="810"/>
      <c r="BN57" s="810"/>
      <c r="BO57" s="810"/>
      <c r="BP57" s="810"/>
      <c r="BQ57" s="810"/>
      <c r="BR57" s="810"/>
      <c r="BS57" s="810"/>
      <c r="BT57" s="810"/>
      <c r="BU57" s="810"/>
      <c r="BV57" s="810"/>
      <c r="BW57" s="810"/>
      <c r="BX57" s="810"/>
      <c r="BY57" s="810"/>
      <c r="BZ57" s="810"/>
      <c r="CA57" s="810"/>
      <c r="CB57" s="810"/>
      <c r="CC57" s="810"/>
      <c r="CD57" s="810"/>
      <c r="CE57" s="810"/>
      <c r="CF57" s="810"/>
      <c r="CG57" s="810"/>
      <c r="CH57" s="810"/>
      <c r="CI57" s="810"/>
      <c r="CJ57" s="810"/>
      <c r="CK57" s="810"/>
      <c r="CL57" s="810"/>
      <c r="CM57" s="810"/>
      <c r="CN57" s="810"/>
      <c r="CO57" s="810"/>
      <c r="CP57" s="810"/>
      <c r="CQ57" s="810"/>
      <c r="CR57" s="810"/>
      <c r="CS57" s="810"/>
      <c r="CT57" s="810"/>
      <c r="CU57" s="810"/>
      <c r="CV57" s="810"/>
      <c r="CW57" s="810"/>
      <c r="CX57" s="810"/>
      <c r="CY57" s="810"/>
      <c r="CZ57" s="810"/>
      <c r="DA57" s="810"/>
      <c r="DB57" s="810"/>
      <c r="DC57" s="810"/>
      <c r="DD57" s="810"/>
      <c r="DE57" s="810"/>
      <c r="DF57" s="810"/>
      <c r="DG57" s="810"/>
      <c r="DH57" s="810"/>
      <c r="DI57" s="810"/>
      <c r="DJ57" s="810"/>
      <c r="DK57" s="810"/>
      <c r="DL57" s="810"/>
      <c r="DM57" s="810"/>
      <c r="DN57" s="810"/>
      <c r="DO57" s="810"/>
      <c r="DP57" s="810"/>
      <c r="DQ57" s="810"/>
      <c r="DR57" s="810"/>
      <c r="DS57" s="810"/>
      <c r="DT57" s="810"/>
      <c r="DU57" s="810"/>
      <c r="DV57" s="810"/>
      <c r="DW57" s="810"/>
      <c r="DX57" s="810"/>
      <c r="DY57" s="810"/>
      <c r="DZ57" s="810"/>
      <c r="EA57" s="810"/>
      <c r="EB57" s="810"/>
      <c r="EC57" s="810"/>
      <c r="ED57" s="810"/>
      <c r="EE57" s="810"/>
      <c r="EF57" s="810"/>
      <c r="EG57" s="810"/>
      <c r="EH57" s="810"/>
      <c r="EI57" s="810"/>
      <c r="EJ57" s="810"/>
      <c r="EK57" s="810"/>
      <c r="EL57" s="810"/>
      <c r="EM57" s="810"/>
      <c r="EN57" s="810"/>
      <c r="EO57" s="810"/>
      <c r="EP57" s="810"/>
      <c r="EQ57" s="810"/>
      <c r="ER57" s="810"/>
      <c r="ES57" s="810"/>
      <c r="ET57" s="810"/>
      <c r="EU57" s="810"/>
      <c r="EV57" s="810"/>
      <c r="EW57" s="810"/>
      <c r="EX57" s="810"/>
      <c r="EY57" s="810"/>
      <c r="EZ57" s="810"/>
      <c r="FA57" s="810"/>
      <c r="FB57" s="810"/>
      <c r="FC57" s="810"/>
      <c r="FD57" s="810"/>
      <c r="FE57" s="810"/>
      <c r="FF57" s="810"/>
      <c r="FG57" s="810"/>
      <c r="FH57" s="810"/>
      <c r="FI57" s="810"/>
      <c r="FJ57" s="810"/>
      <c r="FK57" s="810"/>
      <c r="FL57" s="810"/>
      <c r="FM57" s="810"/>
      <c r="FN57" s="810"/>
      <c r="FO57" s="810"/>
      <c r="FP57" s="810"/>
      <c r="FQ57" s="810"/>
      <c r="FR57" s="810"/>
      <c r="FS57" s="810"/>
      <c r="FT57" s="810"/>
      <c r="FU57" s="810"/>
      <c r="FV57" s="810"/>
      <c r="FW57" s="810"/>
      <c r="FX57" s="810"/>
      <c r="FY57" s="810"/>
      <c r="FZ57" s="810"/>
      <c r="GA57" s="810"/>
      <c r="GB57" s="810"/>
    </row>
    <row r="58" spans="1:184" s="821" customFormat="1" ht="57" customHeight="1" thickBot="1" x14ac:dyDescent="0.25">
      <c r="A58" s="820"/>
      <c r="B58" s="858">
        <v>1</v>
      </c>
      <c r="C58" s="860" t="s">
        <v>1780</v>
      </c>
      <c r="D58" s="225" t="s">
        <v>1543</v>
      </c>
      <c r="E58" s="859">
        <v>4163532</v>
      </c>
      <c r="F58" s="1129"/>
      <c r="G58" s="1130"/>
      <c r="H58" s="877">
        <f t="shared" si="3"/>
        <v>4163532</v>
      </c>
      <c r="I58" s="814"/>
      <c r="J58" s="810"/>
      <c r="K58" s="810"/>
      <c r="L58" s="810"/>
      <c r="M58" s="810"/>
      <c r="N58" s="810"/>
      <c r="O58" s="810"/>
      <c r="P58" s="810"/>
      <c r="Q58" s="810"/>
      <c r="R58" s="810"/>
      <c r="S58" s="810"/>
      <c r="T58" s="810"/>
      <c r="U58" s="810"/>
      <c r="V58" s="810"/>
      <c r="W58" s="810"/>
      <c r="X58" s="810"/>
      <c r="Y58" s="810"/>
      <c r="Z58" s="810"/>
      <c r="AA58" s="810"/>
      <c r="AB58" s="810"/>
      <c r="AC58" s="810"/>
      <c r="AD58" s="810"/>
      <c r="AE58" s="810"/>
      <c r="AF58" s="810"/>
      <c r="AG58" s="810"/>
      <c r="AH58" s="810"/>
      <c r="AI58" s="810"/>
      <c r="AJ58" s="810"/>
      <c r="AK58" s="810"/>
      <c r="AL58" s="810"/>
      <c r="AM58" s="810"/>
      <c r="AN58" s="810"/>
      <c r="AO58" s="810"/>
      <c r="AP58" s="810"/>
      <c r="AQ58" s="810"/>
      <c r="AR58" s="810"/>
      <c r="AS58" s="810"/>
      <c r="AT58" s="810"/>
      <c r="AU58" s="810"/>
      <c r="AV58" s="810"/>
      <c r="AW58" s="810"/>
      <c r="AX58" s="810"/>
      <c r="AY58" s="810"/>
      <c r="AZ58" s="810"/>
      <c r="BA58" s="810"/>
      <c r="BB58" s="810"/>
      <c r="BC58" s="810"/>
      <c r="BD58" s="810"/>
      <c r="BE58" s="810"/>
      <c r="BF58" s="810"/>
      <c r="BG58" s="810"/>
      <c r="BH58" s="810"/>
      <c r="BI58" s="810"/>
      <c r="BJ58" s="810"/>
      <c r="BK58" s="810"/>
      <c r="BL58" s="810"/>
      <c r="BM58" s="810"/>
      <c r="BN58" s="810"/>
      <c r="BO58" s="810"/>
      <c r="BP58" s="810"/>
      <c r="BQ58" s="810"/>
      <c r="BR58" s="810"/>
      <c r="BS58" s="810"/>
      <c r="BT58" s="810"/>
      <c r="BU58" s="810"/>
      <c r="BV58" s="810"/>
      <c r="BW58" s="810"/>
      <c r="BX58" s="810"/>
      <c r="BY58" s="810"/>
      <c r="BZ58" s="810"/>
      <c r="CA58" s="810"/>
      <c r="CB58" s="810"/>
      <c r="CC58" s="810"/>
      <c r="CD58" s="810"/>
      <c r="CE58" s="810"/>
      <c r="CF58" s="810"/>
      <c r="CG58" s="810"/>
      <c r="CH58" s="810"/>
      <c r="CI58" s="810"/>
      <c r="CJ58" s="810"/>
      <c r="CK58" s="810"/>
      <c r="CL58" s="810"/>
      <c r="CM58" s="810"/>
      <c r="CN58" s="810"/>
      <c r="CO58" s="810"/>
      <c r="CP58" s="810"/>
      <c r="CQ58" s="810"/>
      <c r="CR58" s="810"/>
      <c r="CS58" s="810"/>
      <c r="CT58" s="810"/>
      <c r="CU58" s="810"/>
      <c r="CV58" s="810"/>
      <c r="CW58" s="810"/>
      <c r="CX58" s="810"/>
      <c r="CY58" s="810"/>
      <c r="CZ58" s="810"/>
      <c r="DA58" s="810"/>
      <c r="DB58" s="810"/>
      <c r="DC58" s="810"/>
      <c r="DD58" s="810"/>
      <c r="DE58" s="810"/>
      <c r="DF58" s="810"/>
      <c r="DG58" s="810"/>
      <c r="DH58" s="810"/>
      <c r="DI58" s="810"/>
      <c r="DJ58" s="810"/>
      <c r="DK58" s="810"/>
      <c r="DL58" s="810"/>
      <c r="DM58" s="810"/>
      <c r="DN58" s="810"/>
      <c r="DO58" s="810"/>
      <c r="DP58" s="810"/>
      <c r="DQ58" s="810"/>
      <c r="DR58" s="810"/>
      <c r="DS58" s="810"/>
      <c r="DT58" s="810"/>
      <c r="DU58" s="810"/>
      <c r="DV58" s="810"/>
      <c r="DW58" s="810"/>
      <c r="DX58" s="810"/>
      <c r="DY58" s="810"/>
      <c r="DZ58" s="810"/>
      <c r="EA58" s="810"/>
      <c r="EB58" s="810"/>
      <c r="EC58" s="810"/>
      <c r="ED58" s="810"/>
      <c r="EE58" s="810"/>
      <c r="EF58" s="810"/>
      <c r="EG58" s="810"/>
      <c r="EH58" s="810"/>
      <c r="EI58" s="810"/>
      <c r="EJ58" s="810"/>
      <c r="EK58" s="810"/>
      <c r="EL58" s="810"/>
      <c r="EM58" s="810"/>
      <c r="EN58" s="810"/>
      <c r="EO58" s="810"/>
      <c r="EP58" s="810"/>
      <c r="EQ58" s="810"/>
      <c r="ER58" s="810"/>
      <c r="ES58" s="810"/>
      <c r="ET58" s="810"/>
      <c r="EU58" s="810"/>
      <c r="EV58" s="810"/>
      <c r="EW58" s="810"/>
      <c r="EX58" s="810"/>
      <c r="EY58" s="810"/>
      <c r="EZ58" s="810"/>
      <c r="FA58" s="810"/>
      <c r="FB58" s="810"/>
      <c r="FC58" s="810"/>
      <c r="FD58" s="810"/>
      <c r="FE58" s="810"/>
      <c r="FF58" s="810"/>
      <c r="FG58" s="810"/>
      <c r="FH58" s="810"/>
      <c r="FI58" s="810"/>
      <c r="FJ58" s="810"/>
      <c r="FK58" s="810"/>
      <c r="FL58" s="810"/>
      <c r="FM58" s="810"/>
      <c r="FN58" s="810"/>
      <c r="FO58" s="810"/>
      <c r="FP58" s="810"/>
      <c r="FQ58" s="810"/>
      <c r="FR58" s="810"/>
      <c r="FS58" s="810"/>
      <c r="FT58" s="810"/>
      <c r="FU58" s="810"/>
      <c r="FV58" s="810"/>
      <c r="FW58" s="810"/>
      <c r="FX58" s="810"/>
      <c r="FY58" s="810"/>
      <c r="FZ58" s="810"/>
      <c r="GA58" s="810"/>
      <c r="GB58" s="810"/>
    </row>
    <row r="59" spans="1:184" s="821" customFormat="1" ht="16.149999999999999" customHeight="1" x14ac:dyDescent="0.2">
      <c r="A59" s="820"/>
      <c r="B59" s="1079" t="s">
        <v>1546</v>
      </c>
      <c r="C59" s="1080"/>
      <c r="D59" s="1080"/>
      <c r="E59" s="1080"/>
      <c r="F59" s="1080"/>
      <c r="G59" s="1081"/>
      <c r="H59" s="826"/>
      <c r="I59" s="843"/>
      <c r="J59" s="810"/>
      <c r="K59" s="810"/>
      <c r="L59" s="810"/>
      <c r="M59" s="810"/>
      <c r="N59" s="810"/>
      <c r="O59" s="810"/>
      <c r="P59" s="810"/>
      <c r="Q59" s="810"/>
      <c r="R59" s="810"/>
      <c r="S59" s="810"/>
      <c r="T59" s="810"/>
      <c r="U59" s="810"/>
      <c r="V59" s="810"/>
      <c r="W59" s="810"/>
      <c r="X59" s="810"/>
      <c r="Y59" s="810"/>
      <c r="Z59" s="810"/>
      <c r="AA59" s="810"/>
      <c r="AB59" s="810"/>
      <c r="AC59" s="810"/>
      <c r="AD59" s="810"/>
      <c r="AE59" s="810"/>
      <c r="AF59" s="810"/>
      <c r="AG59" s="810"/>
      <c r="AH59" s="810"/>
      <c r="AI59" s="810"/>
      <c r="AJ59" s="810"/>
      <c r="AK59" s="810"/>
      <c r="AL59" s="810"/>
      <c r="AM59" s="810"/>
      <c r="AN59" s="810"/>
      <c r="AO59" s="810"/>
      <c r="AP59" s="810"/>
      <c r="AQ59" s="810"/>
      <c r="AR59" s="810"/>
      <c r="AS59" s="810"/>
      <c r="AT59" s="810"/>
      <c r="AU59" s="810"/>
      <c r="AV59" s="810"/>
      <c r="AW59" s="810"/>
      <c r="AX59" s="810"/>
      <c r="AY59" s="810"/>
      <c r="AZ59" s="810"/>
      <c r="BA59" s="810"/>
      <c r="BB59" s="810"/>
      <c r="BC59" s="810"/>
      <c r="BD59" s="810"/>
      <c r="BE59" s="810"/>
      <c r="BF59" s="810"/>
      <c r="BG59" s="810"/>
      <c r="BH59" s="810"/>
      <c r="BI59" s="810"/>
      <c r="BJ59" s="810"/>
      <c r="BK59" s="810"/>
      <c r="BL59" s="810"/>
      <c r="BM59" s="810"/>
      <c r="BN59" s="810"/>
      <c r="BO59" s="810"/>
      <c r="BP59" s="810"/>
      <c r="BQ59" s="810"/>
      <c r="BR59" s="810"/>
      <c r="BS59" s="810"/>
      <c r="BT59" s="810"/>
      <c r="BU59" s="810"/>
      <c r="BV59" s="810"/>
      <c r="BW59" s="810"/>
      <c r="BX59" s="810"/>
      <c r="BY59" s="810"/>
      <c r="BZ59" s="810"/>
      <c r="CA59" s="810"/>
      <c r="CB59" s="810"/>
      <c r="CC59" s="810"/>
      <c r="CD59" s="810"/>
      <c r="CE59" s="810"/>
      <c r="CF59" s="810"/>
      <c r="CG59" s="810"/>
      <c r="CH59" s="810"/>
      <c r="CI59" s="810"/>
      <c r="CJ59" s="810"/>
      <c r="CK59" s="810"/>
      <c r="CL59" s="810"/>
      <c r="CM59" s="810"/>
      <c r="CN59" s="810"/>
      <c r="CO59" s="810"/>
      <c r="CP59" s="810"/>
      <c r="CQ59" s="810"/>
      <c r="CR59" s="810"/>
      <c r="CS59" s="810"/>
      <c r="CT59" s="810"/>
      <c r="CU59" s="810"/>
      <c r="CV59" s="810"/>
      <c r="CW59" s="810"/>
      <c r="CX59" s="810"/>
      <c r="CY59" s="810"/>
      <c r="CZ59" s="810"/>
      <c r="DA59" s="810"/>
      <c r="DB59" s="810"/>
      <c r="DC59" s="810"/>
      <c r="DD59" s="810"/>
      <c r="DE59" s="810"/>
      <c r="DF59" s="810"/>
      <c r="DG59" s="810"/>
      <c r="DH59" s="810"/>
      <c r="DI59" s="810"/>
      <c r="DJ59" s="810"/>
      <c r="DK59" s="810"/>
      <c r="DL59" s="810"/>
      <c r="DM59" s="810"/>
      <c r="DN59" s="810"/>
      <c r="DO59" s="810"/>
      <c r="DP59" s="810"/>
      <c r="DQ59" s="810"/>
      <c r="DR59" s="810"/>
      <c r="DS59" s="810"/>
      <c r="DT59" s="810"/>
      <c r="DU59" s="810"/>
      <c r="DV59" s="810"/>
      <c r="DW59" s="810"/>
      <c r="DX59" s="810"/>
      <c r="DY59" s="810"/>
      <c r="DZ59" s="810"/>
      <c r="EA59" s="810"/>
      <c r="EB59" s="810"/>
      <c r="EC59" s="810"/>
      <c r="ED59" s="810"/>
      <c r="EE59" s="810"/>
      <c r="EF59" s="810"/>
      <c r="EG59" s="810"/>
      <c r="EH59" s="810"/>
      <c r="EI59" s="810"/>
      <c r="EJ59" s="810"/>
      <c r="EK59" s="810"/>
      <c r="EL59" s="810"/>
      <c r="EM59" s="810"/>
      <c r="EN59" s="810"/>
      <c r="EO59" s="810"/>
      <c r="EP59" s="810"/>
      <c r="EQ59" s="810"/>
      <c r="ER59" s="810"/>
      <c r="ES59" s="810"/>
      <c r="ET59" s="810"/>
      <c r="EU59" s="810"/>
      <c r="EV59" s="810"/>
      <c r="EW59" s="810"/>
      <c r="EX59" s="810"/>
      <c r="EY59" s="810"/>
      <c r="EZ59" s="810"/>
      <c r="FA59" s="810"/>
      <c r="FB59" s="810"/>
      <c r="FC59" s="810"/>
      <c r="FD59" s="810"/>
      <c r="FE59" s="810"/>
      <c r="FF59" s="810"/>
      <c r="FG59" s="810"/>
      <c r="FH59" s="810"/>
      <c r="FI59" s="810"/>
      <c r="FJ59" s="810"/>
      <c r="FK59" s="810"/>
      <c r="FL59" s="810"/>
      <c r="FM59" s="810"/>
      <c r="FN59" s="810"/>
      <c r="FO59" s="810"/>
      <c r="FP59" s="810"/>
      <c r="FQ59" s="810"/>
      <c r="FR59" s="810"/>
      <c r="FS59" s="810"/>
      <c r="FT59" s="810"/>
      <c r="FU59" s="810"/>
      <c r="FV59" s="810"/>
      <c r="FW59" s="810"/>
      <c r="FX59" s="810"/>
      <c r="FY59" s="810"/>
      <c r="FZ59" s="810"/>
      <c r="GA59" s="810"/>
      <c r="GB59" s="810"/>
    </row>
    <row r="60" spans="1:184" s="821" customFormat="1" ht="16.5" customHeight="1" x14ac:dyDescent="0.25">
      <c r="A60" s="820"/>
      <c r="B60" s="1082" t="s">
        <v>1547</v>
      </c>
      <c r="C60" s="1083"/>
      <c r="D60" s="1083"/>
      <c r="E60" s="1083"/>
      <c r="F60" s="1083"/>
      <c r="G60" s="1084"/>
      <c r="H60" s="827"/>
      <c r="I60" s="844"/>
      <c r="J60" s="810"/>
      <c r="K60" s="810"/>
      <c r="L60" s="810"/>
      <c r="M60" s="810"/>
      <c r="N60" s="810"/>
      <c r="O60" s="810"/>
      <c r="P60" s="810"/>
      <c r="Q60" s="810"/>
      <c r="R60" s="810"/>
      <c r="S60" s="810"/>
      <c r="T60" s="810"/>
      <c r="U60" s="810"/>
      <c r="V60" s="810"/>
      <c r="W60" s="810"/>
      <c r="X60" s="810"/>
      <c r="Y60" s="810"/>
      <c r="Z60" s="810"/>
      <c r="AA60" s="810"/>
      <c r="AB60" s="810"/>
      <c r="AC60" s="810"/>
      <c r="AD60" s="810"/>
      <c r="AE60" s="810"/>
      <c r="AF60" s="810"/>
      <c r="AG60" s="810"/>
      <c r="AH60" s="810"/>
      <c r="AI60" s="810"/>
      <c r="AJ60" s="810"/>
      <c r="AK60" s="810"/>
      <c r="AL60" s="810"/>
      <c r="AM60" s="810"/>
      <c r="AN60" s="810"/>
      <c r="AO60" s="810"/>
      <c r="AP60" s="810"/>
      <c r="AQ60" s="810"/>
      <c r="AR60" s="810"/>
      <c r="AS60" s="810"/>
      <c r="AT60" s="810"/>
      <c r="AU60" s="810"/>
      <c r="AV60" s="810"/>
      <c r="AW60" s="810"/>
      <c r="AX60" s="810"/>
      <c r="AY60" s="810"/>
      <c r="AZ60" s="810"/>
      <c r="BA60" s="810"/>
      <c r="BB60" s="810"/>
      <c r="BC60" s="810"/>
      <c r="BD60" s="810"/>
      <c r="BE60" s="810"/>
      <c r="BF60" s="810"/>
      <c r="BG60" s="810"/>
      <c r="BH60" s="810"/>
      <c r="BI60" s="810"/>
      <c r="BJ60" s="810"/>
      <c r="BK60" s="810"/>
      <c r="BL60" s="810"/>
      <c r="BM60" s="810"/>
      <c r="BN60" s="810"/>
      <c r="BO60" s="810"/>
      <c r="BP60" s="810"/>
      <c r="BQ60" s="810"/>
      <c r="BR60" s="810"/>
      <c r="BS60" s="810"/>
      <c r="BT60" s="810"/>
      <c r="BU60" s="810"/>
      <c r="BV60" s="810"/>
      <c r="BW60" s="810"/>
      <c r="BX60" s="810"/>
      <c r="BY60" s="810"/>
      <c r="BZ60" s="810"/>
      <c r="CA60" s="810"/>
      <c r="CB60" s="810"/>
      <c r="CC60" s="810"/>
      <c r="CD60" s="810"/>
      <c r="CE60" s="810"/>
      <c r="CF60" s="810"/>
      <c r="CG60" s="810"/>
      <c r="CH60" s="810"/>
      <c r="CI60" s="810"/>
      <c r="CJ60" s="810"/>
      <c r="CK60" s="810"/>
      <c r="CL60" s="810"/>
      <c r="CM60" s="810"/>
      <c r="CN60" s="810"/>
      <c r="CO60" s="810"/>
      <c r="CP60" s="810"/>
      <c r="CQ60" s="810"/>
      <c r="CR60" s="810"/>
      <c r="CS60" s="810"/>
      <c r="CT60" s="810"/>
      <c r="CU60" s="810"/>
      <c r="CV60" s="810"/>
      <c r="CW60" s="810"/>
      <c r="CX60" s="810"/>
      <c r="CY60" s="810"/>
      <c r="CZ60" s="810"/>
      <c r="DA60" s="810"/>
      <c r="DB60" s="810"/>
      <c r="DC60" s="810"/>
      <c r="DD60" s="810"/>
      <c r="DE60" s="810"/>
      <c r="DF60" s="810"/>
      <c r="DG60" s="810"/>
      <c r="DH60" s="810"/>
      <c r="DI60" s="810"/>
      <c r="DJ60" s="810"/>
      <c r="DK60" s="810"/>
      <c r="DL60" s="810"/>
      <c r="DM60" s="810"/>
      <c r="DN60" s="810"/>
      <c r="DO60" s="810"/>
      <c r="DP60" s="810"/>
      <c r="DQ60" s="810"/>
      <c r="DR60" s="810"/>
      <c r="DS60" s="810"/>
      <c r="DT60" s="810"/>
      <c r="DU60" s="810"/>
      <c r="DV60" s="810"/>
      <c r="DW60" s="810"/>
      <c r="DX60" s="810"/>
      <c r="DY60" s="810"/>
      <c r="DZ60" s="810"/>
      <c r="EA60" s="810"/>
      <c r="EB60" s="810"/>
      <c r="EC60" s="810"/>
      <c r="ED60" s="810"/>
      <c r="EE60" s="810"/>
      <c r="EF60" s="810"/>
      <c r="EG60" s="810"/>
      <c r="EH60" s="810"/>
      <c r="EI60" s="810"/>
      <c r="EJ60" s="810"/>
      <c r="EK60" s="810"/>
      <c r="EL60" s="810"/>
      <c r="EM60" s="810"/>
      <c r="EN60" s="810"/>
      <c r="EO60" s="810"/>
      <c r="EP60" s="810"/>
      <c r="EQ60" s="810"/>
      <c r="ER60" s="810"/>
      <c r="ES60" s="810"/>
      <c r="ET60" s="810"/>
      <c r="EU60" s="810"/>
      <c r="EV60" s="810"/>
      <c r="EW60" s="810"/>
      <c r="EX60" s="810"/>
      <c r="EY60" s="810"/>
      <c r="EZ60" s="810"/>
      <c r="FA60" s="810"/>
      <c r="FB60" s="810"/>
      <c r="FC60" s="810"/>
      <c r="FD60" s="810"/>
      <c r="FE60" s="810"/>
      <c r="FF60" s="810"/>
      <c r="FG60" s="810"/>
      <c r="FH60" s="810"/>
      <c r="FI60" s="810"/>
      <c r="FJ60" s="810"/>
      <c r="FK60" s="810"/>
      <c r="FL60" s="810"/>
      <c r="FM60" s="810"/>
      <c r="FN60" s="810"/>
      <c r="FO60" s="810"/>
      <c r="FP60" s="810"/>
      <c r="FQ60" s="810"/>
      <c r="FR60" s="810"/>
      <c r="FS60" s="810"/>
      <c r="FT60" s="810"/>
      <c r="FU60" s="810"/>
      <c r="FV60" s="810"/>
      <c r="FW60" s="810"/>
      <c r="FX60" s="810"/>
      <c r="FY60" s="810"/>
      <c r="FZ60" s="810"/>
      <c r="GA60" s="810"/>
      <c r="GB60" s="810"/>
    </row>
    <row r="61" spans="1:184" s="821" customFormat="1" ht="13.9" customHeight="1" x14ac:dyDescent="0.25">
      <c r="A61" s="820"/>
      <c r="B61" s="1082" t="s">
        <v>1548</v>
      </c>
      <c r="C61" s="1083"/>
      <c r="D61" s="1083"/>
      <c r="E61" s="1083"/>
      <c r="F61" s="1083"/>
      <c r="G61" s="1084"/>
      <c r="H61" s="828"/>
      <c r="I61" s="841"/>
      <c r="J61" s="810"/>
      <c r="K61" s="810"/>
      <c r="L61" s="810"/>
      <c r="M61" s="810"/>
      <c r="N61" s="810"/>
      <c r="O61" s="810"/>
      <c r="P61" s="810"/>
      <c r="Q61" s="810"/>
      <c r="R61" s="810"/>
      <c r="S61" s="810"/>
      <c r="T61" s="810"/>
      <c r="U61" s="810"/>
      <c r="V61" s="810"/>
      <c r="W61" s="810"/>
      <c r="X61" s="810"/>
      <c r="Y61" s="810"/>
      <c r="Z61" s="810"/>
      <c r="AA61" s="810"/>
      <c r="AB61" s="810"/>
      <c r="AC61" s="810"/>
      <c r="AD61" s="810"/>
      <c r="AE61" s="810"/>
      <c r="AF61" s="810"/>
      <c r="AG61" s="810"/>
      <c r="AH61" s="810"/>
      <c r="AI61" s="810"/>
      <c r="AJ61" s="810"/>
      <c r="AK61" s="810"/>
      <c r="AL61" s="810"/>
      <c r="AM61" s="810"/>
      <c r="AN61" s="810"/>
      <c r="AO61" s="810"/>
      <c r="AP61" s="810"/>
      <c r="AQ61" s="810"/>
      <c r="AR61" s="810"/>
      <c r="AS61" s="810"/>
      <c r="AT61" s="810"/>
      <c r="AU61" s="810"/>
      <c r="AV61" s="810"/>
      <c r="AW61" s="810"/>
      <c r="AX61" s="810"/>
      <c r="AY61" s="810"/>
      <c r="AZ61" s="810"/>
      <c r="BA61" s="810"/>
      <c r="BB61" s="810"/>
      <c r="BC61" s="810"/>
      <c r="BD61" s="810"/>
      <c r="BE61" s="810"/>
      <c r="BF61" s="810"/>
      <c r="BG61" s="810"/>
      <c r="BH61" s="810"/>
      <c r="BI61" s="810"/>
      <c r="BJ61" s="810"/>
      <c r="BK61" s="810"/>
      <c r="BL61" s="810"/>
      <c r="BM61" s="810"/>
      <c r="BN61" s="810"/>
      <c r="BO61" s="810"/>
      <c r="BP61" s="810"/>
      <c r="BQ61" s="810"/>
      <c r="BR61" s="810"/>
      <c r="BS61" s="810"/>
      <c r="BT61" s="810"/>
      <c r="BU61" s="810"/>
      <c r="BV61" s="810"/>
      <c r="BW61" s="810"/>
      <c r="BX61" s="810"/>
      <c r="BY61" s="810"/>
      <c r="BZ61" s="810"/>
      <c r="CA61" s="810"/>
      <c r="CB61" s="810"/>
      <c r="CC61" s="810"/>
      <c r="CD61" s="810"/>
      <c r="CE61" s="810"/>
      <c r="CF61" s="810"/>
      <c r="CG61" s="810"/>
      <c r="CH61" s="810"/>
      <c r="CI61" s="810"/>
      <c r="CJ61" s="810"/>
      <c r="CK61" s="810"/>
      <c r="CL61" s="810"/>
      <c r="CM61" s="810"/>
      <c r="CN61" s="810"/>
      <c r="CO61" s="810"/>
      <c r="CP61" s="810"/>
      <c r="CQ61" s="810"/>
      <c r="CR61" s="810"/>
      <c r="CS61" s="810"/>
      <c r="CT61" s="810"/>
      <c r="CU61" s="810"/>
      <c r="CV61" s="810"/>
      <c r="CW61" s="810"/>
      <c r="CX61" s="810"/>
      <c r="CY61" s="810"/>
      <c r="CZ61" s="810"/>
      <c r="DA61" s="810"/>
      <c r="DB61" s="810"/>
      <c r="DC61" s="810"/>
      <c r="DD61" s="810"/>
      <c r="DE61" s="810"/>
      <c r="DF61" s="810"/>
      <c r="DG61" s="810"/>
      <c r="DH61" s="810"/>
      <c r="DI61" s="810"/>
      <c r="DJ61" s="810"/>
      <c r="DK61" s="810"/>
      <c r="DL61" s="810"/>
      <c r="DM61" s="810"/>
      <c r="DN61" s="810"/>
      <c r="DO61" s="810"/>
      <c r="DP61" s="810"/>
      <c r="DQ61" s="810"/>
      <c r="DR61" s="810"/>
      <c r="DS61" s="810"/>
      <c r="DT61" s="810"/>
      <c r="DU61" s="810"/>
      <c r="DV61" s="810"/>
      <c r="DW61" s="810"/>
      <c r="DX61" s="810"/>
      <c r="DY61" s="810"/>
      <c r="DZ61" s="810"/>
      <c r="EA61" s="810"/>
      <c r="EB61" s="810"/>
      <c r="EC61" s="810"/>
      <c r="ED61" s="810"/>
      <c r="EE61" s="810"/>
      <c r="EF61" s="810"/>
      <c r="EG61" s="810"/>
      <c r="EH61" s="810"/>
      <c r="EI61" s="810"/>
      <c r="EJ61" s="810"/>
      <c r="EK61" s="810"/>
      <c r="EL61" s="810"/>
      <c r="EM61" s="810"/>
      <c r="EN61" s="810"/>
      <c r="EO61" s="810"/>
      <c r="EP61" s="810"/>
      <c r="EQ61" s="810"/>
      <c r="ER61" s="810"/>
      <c r="ES61" s="810"/>
      <c r="ET61" s="810"/>
      <c r="EU61" s="810"/>
      <c r="EV61" s="810"/>
      <c r="EW61" s="810"/>
      <c r="EX61" s="810"/>
      <c r="EY61" s="810"/>
      <c r="EZ61" s="810"/>
      <c r="FA61" s="810"/>
      <c r="FB61" s="810"/>
      <c r="FC61" s="810"/>
      <c r="FD61" s="810"/>
      <c r="FE61" s="810"/>
      <c r="FF61" s="810"/>
      <c r="FG61" s="810"/>
      <c r="FH61" s="810"/>
      <c r="FI61" s="810"/>
      <c r="FJ61" s="810"/>
      <c r="FK61" s="810"/>
      <c r="FL61" s="810"/>
      <c r="FM61" s="810"/>
      <c r="FN61" s="810"/>
      <c r="FO61" s="810"/>
      <c r="FP61" s="810"/>
      <c r="FQ61" s="810"/>
      <c r="FR61" s="810"/>
      <c r="FS61" s="810"/>
      <c r="FT61" s="810"/>
      <c r="FU61" s="810"/>
      <c r="FV61" s="810"/>
      <c r="FW61" s="810"/>
      <c r="FX61" s="810"/>
      <c r="FY61" s="810"/>
      <c r="FZ61" s="810"/>
      <c r="GA61" s="810"/>
      <c r="GB61" s="810"/>
    </row>
    <row r="62" spans="1:184" s="821" customFormat="1" ht="13.9" customHeight="1" thickBot="1" x14ac:dyDescent="0.3">
      <c r="A62" s="820"/>
      <c r="B62" s="1121" t="s">
        <v>1549</v>
      </c>
      <c r="C62" s="1122"/>
      <c r="D62" s="1122"/>
      <c r="E62" s="1122"/>
      <c r="F62" s="1122"/>
      <c r="G62" s="1123"/>
      <c r="H62" s="829"/>
      <c r="I62" s="844"/>
      <c r="J62" s="810"/>
      <c r="K62" s="810"/>
      <c r="L62" s="810"/>
      <c r="M62" s="810"/>
      <c r="N62" s="810"/>
      <c r="O62" s="810"/>
      <c r="P62" s="810"/>
      <c r="Q62" s="810"/>
      <c r="R62" s="810"/>
      <c r="S62" s="810"/>
      <c r="T62" s="810"/>
      <c r="U62" s="810"/>
      <c r="V62" s="810"/>
      <c r="W62" s="810"/>
      <c r="X62" s="810"/>
      <c r="Y62" s="810"/>
      <c r="Z62" s="810"/>
      <c r="AA62" s="810"/>
      <c r="AB62" s="810"/>
      <c r="AC62" s="810"/>
      <c r="AD62" s="810"/>
      <c r="AE62" s="810"/>
      <c r="AF62" s="810"/>
      <c r="AG62" s="810"/>
      <c r="AH62" s="810"/>
      <c r="AI62" s="810"/>
      <c r="AJ62" s="810"/>
      <c r="AK62" s="810"/>
      <c r="AL62" s="810"/>
      <c r="AM62" s="810"/>
      <c r="AN62" s="810"/>
      <c r="AO62" s="810"/>
      <c r="AP62" s="810"/>
      <c r="AQ62" s="810"/>
      <c r="AR62" s="810"/>
      <c r="AS62" s="810"/>
      <c r="AT62" s="810"/>
      <c r="AU62" s="810"/>
      <c r="AV62" s="810"/>
      <c r="AW62" s="810"/>
      <c r="AX62" s="810"/>
      <c r="AY62" s="810"/>
      <c r="AZ62" s="810"/>
      <c r="BA62" s="810"/>
      <c r="BB62" s="810"/>
      <c r="BC62" s="810"/>
      <c r="BD62" s="810"/>
      <c r="BE62" s="810"/>
      <c r="BF62" s="810"/>
      <c r="BG62" s="810"/>
      <c r="BH62" s="810"/>
      <c r="BI62" s="810"/>
      <c r="BJ62" s="810"/>
      <c r="BK62" s="810"/>
      <c r="BL62" s="810"/>
      <c r="BM62" s="810"/>
      <c r="BN62" s="810"/>
      <c r="BO62" s="810"/>
      <c r="BP62" s="810"/>
      <c r="BQ62" s="810"/>
      <c r="BR62" s="810"/>
      <c r="BS62" s="810"/>
      <c r="BT62" s="810"/>
      <c r="BU62" s="810"/>
      <c r="BV62" s="810"/>
      <c r="BW62" s="810"/>
      <c r="BX62" s="810"/>
      <c r="BY62" s="810"/>
      <c r="BZ62" s="810"/>
      <c r="CA62" s="810"/>
      <c r="CB62" s="810"/>
      <c r="CC62" s="810"/>
      <c r="CD62" s="810"/>
      <c r="CE62" s="810"/>
      <c r="CF62" s="810"/>
      <c r="CG62" s="810"/>
      <c r="CH62" s="810"/>
      <c r="CI62" s="810"/>
      <c r="CJ62" s="810"/>
      <c r="CK62" s="810"/>
      <c r="CL62" s="810"/>
      <c r="CM62" s="810"/>
      <c r="CN62" s="810"/>
      <c r="CO62" s="810"/>
      <c r="CP62" s="810"/>
      <c r="CQ62" s="810"/>
      <c r="CR62" s="810"/>
      <c r="CS62" s="810"/>
      <c r="CT62" s="810"/>
      <c r="CU62" s="810"/>
      <c r="CV62" s="810"/>
      <c r="CW62" s="810"/>
      <c r="CX62" s="810"/>
      <c r="CY62" s="810"/>
      <c r="CZ62" s="810"/>
      <c r="DA62" s="810"/>
      <c r="DB62" s="810"/>
      <c r="DC62" s="810"/>
      <c r="DD62" s="810"/>
      <c r="DE62" s="810"/>
      <c r="DF62" s="810"/>
      <c r="DG62" s="810"/>
      <c r="DH62" s="810"/>
      <c r="DI62" s="810"/>
      <c r="DJ62" s="810"/>
      <c r="DK62" s="810"/>
      <c r="DL62" s="810"/>
      <c r="DM62" s="810"/>
      <c r="DN62" s="810"/>
      <c r="DO62" s="810"/>
      <c r="DP62" s="810"/>
      <c r="DQ62" s="810"/>
      <c r="DR62" s="810"/>
      <c r="DS62" s="810"/>
      <c r="DT62" s="810"/>
      <c r="DU62" s="810"/>
      <c r="DV62" s="810"/>
      <c r="DW62" s="810"/>
      <c r="DX62" s="810"/>
      <c r="DY62" s="810"/>
      <c r="DZ62" s="810"/>
      <c r="EA62" s="810"/>
      <c r="EB62" s="810"/>
      <c r="EC62" s="810"/>
      <c r="ED62" s="810"/>
      <c r="EE62" s="810"/>
      <c r="EF62" s="810"/>
      <c r="EG62" s="810"/>
      <c r="EH62" s="810"/>
      <c r="EI62" s="810"/>
      <c r="EJ62" s="810"/>
      <c r="EK62" s="810"/>
      <c r="EL62" s="810"/>
      <c r="EM62" s="810"/>
      <c r="EN62" s="810"/>
      <c r="EO62" s="810"/>
      <c r="EP62" s="810"/>
      <c r="EQ62" s="810"/>
      <c r="ER62" s="810"/>
      <c r="ES62" s="810"/>
      <c r="ET62" s="810"/>
      <c r="EU62" s="810"/>
      <c r="EV62" s="810"/>
      <c r="EW62" s="810"/>
      <c r="EX62" s="810"/>
      <c r="EY62" s="810"/>
      <c r="EZ62" s="810"/>
      <c r="FA62" s="810"/>
      <c r="FB62" s="810"/>
      <c r="FC62" s="810"/>
      <c r="FD62" s="810"/>
      <c r="FE62" s="810"/>
      <c r="FF62" s="810"/>
      <c r="FG62" s="810"/>
      <c r="FH62" s="810"/>
      <c r="FI62" s="810"/>
      <c r="FJ62" s="810"/>
      <c r="FK62" s="810"/>
      <c r="FL62" s="810"/>
      <c r="FM62" s="810"/>
      <c r="FN62" s="810"/>
      <c r="FO62" s="810"/>
      <c r="FP62" s="810"/>
      <c r="FQ62" s="810"/>
      <c r="FR62" s="810"/>
      <c r="FS62" s="810"/>
      <c r="FT62" s="810"/>
      <c r="FU62" s="810"/>
      <c r="FV62" s="810"/>
      <c r="FW62" s="810"/>
      <c r="FX62" s="810"/>
      <c r="FY62" s="810"/>
      <c r="FZ62" s="810"/>
      <c r="GA62" s="810"/>
      <c r="GB62" s="810"/>
    </row>
    <row r="63" spans="1:184" ht="12.6" customHeight="1" x14ac:dyDescent="0.2">
      <c r="A63" s="812"/>
      <c r="B63" s="830"/>
      <c r="C63" s="831"/>
      <c r="D63" s="831"/>
      <c r="E63" s="831"/>
      <c r="F63" s="831"/>
      <c r="G63" s="831"/>
      <c r="H63" s="832"/>
      <c r="I63" s="814"/>
    </row>
    <row r="64" spans="1:184" x14ac:dyDescent="0.2">
      <c r="A64" s="812"/>
      <c r="B64" s="1069"/>
      <c r="C64" s="1070"/>
      <c r="D64" s="883"/>
      <c r="E64" s="906"/>
      <c r="F64" s="909"/>
      <c r="G64" s="884"/>
      <c r="H64" s="848"/>
      <c r="I64" s="814"/>
      <c r="J64" s="833"/>
      <c r="K64" s="833"/>
      <c r="L64" s="833"/>
      <c r="M64" s="833"/>
      <c r="N64" s="833"/>
      <c r="O64" s="833"/>
      <c r="P64" s="833"/>
      <c r="Q64" s="833"/>
      <c r="R64" s="833"/>
      <c r="S64" s="833"/>
      <c r="T64" s="833"/>
      <c r="U64" s="833"/>
      <c r="V64" s="833"/>
      <c r="W64" s="833"/>
      <c r="X64" s="833"/>
      <c r="Y64" s="833"/>
      <c r="Z64" s="833"/>
      <c r="AA64" s="833"/>
      <c r="AB64" s="833"/>
      <c r="AC64" s="833"/>
      <c r="AD64" s="833"/>
      <c r="AE64" s="833"/>
      <c r="AF64" s="833"/>
      <c r="AG64" s="833"/>
      <c r="AH64" s="833"/>
      <c r="AI64" s="833"/>
      <c r="AJ64" s="833"/>
      <c r="AK64" s="833"/>
      <c r="AL64" s="833"/>
      <c r="AM64" s="833"/>
      <c r="AN64" s="833"/>
      <c r="AO64" s="833"/>
      <c r="AP64" s="833"/>
      <c r="AQ64" s="833"/>
      <c r="AR64" s="833"/>
      <c r="AS64" s="833"/>
      <c r="AT64" s="833"/>
      <c r="AU64" s="833"/>
      <c r="AV64" s="833"/>
      <c r="AW64" s="833"/>
      <c r="AX64" s="833"/>
      <c r="AY64" s="833"/>
      <c r="AZ64" s="833"/>
      <c r="BA64" s="833"/>
      <c r="BB64" s="833"/>
      <c r="BC64" s="833"/>
      <c r="BD64" s="833"/>
      <c r="BE64" s="833"/>
      <c r="BF64" s="833"/>
      <c r="BG64" s="833"/>
      <c r="BH64" s="833"/>
      <c r="BI64" s="833"/>
      <c r="BJ64" s="833"/>
      <c r="BK64" s="833"/>
      <c r="BL64" s="833"/>
      <c r="BM64" s="833"/>
      <c r="BN64" s="833"/>
      <c r="BO64" s="833"/>
      <c r="BP64" s="833"/>
      <c r="BQ64" s="833"/>
      <c r="BR64" s="833"/>
      <c r="BS64" s="833"/>
      <c r="BT64" s="833"/>
      <c r="BU64" s="833"/>
      <c r="BV64" s="833"/>
      <c r="BW64" s="833"/>
      <c r="BX64" s="833"/>
      <c r="BY64" s="833"/>
      <c r="BZ64" s="833"/>
      <c r="CA64" s="833"/>
      <c r="CB64" s="833"/>
      <c r="CC64" s="833"/>
      <c r="CD64" s="833"/>
      <c r="CE64" s="833"/>
      <c r="CF64" s="833"/>
      <c r="CG64" s="833"/>
      <c r="CH64" s="833"/>
      <c r="CI64" s="833"/>
      <c r="CJ64" s="833"/>
      <c r="CK64" s="833"/>
      <c r="CL64" s="833"/>
      <c r="CM64" s="833"/>
      <c r="CN64" s="833"/>
      <c r="CO64" s="833"/>
      <c r="CP64" s="833"/>
      <c r="CQ64" s="833"/>
      <c r="CR64" s="833"/>
      <c r="CS64" s="833"/>
      <c r="CT64" s="833"/>
      <c r="CU64" s="833"/>
      <c r="CV64" s="833"/>
      <c r="CW64" s="833"/>
      <c r="CX64" s="833"/>
      <c r="CY64" s="833"/>
      <c r="CZ64" s="833"/>
      <c r="DA64" s="833"/>
      <c r="DB64" s="833"/>
      <c r="DC64" s="833"/>
      <c r="DD64" s="833"/>
      <c r="DE64" s="833"/>
      <c r="DF64" s="833"/>
      <c r="DG64" s="833"/>
      <c r="DH64" s="833"/>
      <c r="DI64" s="833"/>
      <c r="DJ64" s="833"/>
      <c r="DK64" s="833"/>
      <c r="DL64" s="833"/>
      <c r="DM64" s="833"/>
      <c r="DN64" s="833"/>
      <c r="DO64" s="833"/>
      <c r="DP64" s="833"/>
      <c r="DQ64" s="833"/>
      <c r="DR64" s="833"/>
      <c r="DS64" s="833"/>
      <c r="DT64" s="833"/>
      <c r="DU64" s="833"/>
      <c r="DV64" s="833"/>
      <c r="DW64" s="833"/>
      <c r="DX64" s="833"/>
      <c r="DY64" s="833"/>
      <c r="DZ64" s="833"/>
      <c r="EA64" s="833"/>
      <c r="EB64" s="833"/>
      <c r="EC64" s="833"/>
      <c r="ED64" s="833"/>
      <c r="EE64" s="833"/>
      <c r="EF64" s="833"/>
      <c r="EG64" s="833"/>
      <c r="EH64" s="833"/>
      <c r="EI64" s="833"/>
      <c r="EJ64" s="833"/>
      <c r="EK64" s="833"/>
      <c r="EL64" s="833"/>
      <c r="EM64" s="833"/>
      <c r="EN64" s="833"/>
      <c r="EO64" s="833"/>
      <c r="EP64" s="833"/>
      <c r="EQ64" s="833"/>
      <c r="ER64" s="833"/>
      <c r="ES64" s="833"/>
      <c r="ET64" s="833"/>
      <c r="EU64" s="833"/>
      <c r="EV64" s="833"/>
      <c r="EW64" s="833"/>
      <c r="EX64" s="833"/>
      <c r="EY64" s="833"/>
      <c r="EZ64" s="833"/>
      <c r="FA64" s="833"/>
      <c r="FB64" s="833"/>
      <c r="FC64" s="833"/>
      <c r="FD64" s="833"/>
      <c r="FE64" s="833"/>
      <c r="FF64" s="833"/>
      <c r="FG64" s="833"/>
      <c r="FH64" s="833"/>
      <c r="FI64" s="833"/>
      <c r="FJ64" s="833"/>
      <c r="FK64" s="833"/>
      <c r="FL64" s="833"/>
      <c r="FM64" s="833"/>
      <c r="FN64" s="833"/>
      <c r="FO64" s="833"/>
      <c r="FP64" s="833"/>
      <c r="FQ64" s="833"/>
      <c r="FR64" s="833"/>
      <c r="FS64" s="833"/>
      <c r="FT64" s="833"/>
      <c r="FU64" s="833"/>
      <c r="FV64" s="833"/>
      <c r="FW64" s="833"/>
      <c r="FX64" s="833"/>
      <c r="FY64" s="833"/>
      <c r="FZ64" s="833"/>
      <c r="GA64" s="833"/>
      <c r="GB64" s="833"/>
    </row>
    <row r="65" spans="1:16312" ht="11.45" customHeight="1" x14ac:dyDescent="0.2">
      <c r="A65" s="812"/>
      <c r="B65" s="845"/>
      <c r="C65" s="885"/>
      <c r="D65" s="886"/>
      <c r="E65" s="906"/>
      <c r="F65" s="910"/>
      <c r="G65" s="884"/>
      <c r="H65" s="848"/>
      <c r="I65" s="814"/>
      <c r="J65" s="833"/>
      <c r="K65" s="833"/>
      <c r="L65" s="833"/>
      <c r="M65" s="833"/>
      <c r="N65" s="833"/>
      <c r="O65" s="833"/>
      <c r="P65" s="833"/>
      <c r="Q65" s="833"/>
      <c r="R65" s="833"/>
      <c r="S65" s="833"/>
      <c r="T65" s="833"/>
      <c r="U65" s="833"/>
      <c r="V65" s="833"/>
      <c r="W65" s="833"/>
      <c r="X65" s="833"/>
      <c r="Y65" s="833"/>
      <c r="Z65" s="833"/>
      <c r="AA65" s="833"/>
      <c r="AB65" s="833"/>
      <c r="AC65" s="833"/>
      <c r="AD65" s="833"/>
      <c r="AE65" s="833"/>
      <c r="AF65" s="833"/>
      <c r="AG65" s="833"/>
      <c r="AH65" s="833"/>
      <c r="AI65" s="833"/>
      <c r="AJ65" s="833"/>
      <c r="AK65" s="833"/>
      <c r="AL65" s="833"/>
      <c r="AM65" s="833"/>
      <c r="AN65" s="833"/>
      <c r="AO65" s="833"/>
      <c r="AP65" s="833"/>
      <c r="AQ65" s="833"/>
      <c r="AR65" s="833"/>
      <c r="AS65" s="833"/>
      <c r="AT65" s="833"/>
      <c r="AU65" s="833"/>
      <c r="AV65" s="833"/>
      <c r="AW65" s="833"/>
      <c r="AX65" s="833"/>
      <c r="AY65" s="833"/>
      <c r="AZ65" s="833"/>
      <c r="BA65" s="833"/>
      <c r="BB65" s="833"/>
      <c r="BC65" s="833"/>
      <c r="BD65" s="833"/>
      <c r="BE65" s="833"/>
      <c r="BF65" s="833"/>
      <c r="BG65" s="833"/>
      <c r="BH65" s="833"/>
      <c r="BI65" s="833"/>
      <c r="BJ65" s="833"/>
      <c r="BK65" s="833"/>
      <c r="BL65" s="833"/>
      <c r="BM65" s="833"/>
      <c r="BN65" s="833"/>
      <c r="BO65" s="833"/>
      <c r="BP65" s="833"/>
      <c r="BQ65" s="833"/>
      <c r="BR65" s="833"/>
      <c r="BS65" s="833"/>
      <c r="BT65" s="833"/>
      <c r="BU65" s="833"/>
      <c r="BV65" s="833"/>
      <c r="BW65" s="833"/>
      <c r="BX65" s="833"/>
      <c r="BY65" s="833"/>
      <c r="BZ65" s="833"/>
      <c r="CA65" s="833"/>
      <c r="CB65" s="833"/>
      <c r="CC65" s="833"/>
      <c r="CD65" s="833"/>
      <c r="CE65" s="833"/>
      <c r="CF65" s="833"/>
      <c r="CG65" s="833"/>
      <c r="CH65" s="833"/>
      <c r="CI65" s="833"/>
      <c r="CJ65" s="833"/>
      <c r="CK65" s="833"/>
      <c r="CL65" s="833"/>
      <c r="CM65" s="833"/>
      <c r="CN65" s="833"/>
      <c r="CO65" s="833"/>
      <c r="CP65" s="833"/>
      <c r="CQ65" s="833"/>
      <c r="CR65" s="833"/>
      <c r="CS65" s="833"/>
      <c r="CT65" s="833"/>
      <c r="CU65" s="833"/>
      <c r="CV65" s="833"/>
      <c r="CW65" s="833"/>
      <c r="CX65" s="833"/>
      <c r="CY65" s="833"/>
      <c r="CZ65" s="833"/>
      <c r="DA65" s="833"/>
      <c r="DB65" s="833"/>
      <c r="DC65" s="833"/>
      <c r="DD65" s="833"/>
      <c r="DE65" s="833"/>
      <c r="DF65" s="833"/>
      <c r="DG65" s="833"/>
      <c r="DH65" s="833"/>
      <c r="DI65" s="833"/>
      <c r="DJ65" s="833"/>
      <c r="DK65" s="833"/>
      <c r="DL65" s="833"/>
      <c r="DM65" s="833"/>
      <c r="DN65" s="833"/>
      <c r="DO65" s="833"/>
      <c r="DP65" s="833"/>
      <c r="DQ65" s="833"/>
      <c r="DR65" s="833"/>
      <c r="DS65" s="833"/>
      <c r="DT65" s="833"/>
      <c r="DU65" s="833"/>
      <c r="DV65" s="833"/>
      <c r="DW65" s="833"/>
      <c r="DX65" s="833"/>
      <c r="DY65" s="833"/>
      <c r="DZ65" s="833"/>
      <c r="EA65" s="833"/>
      <c r="EB65" s="833"/>
      <c r="EC65" s="833"/>
      <c r="ED65" s="833"/>
      <c r="EE65" s="833"/>
      <c r="EF65" s="833"/>
      <c r="EG65" s="833"/>
      <c r="EH65" s="833"/>
      <c r="EI65" s="833"/>
      <c r="EJ65" s="833"/>
      <c r="EK65" s="833"/>
      <c r="EL65" s="833"/>
      <c r="EM65" s="833"/>
      <c r="EN65" s="833"/>
      <c r="EO65" s="833"/>
      <c r="EP65" s="833"/>
      <c r="EQ65" s="833"/>
      <c r="ER65" s="833"/>
      <c r="ES65" s="833"/>
      <c r="ET65" s="833"/>
      <c r="EU65" s="833"/>
      <c r="EV65" s="833"/>
      <c r="EW65" s="833"/>
      <c r="EX65" s="833"/>
      <c r="EY65" s="833"/>
      <c r="EZ65" s="833"/>
      <c r="FA65" s="833"/>
      <c r="FB65" s="833"/>
      <c r="FC65" s="833"/>
      <c r="FD65" s="833"/>
      <c r="FE65" s="833"/>
      <c r="FF65" s="833"/>
      <c r="FG65" s="833"/>
      <c r="FH65" s="833"/>
      <c r="FI65" s="833"/>
      <c r="FJ65" s="833"/>
      <c r="FK65" s="833"/>
      <c r="FL65" s="833"/>
      <c r="FM65" s="833"/>
      <c r="FN65" s="833"/>
      <c r="FO65" s="833"/>
      <c r="FP65" s="833"/>
      <c r="FQ65" s="833"/>
      <c r="FR65" s="833"/>
      <c r="FS65" s="833"/>
      <c r="FT65" s="833"/>
      <c r="FU65" s="833"/>
      <c r="FV65" s="833"/>
      <c r="FW65" s="833"/>
      <c r="FX65" s="833"/>
      <c r="FY65" s="833"/>
      <c r="FZ65" s="833"/>
      <c r="GA65" s="833"/>
      <c r="GB65" s="833"/>
    </row>
    <row r="66" spans="1:16312" ht="11.45" customHeight="1" x14ac:dyDescent="0.2">
      <c r="A66" s="812"/>
      <c r="B66" s="845"/>
      <c r="C66" s="885"/>
      <c r="D66" s="886"/>
      <c r="E66" s="906"/>
      <c r="F66" s="910"/>
      <c r="G66" s="884"/>
      <c r="H66" s="848"/>
      <c r="I66" s="814"/>
      <c r="J66" s="833"/>
      <c r="K66" s="833"/>
      <c r="L66" s="833"/>
      <c r="M66" s="833"/>
      <c r="N66" s="833"/>
      <c r="O66" s="833"/>
      <c r="P66" s="833"/>
      <c r="Q66" s="833"/>
      <c r="R66" s="833"/>
      <c r="S66" s="833"/>
      <c r="T66" s="833"/>
      <c r="U66" s="833"/>
      <c r="V66" s="833"/>
      <c r="W66" s="833"/>
      <c r="X66" s="833"/>
      <c r="Y66" s="833"/>
      <c r="Z66" s="833"/>
      <c r="AA66" s="833"/>
      <c r="AB66" s="833"/>
      <c r="AC66" s="833"/>
      <c r="AD66" s="833"/>
      <c r="AE66" s="833"/>
      <c r="AF66" s="833"/>
      <c r="AG66" s="833"/>
      <c r="AH66" s="833"/>
      <c r="AI66" s="833"/>
      <c r="AJ66" s="833"/>
      <c r="AK66" s="833"/>
      <c r="AL66" s="833"/>
      <c r="AM66" s="833"/>
      <c r="AN66" s="833"/>
      <c r="AO66" s="833"/>
      <c r="AP66" s="833"/>
      <c r="AQ66" s="833"/>
      <c r="AR66" s="833"/>
      <c r="AS66" s="833"/>
      <c r="AT66" s="833"/>
      <c r="AU66" s="833"/>
      <c r="AV66" s="833"/>
      <c r="AW66" s="833"/>
      <c r="AX66" s="833"/>
      <c r="AY66" s="833"/>
      <c r="AZ66" s="833"/>
      <c r="BA66" s="833"/>
      <c r="BB66" s="833"/>
      <c r="BC66" s="833"/>
      <c r="BD66" s="833"/>
      <c r="BE66" s="833"/>
      <c r="BF66" s="833"/>
      <c r="BG66" s="833"/>
      <c r="BH66" s="833"/>
      <c r="BI66" s="833"/>
      <c r="BJ66" s="833"/>
      <c r="BK66" s="833"/>
      <c r="BL66" s="833"/>
      <c r="BM66" s="833"/>
      <c r="BN66" s="833"/>
      <c r="BO66" s="833"/>
      <c r="BP66" s="833"/>
      <c r="BQ66" s="833"/>
      <c r="BR66" s="833"/>
      <c r="BS66" s="833"/>
      <c r="BT66" s="833"/>
      <c r="BU66" s="833"/>
      <c r="BV66" s="833"/>
      <c r="BW66" s="833"/>
      <c r="BX66" s="833"/>
      <c r="BY66" s="833"/>
      <c r="BZ66" s="833"/>
      <c r="CA66" s="833"/>
      <c r="CB66" s="833"/>
      <c r="CC66" s="833"/>
      <c r="CD66" s="833"/>
      <c r="CE66" s="833"/>
      <c r="CF66" s="833"/>
      <c r="CG66" s="833"/>
      <c r="CH66" s="833"/>
      <c r="CI66" s="833"/>
      <c r="CJ66" s="833"/>
      <c r="CK66" s="833"/>
      <c r="CL66" s="833"/>
      <c r="CM66" s="833"/>
      <c r="CN66" s="833"/>
      <c r="CO66" s="833"/>
      <c r="CP66" s="833"/>
      <c r="CQ66" s="833"/>
      <c r="CR66" s="833"/>
      <c r="CS66" s="833"/>
      <c r="CT66" s="833"/>
      <c r="CU66" s="833"/>
      <c r="CV66" s="833"/>
      <c r="CW66" s="833"/>
      <c r="CX66" s="833"/>
      <c r="CY66" s="833"/>
      <c r="CZ66" s="833"/>
      <c r="DA66" s="833"/>
      <c r="DB66" s="833"/>
      <c r="DC66" s="833"/>
      <c r="DD66" s="833"/>
      <c r="DE66" s="833"/>
      <c r="DF66" s="833"/>
      <c r="DG66" s="833"/>
      <c r="DH66" s="833"/>
      <c r="DI66" s="833"/>
      <c r="DJ66" s="833"/>
      <c r="DK66" s="833"/>
      <c r="DL66" s="833"/>
      <c r="DM66" s="833"/>
      <c r="DN66" s="833"/>
      <c r="DO66" s="833"/>
      <c r="DP66" s="833"/>
      <c r="DQ66" s="833"/>
      <c r="DR66" s="833"/>
      <c r="DS66" s="833"/>
      <c r="DT66" s="833"/>
      <c r="DU66" s="833"/>
      <c r="DV66" s="833"/>
      <c r="DW66" s="833"/>
      <c r="DX66" s="833"/>
      <c r="DY66" s="833"/>
      <c r="DZ66" s="833"/>
      <c r="EA66" s="833"/>
      <c r="EB66" s="833"/>
      <c r="EC66" s="833"/>
      <c r="ED66" s="833"/>
      <c r="EE66" s="833"/>
      <c r="EF66" s="833"/>
      <c r="EG66" s="833"/>
      <c r="EH66" s="833"/>
      <c r="EI66" s="833"/>
      <c r="EJ66" s="833"/>
      <c r="EK66" s="833"/>
      <c r="EL66" s="833"/>
      <c r="EM66" s="833"/>
      <c r="EN66" s="833"/>
      <c r="EO66" s="833"/>
      <c r="EP66" s="833"/>
      <c r="EQ66" s="833"/>
      <c r="ER66" s="833"/>
      <c r="ES66" s="833"/>
      <c r="ET66" s="833"/>
      <c r="EU66" s="833"/>
      <c r="EV66" s="833"/>
      <c r="EW66" s="833"/>
      <c r="EX66" s="833"/>
      <c r="EY66" s="833"/>
      <c r="EZ66" s="833"/>
      <c r="FA66" s="833"/>
      <c r="FB66" s="833"/>
      <c r="FC66" s="833"/>
      <c r="FD66" s="833"/>
      <c r="FE66" s="833"/>
      <c r="FF66" s="833"/>
      <c r="FG66" s="833"/>
      <c r="FH66" s="833"/>
      <c r="FI66" s="833"/>
      <c r="FJ66" s="833"/>
      <c r="FK66" s="833"/>
      <c r="FL66" s="833"/>
      <c r="FM66" s="833"/>
      <c r="FN66" s="833"/>
      <c r="FO66" s="833"/>
      <c r="FP66" s="833"/>
      <c r="FQ66" s="833"/>
      <c r="FR66" s="833"/>
      <c r="FS66" s="833"/>
      <c r="FT66" s="833"/>
      <c r="FU66" s="833"/>
      <c r="FV66" s="833"/>
      <c r="FW66" s="833"/>
      <c r="FX66" s="833"/>
      <c r="FY66" s="833"/>
      <c r="FZ66" s="833"/>
      <c r="GA66" s="833"/>
      <c r="GB66" s="833"/>
    </row>
    <row r="67" spans="1:16312" ht="11.45" customHeight="1" x14ac:dyDescent="0.2">
      <c r="A67" s="812"/>
      <c r="B67" s="846"/>
      <c r="C67" s="885"/>
      <c r="D67" s="886"/>
      <c r="E67" s="906"/>
      <c r="F67" s="906"/>
      <c r="G67" s="884"/>
      <c r="H67" s="848"/>
      <c r="I67" s="814"/>
      <c r="J67" s="833"/>
      <c r="K67" s="833"/>
      <c r="L67" s="833"/>
      <c r="M67" s="833"/>
      <c r="N67" s="833"/>
      <c r="O67" s="833"/>
      <c r="P67" s="833"/>
      <c r="Q67" s="833"/>
      <c r="R67" s="833"/>
      <c r="S67" s="833"/>
      <c r="T67" s="833"/>
      <c r="U67" s="833"/>
      <c r="V67" s="833"/>
      <c r="W67" s="833"/>
      <c r="X67" s="833"/>
      <c r="Y67" s="833"/>
      <c r="Z67" s="833"/>
      <c r="AA67" s="833"/>
      <c r="AB67" s="833"/>
      <c r="AC67" s="833"/>
      <c r="AD67" s="833"/>
      <c r="AE67" s="833"/>
      <c r="AF67" s="833"/>
      <c r="AG67" s="833"/>
      <c r="AH67" s="833"/>
      <c r="AI67" s="833"/>
      <c r="AJ67" s="833"/>
      <c r="AK67" s="833"/>
      <c r="AL67" s="833"/>
      <c r="AM67" s="833"/>
      <c r="AN67" s="833"/>
      <c r="AO67" s="833"/>
      <c r="AP67" s="833"/>
      <c r="AQ67" s="833"/>
      <c r="AR67" s="833"/>
      <c r="AS67" s="833"/>
      <c r="AT67" s="833"/>
      <c r="AU67" s="833"/>
      <c r="AV67" s="833"/>
      <c r="AW67" s="833"/>
      <c r="AX67" s="833"/>
      <c r="AY67" s="833"/>
      <c r="AZ67" s="833"/>
      <c r="BA67" s="833"/>
      <c r="BB67" s="833"/>
      <c r="BC67" s="833"/>
      <c r="BD67" s="833"/>
      <c r="BE67" s="833"/>
      <c r="BF67" s="833"/>
      <c r="BG67" s="833"/>
      <c r="BH67" s="833"/>
      <c r="BI67" s="833"/>
      <c r="BJ67" s="833"/>
      <c r="BK67" s="833"/>
      <c r="BL67" s="833"/>
      <c r="BM67" s="833"/>
      <c r="BN67" s="833"/>
      <c r="BO67" s="833"/>
      <c r="BP67" s="833"/>
      <c r="BQ67" s="833"/>
      <c r="BR67" s="833"/>
      <c r="BS67" s="833"/>
      <c r="BT67" s="833"/>
      <c r="BU67" s="833"/>
      <c r="BV67" s="833"/>
      <c r="BW67" s="833"/>
      <c r="BX67" s="833"/>
      <c r="BY67" s="833"/>
      <c r="BZ67" s="833"/>
      <c r="CA67" s="833"/>
      <c r="CB67" s="833"/>
      <c r="CC67" s="833"/>
      <c r="CD67" s="833"/>
      <c r="CE67" s="833"/>
      <c r="CF67" s="833"/>
      <c r="CG67" s="833"/>
      <c r="CH67" s="833"/>
      <c r="CI67" s="833"/>
      <c r="CJ67" s="833"/>
      <c r="CK67" s="833"/>
      <c r="CL67" s="833"/>
      <c r="CM67" s="833"/>
      <c r="CN67" s="833"/>
      <c r="CO67" s="833"/>
      <c r="CP67" s="833"/>
      <c r="CQ67" s="833"/>
      <c r="CR67" s="833"/>
      <c r="CS67" s="833"/>
      <c r="CT67" s="833"/>
      <c r="CU67" s="833"/>
      <c r="CV67" s="833"/>
      <c r="CW67" s="833"/>
      <c r="CX67" s="833"/>
      <c r="CY67" s="833"/>
      <c r="CZ67" s="833"/>
      <c r="DA67" s="833"/>
      <c r="DB67" s="833"/>
      <c r="DC67" s="833"/>
      <c r="DD67" s="833"/>
      <c r="DE67" s="833"/>
      <c r="DF67" s="833"/>
      <c r="DG67" s="833"/>
      <c r="DH67" s="833"/>
      <c r="DI67" s="833"/>
      <c r="DJ67" s="833"/>
      <c r="DK67" s="833"/>
      <c r="DL67" s="833"/>
      <c r="DM67" s="833"/>
      <c r="DN67" s="833"/>
      <c r="DO67" s="833"/>
      <c r="DP67" s="833"/>
      <c r="DQ67" s="833"/>
      <c r="DR67" s="833"/>
      <c r="DS67" s="833"/>
      <c r="DT67" s="833"/>
      <c r="DU67" s="833"/>
      <c r="DV67" s="833"/>
      <c r="DW67" s="833"/>
      <c r="DX67" s="833"/>
      <c r="DY67" s="833"/>
      <c r="DZ67" s="833"/>
      <c r="EA67" s="833"/>
      <c r="EB67" s="833"/>
      <c r="EC67" s="833"/>
      <c r="ED67" s="833"/>
      <c r="EE67" s="833"/>
      <c r="EF67" s="833"/>
      <c r="EG67" s="833"/>
      <c r="EH67" s="833"/>
      <c r="EI67" s="833"/>
      <c r="EJ67" s="833"/>
      <c r="EK67" s="833"/>
      <c r="EL67" s="833"/>
      <c r="EM67" s="833"/>
      <c r="EN67" s="833"/>
      <c r="EO67" s="833"/>
      <c r="EP67" s="833"/>
      <c r="EQ67" s="833"/>
      <c r="ER67" s="833"/>
      <c r="ES67" s="833"/>
      <c r="ET67" s="833"/>
      <c r="EU67" s="833"/>
      <c r="EV67" s="833"/>
      <c r="EW67" s="833"/>
      <c r="EX67" s="833"/>
      <c r="EY67" s="833"/>
      <c r="EZ67" s="833"/>
      <c r="FA67" s="833"/>
      <c r="FB67" s="833"/>
      <c r="FC67" s="833"/>
      <c r="FD67" s="833"/>
      <c r="FE67" s="833"/>
      <c r="FF67" s="833"/>
      <c r="FG67" s="833"/>
      <c r="FH67" s="833"/>
      <c r="FI67" s="833"/>
      <c r="FJ67" s="833"/>
      <c r="FK67" s="833"/>
      <c r="FL67" s="833"/>
      <c r="FM67" s="833"/>
      <c r="FN67" s="833"/>
      <c r="FO67" s="833"/>
      <c r="FP67" s="833"/>
      <c r="FQ67" s="833"/>
      <c r="FR67" s="833"/>
      <c r="FS67" s="833"/>
      <c r="FT67" s="833"/>
      <c r="FU67" s="833"/>
      <c r="FV67" s="833"/>
      <c r="FW67" s="833"/>
      <c r="FX67" s="833"/>
      <c r="FY67" s="833"/>
      <c r="FZ67" s="833"/>
      <c r="GA67" s="833"/>
      <c r="GB67" s="833"/>
    </row>
    <row r="68" spans="1:16312" x14ac:dyDescent="0.2">
      <c r="A68" s="812"/>
      <c r="B68" s="849"/>
      <c r="C68" s="892"/>
      <c r="D68" s="878"/>
      <c r="E68" s="879"/>
      <c r="F68" s="880"/>
      <c r="G68" s="881"/>
      <c r="H68" s="882"/>
      <c r="I68" s="814"/>
      <c r="J68" s="833"/>
      <c r="K68" s="833"/>
      <c r="L68" s="833"/>
      <c r="M68" s="833"/>
      <c r="N68" s="833"/>
      <c r="O68" s="833"/>
      <c r="P68" s="833"/>
      <c r="Q68" s="833"/>
      <c r="R68" s="833"/>
      <c r="S68" s="833"/>
      <c r="T68" s="833"/>
      <c r="U68" s="833"/>
      <c r="V68" s="833"/>
      <c r="W68" s="833"/>
      <c r="X68" s="833"/>
      <c r="Y68" s="833"/>
      <c r="Z68" s="833"/>
      <c r="AA68" s="833"/>
      <c r="AB68" s="833"/>
      <c r="AC68" s="833"/>
      <c r="AD68" s="833"/>
      <c r="AE68" s="833"/>
      <c r="AF68" s="833"/>
      <c r="AG68" s="833"/>
      <c r="AH68" s="833"/>
      <c r="AI68" s="833"/>
      <c r="AJ68" s="833"/>
      <c r="AK68" s="833"/>
      <c r="AL68" s="833"/>
      <c r="AM68" s="833"/>
      <c r="AN68" s="833"/>
      <c r="AO68" s="833"/>
      <c r="AP68" s="833"/>
      <c r="AQ68" s="833"/>
      <c r="AR68" s="833"/>
      <c r="AS68" s="833"/>
      <c r="AT68" s="833"/>
      <c r="AU68" s="833"/>
      <c r="AV68" s="833"/>
      <c r="AW68" s="833"/>
      <c r="AX68" s="833"/>
      <c r="AY68" s="833"/>
      <c r="AZ68" s="833"/>
      <c r="BA68" s="833"/>
      <c r="BB68" s="833"/>
      <c r="BC68" s="833"/>
      <c r="BD68" s="833"/>
      <c r="BE68" s="833"/>
      <c r="BF68" s="833"/>
      <c r="BG68" s="833"/>
      <c r="BH68" s="833"/>
      <c r="BI68" s="833"/>
      <c r="BJ68" s="833"/>
      <c r="BK68" s="833"/>
      <c r="BL68" s="833"/>
      <c r="BM68" s="833"/>
      <c r="BN68" s="833"/>
      <c r="BO68" s="833"/>
      <c r="BP68" s="833"/>
      <c r="BQ68" s="833"/>
      <c r="BR68" s="833"/>
      <c r="BS68" s="833"/>
      <c r="BT68" s="833"/>
      <c r="BU68" s="833"/>
      <c r="BV68" s="833"/>
      <c r="BW68" s="833"/>
      <c r="BX68" s="833"/>
      <c r="BY68" s="833"/>
      <c r="BZ68" s="833"/>
      <c r="CA68" s="833"/>
      <c r="CB68" s="833"/>
      <c r="CC68" s="833"/>
      <c r="CD68" s="833"/>
      <c r="CE68" s="833"/>
      <c r="CF68" s="833"/>
      <c r="CG68" s="833"/>
      <c r="CH68" s="833"/>
      <c r="CI68" s="833"/>
      <c r="CJ68" s="833"/>
      <c r="CK68" s="833"/>
      <c r="CL68" s="833"/>
      <c r="CM68" s="833"/>
      <c r="CN68" s="833"/>
      <c r="CO68" s="833"/>
      <c r="CP68" s="833"/>
      <c r="CQ68" s="833"/>
      <c r="CR68" s="833"/>
      <c r="CS68" s="833"/>
      <c r="CT68" s="833"/>
      <c r="CU68" s="833"/>
      <c r="CV68" s="833"/>
      <c r="CW68" s="833"/>
      <c r="CX68" s="833"/>
      <c r="CY68" s="833"/>
      <c r="CZ68" s="833"/>
      <c r="DA68" s="833"/>
      <c r="DB68" s="833"/>
      <c r="DC68" s="833"/>
      <c r="DD68" s="833"/>
      <c r="DE68" s="833"/>
      <c r="DF68" s="833"/>
      <c r="DG68" s="833"/>
      <c r="DH68" s="833"/>
      <c r="DI68" s="833"/>
      <c r="DJ68" s="833"/>
      <c r="DK68" s="833"/>
      <c r="DL68" s="833"/>
      <c r="DM68" s="833"/>
      <c r="DN68" s="833"/>
      <c r="DO68" s="833"/>
      <c r="DP68" s="833"/>
      <c r="DQ68" s="833"/>
      <c r="DR68" s="833"/>
      <c r="DS68" s="833"/>
      <c r="DT68" s="833"/>
      <c r="DU68" s="833"/>
      <c r="DV68" s="833"/>
      <c r="DW68" s="833"/>
      <c r="DX68" s="833"/>
      <c r="DY68" s="833"/>
      <c r="DZ68" s="833"/>
      <c r="EA68" s="833"/>
      <c r="EB68" s="833"/>
      <c r="EC68" s="833"/>
      <c r="ED68" s="833"/>
      <c r="EE68" s="833"/>
      <c r="EF68" s="833"/>
      <c r="EG68" s="833"/>
      <c r="EH68" s="833"/>
      <c r="EI68" s="833"/>
      <c r="EJ68" s="833"/>
      <c r="EK68" s="833"/>
      <c r="EL68" s="833"/>
      <c r="EM68" s="833"/>
      <c r="EN68" s="833"/>
      <c r="EO68" s="833"/>
      <c r="EP68" s="833"/>
      <c r="EQ68" s="833"/>
      <c r="ER68" s="833"/>
      <c r="ES68" s="833"/>
      <c r="ET68" s="833"/>
      <c r="EU68" s="833"/>
      <c r="EV68" s="833"/>
      <c r="EW68" s="833"/>
      <c r="EX68" s="833"/>
      <c r="EY68" s="833"/>
      <c r="EZ68" s="833"/>
      <c r="FA68" s="833"/>
      <c r="FB68" s="833"/>
      <c r="FC68" s="833"/>
      <c r="FD68" s="833"/>
      <c r="FE68" s="833"/>
      <c r="FF68" s="833"/>
      <c r="FG68" s="833"/>
      <c r="FH68" s="833"/>
      <c r="FI68" s="833"/>
      <c r="FJ68" s="833"/>
      <c r="FK68" s="833"/>
      <c r="FL68" s="833"/>
      <c r="FM68" s="833"/>
      <c r="FN68" s="833"/>
      <c r="FO68" s="833"/>
      <c r="FP68" s="833"/>
      <c r="FQ68" s="833"/>
      <c r="FR68" s="833"/>
      <c r="FS68" s="833"/>
      <c r="FT68" s="833"/>
      <c r="FU68" s="833"/>
      <c r="FV68" s="833"/>
      <c r="FW68" s="833"/>
      <c r="FX68" s="833"/>
      <c r="FY68" s="833"/>
      <c r="FZ68" s="833"/>
      <c r="GA68" s="833"/>
      <c r="GB68" s="833"/>
    </row>
    <row r="69" spans="1:16312" x14ac:dyDescent="0.2">
      <c r="A69" s="812"/>
      <c r="B69" s="847"/>
      <c r="C69" s="1133" t="s">
        <v>1770</v>
      </c>
      <c r="D69" s="1133"/>
      <c r="E69" s="1133"/>
      <c r="F69" s="1134" t="s">
        <v>1771</v>
      </c>
      <c r="G69" s="1134"/>
      <c r="H69" s="1135"/>
      <c r="I69" s="814"/>
      <c r="J69" s="833"/>
      <c r="K69" s="833"/>
      <c r="L69" s="833"/>
      <c r="M69" s="833"/>
      <c r="N69" s="833"/>
      <c r="O69" s="833"/>
      <c r="P69" s="833"/>
      <c r="Q69" s="833"/>
      <c r="R69" s="833"/>
      <c r="S69" s="833"/>
      <c r="T69" s="833"/>
      <c r="U69" s="833"/>
      <c r="V69" s="833"/>
      <c r="W69" s="833"/>
      <c r="X69" s="833"/>
      <c r="Y69" s="833"/>
      <c r="Z69" s="833"/>
      <c r="AA69" s="833"/>
      <c r="AB69" s="833"/>
      <c r="AC69" s="833"/>
      <c r="AD69" s="833"/>
      <c r="AE69" s="833"/>
      <c r="AF69" s="833"/>
      <c r="AG69" s="833"/>
      <c r="AH69" s="833"/>
      <c r="AI69" s="833"/>
      <c r="AJ69" s="833"/>
      <c r="AK69" s="833"/>
      <c r="AL69" s="833"/>
      <c r="AM69" s="833"/>
      <c r="AN69" s="833"/>
      <c r="AO69" s="833"/>
      <c r="AP69" s="833"/>
      <c r="AQ69" s="833"/>
      <c r="AR69" s="833"/>
      <c r="AS69" s="833"/>
      <c r="AT69" s="833"/>
      <c r="AU69" s="833"/>
      <c r="AV69" s="833"/>
      <c r="AW69" s="833"/>
      <c r="AX69" s="833"/>
      <c r="AY69" s="833"/>
      <c r="AZ69" s="833"/>
      <c r="BA69" s="833"/>
      <c r="BB69" s="833"/>
      <c r="BC69" s="833"/>
      <c r="BD69" s="833"/>
      <c r="BE69" s="833"/>
      <c r="BF69" s="833"/>
      <c r="BG69" s="833"/>
      <c r="BH69" s="833"/>
      <c r="BI69" s="833"/>
      <c r="BJ69" s="833"/>
      <c r="BK69" s="833"/>
      <c r="BL69" s="833"/>
      <c r="BM69" s="833"/>
      <c r="BN69" s="833"/>
      <c r="BO69" s="833"/>
      <c r="BP69" s="833"/>
      <c r="BQ69" s="833"/>
      <c r="BR69" s="833"/>
      <c r="BS69" s="833"/>
      <c r="BT69" s="833"/>
      <c r="BU69" s="833"/>
      <c r="BV69" s="833"/>
      <c r="BW69" s="833"/>
      <c r="BX69" s="833"/>
      <c r="BY69" s="833"/>
      <c r="BZ69" s="833"/>
      <c r="CA69" s="833"/>
      <c r="CB69" s="833"/>
      <c r="CC69" s="833"/>
      <c r="CD69" s="833"/>
      <c r="CE69" s="833"/>
      <c r="CF69" s="833"/>
      <c r="CG69" s="833"/>
      <c r="CH69" s="833"/>
      <c r="CI69" s="833"/>
      <c r="CJ69" s="833"/>
      <c r="CK69" s="833"/>
      <c r="CL69" s="833"/>
      <c r="CM69" s="833"/>
      <c r="CN69" s="833"/>
      <c r="CO69" s="833"/>
      <c r="CP69" s="833"/>
      <c r="CQ69" s="833"/>
      <c r="CR69" s="833"/>
      <c r="CS69" s="833"/>
      <c r="CT69" s="833"/>
      <c r="CU69" s="833"/>
      <c r="CV69" s="833"/>
      <c r="CW69" s="833"/>
      <c r="CX69" s="833"/>
      <c r="CY69" s="833"/>
      <c r="CZ69" s="833"/>
      <c r="DA69" s="833"/>
      <c r="DB69" s="833"/>
      <c r="DC69" s="833"/>
      <c r="DD69" s="833"/>
      <c r="DE69" s="833"/>
      <c r="DF69" s="833"/>
      <c r="DG69" s="833"/>
      <c r="DH69" s="833"/>
      <c r="DI69" s="833"/>
      <c r="DJ69" s="833"/>
      <c r="DK69" s="833"/>
      <c r="DL69" s="833"/>
      <c r="DM69" s="833"/>
      <c r="DN69" s="833"/>
      <c r="DO69" s="833"/>
      <c r="DP69" s="833"/>
      <c r="DQ69" s="833"/>
      <c r="DR69" s="833"/>
      <c r="DS69" s="833"/>
      <c r="DT69" s="833"/>
      <c r="DU69" s="833"/>
      <c r="DV69" s="833"/>
      <c r="DW69" s="833"/>
      <c r="DX69" s="833"/>
      <c r="DY69" s="833"/>
      <c r="DZ69" s="833"/>
      <c r="EA69" s="833"/>
      <c r="EB69" s="833"/>
      <c r="EC69" s="833"/>
      <c r="ED69" s="833"/>
      <c r="EE69" s="833"/>
      <c r="EF69" s="833"/>
      <c r="EG69" s="833"/>
      <c r="EH69" s="833"/>
      <c r="EI69" s="833"/>
      <c r="EJ69" s="833"/>
      <c r="EK69" s="833"/>
      <c r="EL69" s="833"/>
      <c r="EM69" s="833"/>
      <c r="EN69" s="833"/>
      <c r="EO69" s="833"/>
      <c r="EP69" s="833"/>
      <c r="EQ69" s="833"/>
      <c r="ER69" s="833"/>
      <c r="ES69" s="833"/>
      <c r="ET69" s="833"/>
      <c r="EU69" s="833"/>
      <c r="EV69" s="833"/>
      <c r="EW69" s="833"/>
      <c r="EX69" s="833"/>
      <c r="EY69" s="833"/>
      <c r="EZ69" s="833"/>
      <c r="FA69" s="833"/>
      <c r="FB69" s="833"/>
      <c r="FC69" s="833"/>
      <c r="FD69" s="833"/>
      <c r="FE69" s="833"/>
      <c r="FF69" s="833"/>
      <c r="FG69" s="833"/>
      <c r="FH69" s="833"/>
      <c r="FI69" s="833"/>
      <c r="FJ69" s="833"/>
      <c r="FK69" s="833"/>
      <c r="FL69" s="833"/>
      <c r="FM69" s="833"/>
      <c r="FN69" s="833"/>
      <c r="FO69" s="833"/>
      <c r="FP69" s="833"/>
      <c r="FQ69" s="833"/>
      <c r="FR69" s="833"/>
      <c r="FS69" s="833"/>
      <c r="FT69" s="833"/>
      <c r="FU69" s="833"/>
      <c r="FV69" s="833"/>
      <c r="FW69" s="833"/>
      <c r="FX69" s="833"/>
      <c r="FY69" s="833"/>
      <c r="FZ69" s="833"/>
      <c r="GA69" s="833"/>
      <c r="GB69" s="833"/>
    </row>
    <row r="70" spans="1:16312" x14ac:dyDescent="0.2">
      <c r="A70" s="812"/>
      <c r="B70" s="847"/>
      <c r="C70" s="1133"/>
      <c r="D70" s="1133"/>
      <c r="E70" s="1133"/>
      <c r="F70" s="887"/>
      <c r="G70" s="888"/>
      <c r="H70" s="891"/>
      <c r="I70" s="814"/>
      <c r="J70" s="833"/>
      <c r="K70" s="833"/>
      <c r="L70" s="833"/>
      <c r="M70" s="833"/>
      <c r="N70" s="833"/>
      <c r="O70" s="833"/>
      <c r="P70" s="833"/>
      <c r="Q70" s="833"/>
      <c r="R70" s="833"/>
      <c r="S70" s="833"/>
      <c r="T70" s="833"/>
      <c r="U70" s="833"/>
      <c r="V70" s="833"/>
      <c r="W70" s="833"/>
      <c r="X70" s="833"/>
      <c r="Y70" s="833"/>
      <c r="Z70" s="833"/>
      <c r="AA70" s="833"/>
      <c r="AB70" s="833"/>
      <c r="AC70" s="833"/>
      <c r="AD70" s="833"/>
      <c r="AE70" s="833"/>
      <c r="AF70" s="833"/>
      <c r="AG70" s="833"/>
      <c r="AH70" s="833"/>
      <c r="AI70" s="833"/>
      <c r="AJ70" s="833"/>
      <c r="AK70" s="833"/>
      <c r="AL70" s="833"/>
      <c r="AM70" s="833"/>
      <c r="AN70" s="833"/>
      <c r="AO70" s="833"/>
      <c r="AP70" s="833"/>
      <c r="AQ70" s="833"/>
      <c r="AR70" s="833"/>
      <c r="AS70" s="833"/>
      <c r="AT70" s="833"/>
      <c r="AU70" s="833"/>
      <c r="AV70" s="833"/>
      <c r="AW70" s="833"/>
      <c r="AX70" s="833"/>
      <c r="AY70" s="833"/>
      <c r="AZ70" s="833"/>
      <c r="BA70" s="833"/>
      <c r="BB70" s="833"/>
      <c r="BC70" s="833"/>
      <c r="BD70" s="833"/>
      <c r="BE70" s="833"/>
      <c r="BF70" s="833"/>
      <c r="BG70" s="833"/>
      <c r="BH70" s="833"/>
      <c r="BI70" s="833"/>
      <c r="BJ70" s="833"/>
      <c r="BK70" s="833"/>
      <c r="BL70" s="833"/>
      <c r="BM70" s="833"/>
      <c r="BN70" s="833"/>
      <c r="BO70" s="833"/>
      <c r="BP70" s="833"/>
      <c r="BQ70" s="833"/>
      <c r="BR70" s="833"/>
      <c r="BS70" s="833"/>
      <c r="BT70" s="833"/>
      <c r="BU70" s="833"/>
      <c r="BV70" s="833"/>
      <c r="BW70" s="833"/>
      <c r="BX70" s="833"/>
      <c r="BY70" s="833"/>
      <c r="BZ70" s="833"/>
      <c r="CA70" s="833"/>
      <c r="CB70" s="833"/>
      <c r="CC70" s="833"/>
      <c r="CD70" s="833"/>
      <c r="CE70" s="833"/>
      <c r="CF70" s="833"/>
      <c r="CG70" s="833"/>
      <c r="CH70" s="833"/>
      <c r="CI70" s="833"/>
      <c r="CJ70" s="833"/>
      <c r="CK70" s="833"/>
      <c r="CL70" s="833"/>
      <c r="CM70" s="833"/>
      <c r="CN70" s="833"/>
      <c r="CO70" s="833"/>
      <c r="CP70" s="833"/>
      <c r="CQ70" s="833"/>
      <c r="CR70" s="833"/>
      <c r="CS70" s="833"/>
      <c r="CT70" s="833"/>
      <c r="CU70" s="833"/>
      <c r="CV70" s="833"/>
      <c r="CW70" s="833"/>
      <c r="CX70" s="833"/>
      <c r="CY70" s="833"/>
      <c r="CZ70" s="833"/>
      <c r="DA70" s="833"/>
      <c r="DB70" s="833"/>
      <c r="DC70" s="833"/>
      <c r="DD70" s="833"/>
      <c r="DE70" s="833"/>
      <c r="DF70" s="833"/>
      <c r="DG70" s="833"/>
      <c r="DH70" s="833"/>
      <c r="DI70" s="833"/>
      <c r="DJ70" s="833"/>
      <c r="DK70" s="833"/>
      <c r="DL70" s="833"/>
      <c r="DM70" s="833"/>
      <c r="DN70" s="833"/>
      <c r="DO70" s="833"/>
      <c r="DP70" s="833"/>
      <c r="DQ70" s="833"/>
      <c r="DR70" s="833"/>
      <c r="DS70" s="833"/>
      <c r="DT70" s="833"/>
      <c r="DU70" s="833"/>
      <c r="DV70" s="833"/>
      <c r="DW70" s="833"/>
      <c r="DX70" s="833"/>
      <c r="DY70" s="833"/>
      <c r="DZ70" s="833"/>
      <c r="EA70" s="833"/>
      <c r="EB70" s="833"/>
      <c r="EC70" s="833"/>
      <c r="ED70" s="833"/>
      <c r="EE70" s="833"/>
      <c r="EF70" s="833"/>
      <c r="EG70" s="833"/>
      <c r="EH70" s="833"/>
      <c r="EI70" s="833"/>
      <c r="EJ70" s="833"/>
      <c r="EK70" s="833"/>
      <c r="EL70" s="833"/>
      <c r="EM70" s="833"/>
      <c r="EN70" s="833"/>
      <c r="EO70" s="833"/>
      <c r="EP70" s="833"/>
      <c r="EQ70" s="833"/>
      <c r="ER70" s="833"/>
      <c r="ES70" s="833"/>
      <c r="ET70" s="833"/>
      <c r="EU70" s="833"/>
      <c r="EV70" s="833"/>
      <c r="EW70" s="833"/>
      <c r="EX70" s="833"/>
      <c r="EY70" s="833"/>
      <c r="EZ70" s="833"/>
      <c r="FA70" s="833"/>
      <c r="FB70" s="833"/>
      <c r="FC70" s="833"/>
      <c r="FD70" s="833"/>
      <c r="FE70" s="833"/>
      <c r="FF70" s="833"/>
      <c r="FG70" s="833"/>
      <c r="FH70" s="833"/>
      <c r="FI70" s="833"/>
      <c r="FJ70" s="833"/>
      <c r="FK70" s="833"/>
      <c r="FL70" s="833"/>
      <c r="FM70" s="833"/>
      <c r="FN70" s="833"/>
      <c r="FO70" s="833"/>
      <c r="FP70" s="833"/>
      <c r="FQ70" s="833"/>
      <c r="FR70" s="833"/>
      <c r="FS70" s="833"/>
      <c r="FT70" s="833"/>
      <c r="FU70" s="833"/>
      <c r="FV70" s="833"/>
      <c r="FW70" s="833"/>
      <c r="FX70" s="833"/>
      <c r="FY70" s="833"/>
      <c r="FZ70" s="833"/>
      <c r="GA70" s="833"/>
      <c r="GB70" s="833"/>
    </row>
    <row r="71" spans="1:16312" ht="11.45" customHeight="1" x14ac:dyDescent="0.2">
      <c r="A71" s="812"/>
      <c r="B71" s="850"/>
      <c r="C71" s="889"/>
      <c r="D71" s="889"/>
      <c r="E71" s="889"/>
      <c r="F71" s="890"/>
      <c r="G71" s="884"/>
      <c r="H71" s="848"/>
      <c r="I71" s="814"/>
      <c r="J71" s="833"/>
      <c r="K71" s="833"/>
      <c r="L71" s="833"/>
      <c r="M71" s="833"/>
      <c r="N71" s="833"/>
      <c r="O71" s="833"/>
      <c r="P71" s="833"/>
      <c r="Q71" s="833"/>
      <c r="R71" s="833"/>
      <c r="S71" s="833"/>
      <c r="T71" s="833"/>
      <c r="U71" s="833"/>
      <c r="V71" s="833"/>
      <c r="W71" s="833"/>
      <c r="X71" s="833"/>
      <c r="Y71" s="833"/>
      <c r="Z71" s="833"/>
      <c r="AA71" s="833"/>
      <c r="AB71" s="833"/>
      <c r="AC71" s="833"/>
      <c r="AD71" s="833"/>
      <c r="AE71" s="833"/>
      <c r="AF71" s="833"/>
      <c r="AG71" s="833"/>
      <c r="AH71" s="833"/>
      <c r="AI71" s="833"/>
      <c r="AJ71" s="833"/>
      <c r="AK71" s="833"/>
      <c r="AL71" s="833"/>
      <c r="AM71" s="833"/>
      <c r="AN71" s="833"/>
      <c r="AO71" s="833"/>
      <c r="AP71" s="833"/>
      <c r="AQ71" s="833"/>
      <c r="AR71" s="833"/>
      <c r="AS71" s="833"/>
      <c r="AT71" s="833"/>
      <c r="AU71" s="833"/>
      <c r="AV71" s="833"/>
      <c r="AW71" s="833"/>
      <c r="AX71" s="833"/>
      <c r="AY71" s="833"/>
      <c r="AZ71" s="833"/>
      <c r="BA71" s="833"/>
      <c r="BB71" s="833"/>
      <c r="BC71" s="833"/>
      <c r="BD71" s="833"/>
      <c r="BE71" s="833"/>
      <c r="BF71" s="833"/>
      <c r="BG71" s="833"/>
      <c r="BH71" s="833"/>
      <c r="BI71" s="833"/>
      <c r="BJ71" s="833"/>
      <c r="BK71" s="833"/>
      <c r="BL71" s="833"/>
      <c r="BM71" s="833"/>
      <c r="BN71" s="833"/>
      <c r="BO71" s="833"/>
      <c r="BP71" s="833"/>
      <c r="BQ71" s="833"/>
      <c r="BR71" s="833"/>
      <c r="BS71" s="833"/>
      <c r="BT71" s="833"/>
      <c r="BU71" s="833"/>
      <c r="BV71" s="833"/>
      <c r="BW71" s="833"/>
      <c r="BX71" s="833"/>
      <c r="BY71" s="833"/>
      <c r="BZ71" s="833"/>
      <c r="CA71" s="833"/>
      <c r="CB71" s="833"/>
      <c r="CC71" s="833"/>
      <c r="CD71" s="833"/>
      <c r="CE71" s="833"/>
      <c r="CF71" s="833"/>
      <c r="CG71" s="833"/>
      <c r="CH71" s="833"/>
      <c r="CI71" s="833"/>
      <c r="CJ71" s="833"/>
      <c r="CK71" s="833"/>
      <c r="CL71" s="833"/>
      <c r="CM71" s="833"/>
      <c r="CN71" s="833"/>
      <c r="CO71" s="833"/>
      <c r="CP71" s="833"/>
      <c r="CQ71" s="833"/>
      <c r="CR71" s="833"/>
      <c r="CS71" s="833"/>
      <c r="CT71" s="833"/>
      <c r="CU71" s="833"/>
      <c r="CV71" s="833"/>
      <c r="CW71" s="833"/>
      <c r="CX71" s="833"/>
      <c r="CY71" s="833"/>
      <c r="CZ71" s="833"/>
      <c r="DA71" s="833"/>
      <c r="DB71" s="833"/>
      <c r="DC71" s="833"/>
      <c r="DD71" s="833"/>
      <c r="DE71" s="833"/>
      <c r="DF71" s="833"/>
      <c r="DG71" s="833"/>
      <c r="DH71" s="833"/>
      <c r="DI71" s="833"/>
      <c r="DJ71" s="833"/>
      <c r="DK71" s="833"/>
      <c r="DL71" s="833"/>
      <c r="DM71" s="833"/>
      <c r="DN71" s="833"/>
      <c r="DO71" s="833"/>
      <c r="DP71" s="833"/>
      <c r="DQ71" s="833"/>
      <c r="DR71" s="833"/>
      <c r="DS71" s="833"/>
      <c r="DT71" s="833"/>
      <c r="DU71" s="833"/>
      <c r="DV71" s="833"/>
      <c r="DW71" s="833"/>
      <c r="DX71" s="833"/>
      <c r="DY71" s="833"/>
      <c r="DZ71" s="833"/>
      <c r="EA71" s="833"/>
      <c r="EB71" s="833"/>
      <c r="EC71" s="833"/>
      <c r="ED71" s="833"/>
      <c r="EE71" s="833"/>
      <c r="EF71" s="833"/>
      <c r="EG71" s="833"/>
      <c r="EH71" s="833"/>
      <c r="EI71" s="833"/>
      <c r="EJ71" s="833"/>
      <c r="EK71" s="833"/>
      <c r="EL71" s="833"/>
      <c r="EM71" s="833"/>
      <c r="EN71" s="833"/>
      <c r="EO71" s="833"/>
      <c r="EP71" s="833"/>
      <c r="EQ71" s="833"/>
      <c r="ER71" s="833"/>
      <c r="ES71" s="833"/>
      <c r="ET71" s="833"/>
      <c r="EU71" s="833"/>
      <c r="EV71" s="833"/>
      <c r="EW71" s="833"/>
      <c r="EX71" s="833"/>
      <c r="EY71" s="833"/>
      <c r="EZ71" s="833"/>
      <c r="FA71" s="833"/>
      <c r="FB71" s="833"/>
      <c r="FC71" s="833"/>
      <c r="FD71" s="833"/>
      <c r="FE71" s="833"/>
      <c r="FF71" s="833"/>
      <c r="FG71" s="833"/>
      <c r="FH71" s="833"/>
      <c r="FI71" s="833"/>
      <c r="FJ71" s="833"/>
      <c r="FK71" s="833"/>
      <c r="FL71" s="833"/>
      <c r="FM71" s="833"/>
      <c r="FN71" s="833"/>
      <c r="FO71" s="833"/>
      <c r="FP71" s="833"/>
      <c r="FQ71" s="833"/>
      <c r="FR71" s="833"/>
      <c r="FS71" s="833"/>
      <c r="FT71" s="833"/>
      <c r="FU71" s="833"/>
      <c r="FV71" s="833"/>
      <c r="FW71" s="833"/>
      <c r="FX71" s="833"/>
      <c r="FY71" s="833"/>
      <c r="FZ71" s="833"/>
      <c r="GA71" s="833"/>
      <c r="GB71" s="833"/>
    </row>
    <row r="72" spans="1:16312" ht="17.25" thickBot="1" x14ac:dyDescent="0.25">
      <c r="A72" s="812"/>
      <c r="B72" s="207"/>
      <c r="C72" s="208"/>
      <c r="D72" s="208"/>
      <c r="E72" s="84"/>
      <c r="F72" s="208"/>
      <c r="G72" s="851"/>
      <c r="H72" s="852"/>
      <c r="I72" s="814"/>
      <c r="J72" s="811"/>
      <c r="K72" s="811"/>
      <c r="L72" s="811"/>
      <c r="M72" s="811"/>
      <c r="N72" s="811"/>
      <c r="O72" s="811"/>
      <c r="P72" s="811"/>
      <c r="Q72" s="811"/>
      <c r="R72" s="811"/>
      <c r="S72" s="811"/>
      <c r="T72" s="811"/>
      <c r="U72" s="811"/>
      <c r="V72" s="811"/>
      <c r="W72" s="811"/>
      <c r="X72" s="811"/>
      <c r="Y72" s="811"/>
      <c r="Z72" s="811"/>
      <c r="AA72" s="811"/>
      <c r="AB72" s="811"/>
      <c r="AC72" s="811"/>
      <c r="AD72" s="811"/>
      <c r="AE72" s="811"/>
      <c r="AF72" s="811"/>
      <c r="AG72" s="811"/>
      <c r="AH72" s="811"/>
      <c r="AI72" s="811"/>
      <c r="AJ72" s="811"/>
      <c r="AK72" s="811"/>
      <c r="AL72" s="811"/>
      <c r="AM72" s="811"/>
      <c r="AN72" s="811"/>
      <c r="AO72" s="811"/>
      <c r="AP72" s="811"/>
      <c r="AQ72" s="811"/>
      <c r="AR72" s="811"/>
      <c r="AS72" s="811"/>
      <c r="AT72" s="811"/>
      <c r="AU72" s="811"/>
      <c r="AV72" s="811"/>
      <c r="AW72" s="811"/>
      <c r="AX72" s="811"/>
      <c r="AY72" s="811"/>
      <c r="AZ72" s="811"/>
      <c r="BA72" s="811"/>
      <c r="BB72" s="811"/>
      <c r="BC72" s="811"/>
      <c r="BD72" s="811"/>
      <c r="BE72" s="811"/>
      <c r="BF72" s="811"/>
      <c r="BG72" s="811"/>
      <c r="BH72" s="811"/>
      <c r="BI72" s="811"/>
      <c r="BJ72" s="811"/>
      <c r="BK72" s="811"/>
      <c r="BL72" s="811"/>
      <c r="BM72" s="811"/>
      <c r="BN72" s="811"/>
      <c r="BO72" s="811"/>
      <c r="BP72" s="811"/>
      <c r="BQ72" s="811"/>
      <c r="BR72" s="811"/>
      <c r="BS72" s="811"/>
      <c r="BT72" s="811"/>
      <c r="BU72" s="811"/>
      <c r="BV72" s="811"/>
      <c r="BW72" s="811"/>
      <c r="BX72" s="811"/>
      <c r="BY72" s="811"/>
      <c r="BZ72" s="811"/>
      <c r="CA72" s="811"/>
      <c r="CB72" s="811"/>
      <c r="CC72" s="811"/>
      <c r="CD72" s="811"/>
      <c r="CE72" s="811"/>
      <c r="CF72" s="811"/>
      <c r="CG72" s="811"/>
      <c r="CH72" s="811"/>
      <c r="CI72" s="811"/>
      <c r="CJ72" s="811"/>
      <c r="CK72" s="811"/>
      <c r="CL72" s="811"/>
      <c r="CM72" s="811"/>
      <c r="CN72" s="811"/>
      <c r="CO72" s="811"/>
      <c r="CP72" s="811"/>
      <c r="CQ72" s="811"/>
      <c r="CR72" s="811"/>
      <c r="CS72" s="811"/>
      <c r="CT72" s="811"/>
      <c r="CU72" s="811"/>
      <c r="CV72" s="811"/>
      <c r="CW72" s="811"/>
      <c r="CX72" s="811"/>
      <c r="CY72" s="811"/>
      <c r="CZ72" s="811"/>
      <c r="DA72" s="811"/>
      <c r="DB72" s="811"/>
      <c r="DC72" s="811"/>
      <c r="DD72" s="811"/>
      <c r="DE72" s="811"/>
      <c r="DF72" s="811"/>
      <c r="DG72" s="811"/>
      <c r="DH72" s="811"/>
      <c r="DI72" s="811"/>
      <c r="DJ72" s="811"/>
      <c r="DK72" s="811"/>
      <c r="DL72" s="811"/>
      <c r="DM72" s="811"/>
      <c r="DN72" s="811"/>
      <c r="DO72" s="811"/>
      <c r="DP72" s="811"/>
      <c r="DQ72" s="811"/>
      <c r="DR72" s="811"/>
      <c r="DS72" s="811"/>
      <c r="DT72" s="811"/>
      <c r="DU72" s="811"/>
      <c r="DV72" s="811"/>
      <c r="DW72" s="811"/>
      <c r="DX72" s="811"/>
      <c r="DY72" s="811"/>
      <c r="DZ72" s="811"/>
      <c r="EA72" s="811"/>
      <c r="EB72" s="811"/>
      <c r="EC72" s="811"/>
      <c r="ED72" s="811"/>
      <c r="EE72" s="811"/>
      <c r="EF72" s="811"/>
      <c r="EG72" s="811"/>
      <c r="EH72" s="811"/>
      <c r="EI72" s="811"/>
      <c r="EJ72" s="811"/>
      <c r="EK72" s="811"/>
      <c r="EL72" s="811"/>
      <c r="EM72" s="811"/>
      <c r="EN72" s="811"/>
      <c r="EO72" s="811"/>
      <c r="EP72" s="811"/>
      <c r="EQ72" s="811"/>
      <c r="ER72" s="811"/>
      <c r="ES72" s="811"/>
      <c r="ET72" s="811"/>
      <c r="EU72" s="811"/>
      <c r="EV72" s="811"/>
      <c r="EW72" s="811"/>
      <c r="EX72" s="811"/>
      <c r="EY72" s="811"/>
      <c r="EZ72" s="811"/>
      <c r="FA72" s="811"/>
      <c r="FB72" s="811"/>
      <c r="FC72" s="811"/>
      <c r="FD72" s="811"/>
      <c r="FE72" s="811"/>
      <c r="FF72" s="811"/>
      <c r="FG72" s="811"/>
      <c r="FH72" s="811"/>
      <c r="FI72" s="811"/>
      <c r="FJ72" s="811"/>
      <c r="FK72" s="811"/>
      <c r="FL72" s="811"/>
      <c r="FM72" s="811"/>
      <c r="FN72" s="811"/>
      <c r="FO72" s="811"/>
      <c r="FP72" s="811"/>
      <c r="FQ72" s="811"/>
      <c r="FR72" s="811"/>
      <c r="FS72" s="811"/>
      <c r="FT72" s="811"/>
      <c r="FU72" s="811"/>
      <c r="FV72" s="811"/>
      <c r="FW72" s="811"/>
      <c r="FX72" s="811"/>
      <c r="FY72" s="811"/>
      <c r="FZ72" s="811"/>
      <c r="GA72" s="811"/>
      <c r="GB72" s="811"/>
    </row>
    <row r="73" spans="1:16312" ht="17.25" thickBot="1" x14ac:dyDescent="0.25">
      <c r="A73" s="812"/>
      <c r="I73" s="834"/>
    </row>
    <row r="74" spans="1:16312" ht="6.6" customHeight="1" x14ac:dyDescent="0.2">
      <c r="A74" s="812"/>
      <c r="B74" s="856"/>
      <c r="C74" s="806"/>
      <c r="D74" s="806"/>
      <c r="E74" s="807"/>
      <c r="F74" s="808"/>
      <c r="G74" s="808"/>
      <c r="H74" s="809"/>
      <c r="I74" s="809"/>
    </row>
    <row r="75" spans="1:16312" ht="24.75" customHeight="1" x14ac:dyDescent="0.2">
      <c r="A75" s="812"/>
      <c r="B75" s="1062" t="s">
        <v>1803</v>
      </c>
      <c r="C75" s="1063"/>
      <c r="D75" s="1063"/>
      <c r="E75" s="1063"/>
      <c r="F75" s="1063"/>
      <c r="G75" s="1063"/>
      <c r="H75" s="1064"/>
      <c r="I75" s="814"/>
    </row>
    <row r="76" spans="1:16312" ht="22.5" customHeight="1" x14ac:dyDescent="0.2">
      <c r="A76" s="812"/>
      <c r="B76" s="1058" t="s">
        <v>1804</v>
      </c>
      <c r="C76" s="1059"/>
      <c r="D76" s="1059"/>
      <c r="E76" s="1059"/>
      <c r="F76" s="1059"/>
      <c r="G76" s="1059"/>
      <c r="H76" s="1060"/>
      <c r="I76" s="814"/>
    </row>
    <row r="77" spans="1:16312" ht="42" customHeight="1" x14ac:dyDescent="0.2">
      <c r="A77" s="812"/>
      <c r="B77" s="1065" t="s">
        <v>1805</v>
      </c>
      <c r="C77" s="1063"/>
      <c r="D77" s="1063"/>
      <c r="E77" s="1063"/>
      <c r="F77" s="1063"/>
      <c r="G77" s="1063"/>
      <c r="H77" s="1064"/>
      <c r="I77" s="814"/>
    </row>
    <row r="78" spans="1:16312" ht="45.75" customHeight="1" x14ac:dyDescent="0.2">
      <c r="A78" s="812"/>
      <c r="B78" s="1062" t="s">
        <v>1551</v>
      </c>
      <c r="C78" s="1063"/>
      <c r="D78" s="1063"/>
      <c r="E78" s="1063"/>
      <c r="F78" s="1063"/>
      <c r="G78" s="1063"/>
      <c r="H78" s="1064"/>
      <c r="I78" s="814"/>
    </row>
    <row r="79" spans="1:16312" ht="27.75" customHeight="1" x14ac:dyDescent="0.2">
      <c r="A79" s="812"/>
      <c r="B79" s="1058" t="s">
        <v>1800</v>
      </c>
      <c r="C79" s="1059"/>
      <c r="D79" s="1059"/>
      <c r="E79" s="1059"/>
      <c r="F79" s="1059"/>
      <c r="G79" s="1059"/>
      <c r="H79" s="1060"/>
      <c r="I79" s="814"/>
    </row>
    <row r="80" spans="1:16312" s="810" customFormat="1" ht="60.75" customHeight="1" x14ac:dyDescent="0.2">
      <c r="A80" s="928"/>
      <c r="B80" s="1062" t="s">
        <v>1552</v>
      </c>
      <c r="C80" s="1063"/>
      <c r="D80" s="1063"/>
      <c r="E80" s="1063"/>
      <c r="F80" s="1063"/>
      <c r="G80" s="1063"/>
      <c r="H80" s="1064"/>
      <c r="I80" s="814"/>
      <c r="GC80" s="811"/>
      <c r="GD80" s="811"/>
      <c r="GE80" s="811"/>
      <c r="GF80" s="811"/>
      <c r="GG80" s="811"/>
      <c r="GH80" s="811"/>
      <c r="GI80" s="811"/>
      <c r="GJ80" s="811"/>
      <c r="GK80" s="811"/>
      <c r="GL80" s="811"/>
      <c r="GM80" s="811"/>
      <c r="GN80" s="811"/>
      <c r="GO80" s="811"/>
      <c r="GP80" s="811"/>
      <c r="GQ80" s="811"/>
      <c r="GR80" s="811"/>
      <c r="GS80" s="811"/>
      <c r="GT80" s="811"/>
      <c r="GU80" s="811"/>
      <c r="GV80" s="811"/>
      <c r="GW80" s="811"/>
      <c r="GX80" s="811"/>
      <c r="GY80" s="811"/>
      <c r="GZ80" s="811"/>
      <c r="HA80" s="811"/>
      <c r="HB80" s="811"/>
      <c r="HC80" s="811"/>
      <c r="HD80" s="811"/>
      <c r="HE80" s="811"/>
      <c r="HF80" s="811"/>
      <c r="HG80" s="811"/>
      <c r="HH80" s="811"/>
      <c r="HI80" s="811"/>
      <c r="HJ80" s="811"/>
      <c r="HK80" s="811"/>
      <c r="HL80" s="811"/>
      <c r="HM80" s="811"/>
      <c r="HN80" s="811"/>
      <c r="HO80" s="811"/>
      <c r="HP80" s="811"/>
      <c r="HQ80" s="811"/>
      <c r="HR80" s="811"/>
      <c r="HS80" s="811"/>
      <c r="HT80" s="811"/>
      <c r="HU80" s="811"/>
      <c r="HV80" s="811"/>
      <c r="HW80" s="811"/>
      <c r="HX80" s="811"/>
      <c r="HY80" s="811"/>
      <c r="HZ80" s="811"/>
      <c r="IA80" s="811"/>
      <c r="IB80" s="811"/>
      <c r="IC80" s="811"/>
      <c r="ID80" s="811"/>
      <c r="IE80" s="811"/>
      <c r="IF80" s="811"/>
      <c r="IG80" s="811"/>
      <c r="IH80" s="811"/>
      <c r="II80" s="811"/>
      <c r="IJ80" s="811"/>
      <c r="IK80" s="811"/>
      <c r="IL80" s="811"/>
      <c r="IM80" s="811"/>
      <c r="IN80" s="811"/>
      <c r="IO80" s="811"/>
      <c r="IP80" s="811"/>
      <c r="IQ80" s="811"/>
      <c r="IR80" s="811"/>
      <c r="IS80" s="811"/>
      <c r="IT80" s="811"/>
      <c r="IU80" s="811"/>
      <c r="IV80" s="811"/>
      <c r="IW80" s="811"/>
      <c r="IX80" s="811"/>
      <c r="IY80" s="811"/>
      <c r="IZ80" s="811"/>
      <c r="JA80" s="811"/>
      <c r="JB80" s="811"/>
      <c r="JC80" s="811"/>
      <c r="JD80" s="811"/>
      <c r="JE80" s="811"/>
      <c r="JF80" s="811"/>
      <c r="JG80" s="811"/>
      <c r="JH80" s="811"/>
      <c r="JI80" s="811"/>
      <c r="JJ80" s="811"/>
      <c r="JK80" s="811"/>
      <c r="JL80" s="811"/>
      <c r="JM80" s="811"/>
      <c r="JN80" s="811"/>
      <c r="JO80" s="811"/>
      <c r="JP80" s="811"/>
      <c r="JQ80" s="811"/>
      <c r="JR80" s="811"/>
      <c r="JS80" s="811"/>
      <c r="JT80" s="811"/>
      <c r="JU80" s="811"/>
      <c r="JV80" s="811"/>
      <c r="JW80" s="811"/>
      <c r="JX80" s="811"/>
      <c r="JY80" s="811"/>
      <c r="JZ80" s="811"/>
      <c r="KA80" s="811"/>
      <c r="KB80" s="811"/>
      <c r="KC80" s="811"/>
      <c r="KD80" s="811"/>
      <c r="KE80" s="811"/>
      <c r="KF80" s="811"/>
      <c r="KG80" s="811"/>
      <c r="KH80" s="811"/>
      <c r="KI80" s="811"/>
      <c r="KJ80" s="811"/>
      <c r="KK80" s="811"/>
      <c r="KL80" s="811"/>
      <c r="KM80" s="811"/>
      <c r="KN80" s="811"/>
      <c r="KO80" s="811"/>
      <c r="KP80" s="811"/>
      <c r="KQ80" s="811"/>
      <c r="KR80" s="811"/>
      <c r="KS80" s="811"/>
      <c r="KT80" s="811"/>
      <c r="KU80" s="811"/>
      <c r="KV80" s="811"/>
      <c r="KW80" s="811"/>
      <c r="KX80" s="811"/>
      <c r="KY80" s="811"/>
      <c r="KZ80" s="811"/>
      <c r="LA80" s="811"/>
      <c r="LB80" s="811"/>
      <c r="LC80" s="811"/>
      <c r="LD80" s="811"/>
      <c r="LE80" s="811"/>
      <c r="LF80" s="811"/>
      <c r="LG80" s="811"/>
      <c r="LH80" s="811"/>
      <c r="LI80" s="811"/>
      <c r="LJ80" s="811"/>
      <c r="LK80" s="811"/>
      <c r="LL80" s="811"/>
      <c r="LM80" s="811"/>
      <c r="LN80" s="811"/>
      <c r="LO80" s="811"/>
      <c r="LP80" s="811"/>
      <c r="LQ80" s="811"/>
      <c r="LR80" s="811"/>
      <c r="LS80" s="811"/>
      <c r="LT80" s="811"/>
      <c r="LU80" s="811"/>
      <c r="LV80" s="811"/>
      <c r="LW80" s="811"/>
      <c r="LX80" s="811"/>
      <c r="LY80" s="811"/>
      <c r="LZ80" s="811"/>
      <c r="MA80" s="811"/>
      <c r="MB80" s="811"/>
      <c r="MC80" s="811"/>
      <c r="MD80" s="811"/>
      <c r="ME80" s="811"/>
      <c r="MF80" s="811"/>
      <c r="MG80" s="811"/>
      <c r="MH80" s="811"/>
      <c r="MI80" s="811"/>
      <c r="MJ80" s="811"/>
      <c r="MK80" s="811"/>
      <c r="ML80" s="811"/>
      <c r="MM80" s="811"/>
      <c r="MN80" s="811"/>
      <c r="MO80" s="811"/>
      <c r="MP80" s="811"/>
      <c r="MQ80" s="811"/>
      <c r="MR80" s="811"/>
      <c r="MS80" s="811"/>
      <c r="MT80" s="811"/>
      <c r="MU80" s="811"/>
      <c r="MV80" s="811"/>
      <c r="MW80" s="811"/>
      <c r="MX80" s="811"/>
      <c r="MY80" s="811"/>
      <c r="MZ80" s="811"/>
      <c r="NA80" s="811"/>
      <c r="NB80" s="811"/>
      <c r="NC80" s="811"/>
      <c r="ND80" s="811"/>
      <c r="NE80" s="811"/>
      <c r="NF80" s="811"/>
      <c r="NG80" s="811"/>
      <c r="NH80" s="811"/>
      <c r="NI80" s="811"/>
      <c r="NJ80" s="811"/>
      <c r="NK80" s="811"/>
      <c r="NL80" s="811"/>
      <c r="NM80" s="811"/>
      <c r="NN80" s="811"/>
      <c r="NO80" s="811"/>
      <c r="NP80" s="811"/>
      <c r="NQ80" s="811"/>
      <c r="NR80" s="811"/>
      <c r="NS80" s="811"/>
      <c r="NT80" s="811"/>
      <c r="NU80" s="811"/>
      <c r="NV80" s="811"/>
      <c r="NW80" s="811"/>
      <c r="NX80" s="811"/>
      <c r="NY80" s="811"/>
      <c r="NZ80" s="811"/>
      <c r="OA80" s="811"/>
      <c r="OB80" s="811"/>
      <c r="OC80" s="811"/>
      <c r="OD80" s="811"/>
      <c r="OE80" s="811"/>
      <c r="OF80" s="811"/>
      <c r="OG80" s="811"/>
      <c r="OH80" s="811"/>
      <c r="OI80" s="811"/>
      <c r="OJ80" s="811"/>
      <c r="OK80" s="811"/>
      <c r="OL80" s="811"/>
      <c r="OM80" s="811"/>
      <c r="ON80" s="811"/>
      <c r="OO80" s="811"/>
      <c r="OP80" s="811"/>
      <c r="OQ80" s="811"/>
      <c r="OR80" s="811"/>
      <c r="OS80" s="811"/>
      <c r="OT80" s="811"/>
      <c r="OU80" s="811"/>
      <c r="OV80" s="811"/>
      <c r="OW80" s="811"/>
      <c r="OX80" s="811"/>
      <c r="OY80" s="811"/>
      <c r="OZ80" s="811"/>
      <c r="PA80" s="811"/>
      <c r="PB80" s="811"/>
      <c r="PC80" s="811"/>
      <c r="PD80" s="811"/>
      <c r="PE80" s="811"/>
      <c r="PF80" s="811"/>
      <c r="PG80" s="811"/>
      <c r="PH80" s="811"/>
      <c r="PI80" s="811"/>
      <c r="PJ80" s="811"/>
      <c r="PK80" s="811"/>
      <c r="PL80" s="811"/>
      <c r="PM80" s="811"/>
      <c r="PN80" s="811"/>
      <c r="PO80" s="811"/>
      <c r="PP80" s="811"/>
      <c r="PQ80" s="811"/>
      <c r="PR80" s="811"/>
      <c r="PS80" s="811"/>
      <c r="PT80" s="811"/>
      <c r="PU80" s="811"/>
      <c r="PV80" s="811"/>
      <c r="PW80" s="811"/>
      <c r="PX80" s="811"/>
      <c r="PY80" s="811"/>
      <c r="PZ80" s="811"/>
      <c r="QA80" s="811"/>
      <c r="QB80" s="811"/>
      <c r="QC80" s="811"/>
      <c r="QD80" s="811"/>
      <c r="QE80" s="811"/>
      <c r="QF80" s="811"/>
      <c r="QG80" s="811"/>
      <c r="QH80" s="811"/>
      <c r="QI80" s="811"/>
      <c r="QJ80" s="811"/>
      <c r="QK80" s="811"/>
      <c r="QL80" s="811"/>
      <c r="QM80" s="811"/>
      <c r="QN80" s="811"/>
      <c r="QO80" s="811"/>
      <c r="QP80" s="811"/>
      <c r="QQ80" s="811"/>
      <c r="QR80" s="811"/>
      <c r="QS80" s="811"/>
      <c r="QT80" s="811"/>
      <c r="QU80" s="811"/>
      <c r="QV80" s="811"/>
      <c r="QW80" s="811"/>
      <c r="QX80" s="811"/>
      <c r="QY80" s="811"/>
      <c r="QZ80" s="811"/>
      <c r="RA80" s="811"/>
      <c r="RB80" s="811"/>
      <c r="RC80" s="811"/>
      <c r="RD80" s="811"/>
      <c r="RE80" s="811"/>
      <c r="RF80" s="811"/>
      <c r="RG80" s="811"/>
      <c r="RH80" s="811"/>
      <c r="RI80" s="811"/>
      <c r="RJ80" s="811"/>
      <c r="RK80" s="811"/>
      <c r="RL80" s="811"/>
      <c r="RM80" s="811"/>
      <c r="RN80" s="811"/>
      <c r="RO80" s="811"/>
      <c r="RP80" s="811"/>
      <c r="RQ80" s="811"/>
      <c r="RR80" s="811"/>
      <c r="RS80" s="811"/>
      <c r="RT80" s="811"/>
      <c r="RU80" s="811"/>
      <c r="RV80" s="811"/>
      <c r="RW80" s="811"/>
      <c r="RX80" s="811"/>
      <c r="RY80" s="811"/>
      <c r="RZ80" s="811"/>
      <c r="SA80" s="811"/>
      <c r="SB80" s="811"/>
      <c r="SC80" s="811"/>
      <c r="SD80" s="811"/>
      <c r="SE80" s="811"/>
      <c r="SF80" s="811"/>
      <c r="SG80" s="811"/>
      <c r="SH80" s="811"/>
      <c r="SI80" s="811"/>
      <c r="SJ80" s="811"/>
      <c r="SK80" s="811"/>
      <c r="SL80" s="811"/>
      <c r="SM80" s="811"/>
      <c r="SN80" s="811"/>
      <c r="SO80" s="811"/>
      <c r="SP80" s="811"/>
      <c r="SQ80" s="811"/>
      <c r="SR80" s="811"/>
      <c r="SS80" s="811"/>
      <c r="ST80" s="811"/>
      <c r="SU80" s="811"/>
      <c r="SV80" s="811"/>
      <c r="SW80" s="811"/>
      <c r="SX80" s="811"/>
      <c r="SY80" s="811"/>
      <c r="SZ80" s="811"/>
      <c r="TA80" s="811"/>
      <c r="TB80" s="811"/>
      <c r="TC80" s="811"/>
      <c r="TD80" s="811"/>
      <c r="TE80" s="811"/>
      <c r="TF80" s="811"/>
      <c r="TG80" s="811"/>
      <c r="TH80" s="811"/>
      <c r="TI80" s="811"/>
      <c r="TJ80" s="811"/>
      <c r="TK80" s="811"/>
      <c r="TL80" s="811"/>
      <c r="TM80" s="811"/>
      <c r="TN80" s="811"/>
      <c r="TO80" s="811"/>
      <c r="TP80" s="811"/>
      <c r="TQ80" s="811"/>
      <c r="TR80" s="811"/>
      <c r="TS80" s="811"/>
      <c r="TT80" s="811"/>
      <c r="TU80" s="811"/>
      <c r="TV80" s="811"/>
      <c r="TW80" s="811"/>
      <c r="TX80" s="811"/>
      <c r="TY80" s="811"/>
      <c r="TZ80" s="811"/>
      <c r="UA80" s="811"/>
      <c r="UB80" s="811"/>
      <c r="UC80" s="811"/>
      <c r="UD80" s="811"/>
      <c r="UE80" s="811"/>
      <c r="UF80" s="811"/>
      <c r="UG80" s="811"/>
      <c r="UH80" s="811"/>
      <c r="UI80" s="811"/>
      <c r="UJ80" s="811"/>
      <c r="UK80" s="811"/>
      <c r="UL80" s="811"/>
      <c r="UM80" s="811"/>
      <c r="UN80" s="811"/>
      <c r="UO80" s="811"/>
      <c r="UP80" s="811"/>
      <c r="UQ80" s="811"/>
      <c r="UR80" s="811"/>
      <c r="US80" s="811"/>
      <c r="UT80" s="811"/>
      <c r="UU80" s="811"/>
      <c r="UV80" s="811"/>
      <c r="UW80" s="811"/>
      <c r="UX80" s="811"/>
      <c r="UY80" s="811"/>
      <c r="UZ80" s="811"/>
      <c r="VA80" s="811"/>
      <c r="VB80" s="811"/>
      <c r="VC80" s="811"/>
      <c r="VD80" s="811"/>
      <c r="VE80" s="811"/>
      <c r="VF80" s="811"/>
      <c r="VG80" s="811"/>
      <c r="VH80" s="811"/>
      <c r="VI80" s="811"/>
      <c r="VJ80" s="811"/>
      <c r="VK80" s="811"/>
      <c r="VL80" s="811"/>
      <c r="VM80" s="811"/>
      <c r="VN80" s="811"/>
      <c r="VO80" s="811"/>
      <c r="VP80" s="811"/>
      <c r="VQ80" s="811"/>
      <c r="VR80" s="811"/>
      <c r="VS80" s="811"/>
      <c r="VT80" s="811"/>
      <c r="VU80" s="811"/>
      <c r="VV80" s="811"/>
      <c r="VW80" s="811"/>
      <c r="VX80" s="811"/>
      <c r="VY80" s="811"/>
      <c r="VZ80" s="811"/>
      <c r="WA80" s="811"/>
      <c r="WB80" s="811"/>
      <c r="WC80" s="811"/>
      <c r="WD80" s="811"/>
      <c r="WE80" s="811"/>
      <c r="WF80" s="811"/>
      <c r="WG80" s="811"/>
      <c r="WH80" s="811"/>
      <c r="WI80" s="811"/>
      <c r="WJ80" s="811"/>
      <c r="WK80" s="811"/>
      <c r="WL80" s="811"/>
      <c r="WM80" s="811"/>
      <c r="WN80" s="811"/>
      <c r="WO80" s="811"/>
      <c r="WP80" s="811"/>
      <c r="WQ80" s="811"/>
      <c r="WR80" s="811"/>
      <c r="WS80" s="811"/>
      <c r="WT80" s="811"/>
      <c r="WU80" s="811"/>
      <c r="WV80" s="811"/>
      <c r="WW80" s="811"/>
      <c r="WX80" s="811"/>
      <c r="WY80" s="811"/>
      <c r="WZ80" s="811"/>
      <c r="XA80" s="811"/>
      <c r="XB80" s="811"/>
      <c r="XC80" s="811"/>
      <c r="XD80" s="811"/>
      <c r="XE80" s="811"/>
      <c r="XF80" s="811"/>
      <c r="XG80" s="811"/>
      <c r="XH80" s="811"/>
      <c r="XI80" s="811"/>
      <c r="XJ80" s="811"/>
      <c r="XK80" s="811"/>
      <c r="XL80" s="811"/>
      <c r="XM80" s="811"/>
      <c r="XN80" s="811"/>
      <c r="XO80" s="811"/>
      <c r="XP80" s="811"/>
      <c r="XQ80" s="811"/>
      <c r="XR80" s="811"/>
      <c r="XS80" s="811"/>
      <c r="XT80" s="811"/>
      <c r="XU80" s="811"/>
      <c r="XV80" s="811"/>
      <c r="XW80" s="811"/>
      <c r="XX80" s="811"/>
      <c r="XY80" s="811"/>
      <c r="XZ80" s="811"/>
      <c r="YA80" s="811"/>
      <c r="YB80" s="811"/>
      <c r="YC80" s="811"/>
      <c r="YD80" s="811"/>
      <c r="YE80" s="811"/>
      <c r="YF80" s="811"/>
      <c r="YG80" s="811"/>
      <c r="YH80" s="811"/>
      <c r="YI80" s="811"/>
      <c r="YJ80" s="811"/>
      <c r="YK80" s="811"/>
      <c r="YL80" s="811"/>
      <c r="YM80" s="811"/>
      <c r="YN80" s="811"/>
      <c r="YO80" s="811"/>
      <c r="YP80" s="811"/>
      <c r="YQ80" s="811"/>
      <c r="YR80" s="811"/>
      <c r="YS80" s="811"/>
      <c r="YT80" s="811"/>
      <c r="YU80" s="811"/>
      <c r="YV80" s="811"/>
      <c r="YW80" s="811"/>
      <c r="YX80" s="811"/>
      <c r="YY80" s="811"/>
      <c r="YZ80" s="811"/>
      <c r="ZA80" s="811"/>
      <c r="ZB80" s="811"/>
      <c r="ZC80" s="811"/>
      <c r="ZD80" s="811"/>
      <c r="ZE80" s="811"/>
      <c r="ZF80" s="811"/>
      <c r="ZG80" s="811"/>
      <c r="ZH80" s="811"/>
      <c r="ZI80" s="811"/>
      <c r="ZJ80" s="811"/>
      <c r="ZK80" s="811"/>
      <c r="ZL80" s="811"/>
      <c r="ZM80" s="811"/>
      <c r="ZN80" s="811"/>
      <c r="ZO80" s="811"/>
      <c r="ZP80" s="811"/>
      <c r="ZQ80" s="811"/>
      <c r="ZR80" s="811"/>
      <c r="ZS80" s="811"/>
      <c r="ZT80" s="811"/>
      <c r="ZU80" s="811"/>
      <c r="ZV80" s="811"/>
      <c r="ZW80" s="811"/>
      <c r="ZX80" s="811"/>
      <c r="ZY80" s="811"/>
      <c r="ZZ80" s="811"/>
      <c r="AAA80" s="811"/>
      <c r="AAB80" s="811"/>
      <c r="AAC80" s="811"/>
      <c r="AAD80" s="811"/>
      <c r="AAE80" s="811"/>
      <c r="AAF80" s="811"/>
      <c r="AAG80" s="811"/>
      <c r="AAH80" s="811"/>
      <c r="AAI80" s="811"/>
      <c r="AAJ80" s="811"/>
      <c r="AAK80" s="811"/>
      <c r="AAL80" s="811"/>
      <c r="AAM80" s="811"/>
      <c r="AAN80" s="811"/>
      <c r="AAO80" s="811"/>
      <c r="AAP80" s="811"/>
      <c r="AAQ80" s="811"/>
      <c r="AAR80" s="811"/>
      <c r="AAS80" s="811"/>
      <c r="AAT80" s="811"/>
      <c r="AAU80" s="811"/>
      <c r="AAV80" s="811"/>
      <c r="AAW80" s="811"/>
      <c r="AAX80" s="811"/>
      <c r="AAY80" s="811"/>
      <c r="AAZ80" s="811"/>
      <c r="ABA80" s="811"/>
      <c r="ABB80" s="811"/>
      <c r="ABC80" s="811"/>
      <c r="ABD80" s="811"/>
      <c r="ABE80" s="811"/>
      <c r="ABF80" s="811"/>
      <c r="ABG80" s="811"/>
      <c r="ABH80" s="811"/>
      <c r="ABI80" s="811"/>
      <c r="ABJ80" s="811"/>
      <c r="ABK80" s="811"/>
      <c r="ABL80" s="811"/>
      <c r="ABM80" s="811"/>
      <c r="ABN80" s="811"/>
      <c r="ABO80" s="811"/>
      <c r="ABP80" s="811"/>
      <c r="ABQ80" s="811"/>
      <c r="ABR80" s="811"/>
      <c r="ABS80" s="811"/>
      <c r="ABT80" s="811"/>
      <c r="ABU80" s="811"/>
      <c r="ABV80" s="811"/>
      <c r="ABW80" s="811"/>
      <c r="ABX80" s="811"/>
      <c r="ABY80" s="811"/>
      <c r="ABZ80" s="811"/>
      <c r="ACA80" s="811"/>
      <c r="ACB80" s="811"/>
      <c r="ACC80" s="811"/>
      <c r="ACD80" s="811"/>
      <c r="ACE80" s="811"/>
      <c r="ACF80" s="811"/>
      <c r="ACG80" s="811"/>
      <c r="ACH80" s="811"/>
      <c r="ACI80" s="811"/>
      <c r="ACJ80" s="811"/>
      <c r="ACK80" s="811"/>
      <c r="ACL80" s="811"/>
      <c r="ACM80" s="811"/>
      <c r="ACN80" s="811"/>
      <c r="ACO80" s="811"/>
      <c r="ACP80" s="811"/>
      <c r="ACQ80" s="811"/>
      <c r="ACR80" s="811"/>
      <c r="ACS80" s="811"/>
      <c r="ACT80" s="811"/>
      <c r="ACU80" s="811"/>
      <c r="ACV80" s="811"/>
      <c r="ACW80" s="811"/>
      <c r="ACX80" s="811"/>
      <c r="ACY80" s="811"/>
      <c r="ACZ80" s="811"/>
      <c r="ADA80" s="811"/>
      <c r="ADB80" s="811"/>
      <c r="ADC80" s="811"/>
      <c r="ADD80" s="811"/>
      <c r="ADE80" s="811"/>
      <c r="ADF80" s="811"/>
      <c r="ADG80" s="811"/>
      <c r="ADH80" s="811"/>
      <c r="ADI80" s="811"/>
      <c r="ADJ80" s="811"/>
      <c r="ADK80" s="811"/>
      <c r="ADL80" s="811"/>
      <c r="ADM80" s="811"/>
      <c r="ADN80" s="811"/>
      <c r="ADO80" s="811"/>
      <c r="ADP80" s="811"/>
      <c r="ADQ80" s="811"/>
      <c r="ADR80" s="811"/>
      <c r="ADS80" s="811"/>
      <c r="ADT80" s="811"/>
      <c r="ADU80" s="811"/>
      <c r="ADV80" s="811"/>
      <c r="ADW80" s="811"/>
      <c r="ADX80" s="811"/>
      <c r="ADY80" s="811"/>
      <c r="ADZ80" s="811"/>
      <c r="AEA80" s="811"/>
      <c r="AEB80" s="811"/>
      <c r="AEC80" s="811"/>
      <c r="AED80" s="811"/>
      <c r="AEE80" s="811"/>
      <c r="AEF80" s="811"/>
      <c r="AEG80" s="811"/>
      <c r="AEH80" s="811"/>
      <c r="AEI80" s="811"/>
      <c r="AEJ80" s="811"/>
      <c r="AEK80" s="811"/>
      <c r="AEL80" s="811"/>
      <c r="AEM80" s="811"/>
      <c r="AEN80" s="811"/>
      <c r="AEO80" s="811"/>
      <c r="AEP80" s="811"/>
      <c r="AEQ80" s="811"/>
      <c r="AER80" s="811"/>
      <c r="AES80" s="811"/>
      <c r="AET80" s="811"/>
      <c r="AEU80" s="811"/>
      <c r="AEV80" s="811"/>
      <c r="AEW80" s="811"/>
      <c r="AEX80" s="811"/>
      <c r="AEY80" s="811"/>
      <c r="AEZ80" s="811"/>
      <c r="AFA80" s="811"/>
      <c r="AFB80" s="811"/>
      <c r="AFC80" s="811"/>
      <c r="AFD80" s="811"/>
      <c r="AFE80" s="811"/>
      <c r="AFF80" s="811"/>
      <c r="AFG80" s="811"/>
      <c r="AFH80" s="811"/>
      <c r="AFI80" s="811"/>
      <c r="AFJ80" s="811"/>
      <c r="AFK80" s="811"/>
      <c r="AFL80" s="811"/>
      <c r="AFM80" s="811"/>
      <c r="AFN80" s="811"/>
      <c r="AFO80" s="811"/>
      <c r="AFP80" s="811"/>
      <c r="AFQ80" s="811"/>
      <c r="AFR80" s="811"/>
      <c r="AFS80" s="811"/>
      <c r="AFT80" s="811"/>
      <c r="AFU80" s="811"/>
      <c r="AFV80" s="811"/>
      <c r="AFW80" s="811"/>
      <c r="AFX80" s="811"/>
      <c r="AFY80" s="811"/>
      <c r="AFZ80" s="811"/>
      <c r="AGA80" s="811"/>
      <c r="AGB80" s="811"/>
      <c r="AGC80" s="811"/>
      <c r="AGD80" s="811"/>
      <c r="AGE80" s="811"/>
      <c r="AGF80" s="811"/>
      <c r="AGG80" s="811"/>
      <c r="AGH80" s="811"/>
      <c r="AGI80" s="811"/>
      <c r="AGJ80" s="811"/>
      <c r="AGK80" s="811"/>
      <c r="AGL80" s="811"/>
      <c r="AGM80" s="811"/>
      <c r="AGN80" s="811"/>
      <c r="AGO80" s="811"/>
      <c r="AGP80" s="811"/>
      <c r="AGQ80" s="811"/>
      <c r="AGR80" s="811"/>
      <c r="AGS80" s="811"/>
      <c r="AGT80" s="811"/>
      <c r="AGU80" s="811"/>
      <c r="AGV80" s="811"/>
      <c r="AGW80" s="811"/>
      <c r="AGX80" s="811"/>
      <c r="AGY80" s="811"/>
      <c r="AGZ80" s="811"/>
      <c r="AHA80" s="811"/>
      <c r="AHB80" s="811"/>
      <c r="AHC80" s="811"/>
      <c r="AHD80" s="811"/>
      <c r="AHE80" s="811"/>
      <c r="AHF80" s="811"/>
      <c r="AHG80" s="811"/>
      <c r="AHH80" s="811"/>
      <c r="AHI80" s="811"/>
      <c r="AHJ80" s="811"/>
      <c r="AHK80" s="811"/>
      <c r="AHL80" s="811"/>
      <c r="AHM80" s="811"/>
      <c r="AHN80" s="811"/>
      <c r="AHO80" s="811"/>
      <c r="AHP80" s="811"/>
      <c r="AHQ80" s="811"/>
      <c r="AHR80" s="811"/>
      <c r="AHS80" s="811"/>
      <c r="AHT80" s="811"/>
      <c r="AHU80" s="811"/>
      <c r="AHV80" s="811"/>
      <c r="AHW80" s="811"/>
      <c r="AHX80" s="811"/>
      <c r="AHY80" s="811"/>
      <c r="AHZ80" s="811"/>
      <c r="AIA80" s="811"/>
      <c r="AIB80" s="811"/>
      <c r="AIC80" s="811"/>
      <c r="AID80" s="811"/>
      <c r="AIE80" s="811"/>
      <c r="AIF80" s="811"/>
      <c r="AIG80" s="811"/>
      <c r="AIH80" s="811"/>
      <c r="AII80" s="811"/>
      <c r="AIJ80" s="811"/>
      <c r="AIK80" s="811"/>
      <c r="AIL80" s="811"/>
      <c r="AIM80" s="811"/>
      <c r="AIN80" s="811"/>
      <c r="AIO80" s="811"/>
      <c r="AIP80" s="811"/>
      <c r="AIQ80" s="811"/>
      <c r="AIR80" s="811"/>
      <c r="AIS80" s="811"/>
      <c r="AIT80" s="811"/>
      <c r="AIU80" s="811"/>
      <c r="AIV80" s="811"/>
      <c r="AIW80" s="811"/>
      <c r="AIX80" s="811"/>
      <c r="AIY80" s="811"/>
      <c r="AIZ80" s="811"/>
      <c r="AJA80" s="811"/>
      <c r="AJB80" s="811"/>
      <c r="AJC80" s="811"/>
      <c r="AJD80" s="811"/>
      <c r="AJE80" s="811"/>
      <c r="AJF80" s="811"/>
      <c r="AJG80" s="811"/>
      <c r="AJH80" s="811"/>
      <c r="AJI80" s="811"/>
      <c r="AJJ80" s="811"/>
      <c r="AJK80" s="811"/>
      <c r="AJL80" s="811"/>
      <c r="AJM80" s="811"/>
      <c r="AJN80" s="811"/>
      <c r="AJO80" s="811"/>
      <c r="AJP80" s="811"/>
      <c r="AJQ80" s="811"/>
      <c r="AJR80" s="811"/>
      <c r="AJS80" s="811"/>
      <c r="AJT80" s="811"/>
      <c r="AJU80" s="811"/>
      <c r="AJV80" s="811"/>
      <c r="AJW80" s="811"/>
      <c r="AJX80" s="811"/>
      <c r="AJY80" s="811"/>
      <c r="AJZ80" s="811"/>
      <c r="AKA80" s="811"/>
      <c r="AKB80" s="811"/>
      <c r="AKC80" s="811"/>
      <c r="AKD80" s="811"/>
      <c r="AKE80" s="811"/>
      <c r="AKF80" s="811"/>
      <c r="AKG80" s="811"/>
      <c r="AKH80" s="811"/>
      <c r="AKI80" s="811"/>
      <c r="AKJ80" s="811"/>
      <c r="AKK80" s="811"/>
      <c r="AKL80" s="811"/>
      <c r="AKM80" s="811"/>
      <c r="AKN80" s="811"/>
      <c r="AKO80" s="811"/>
      <c r="AKP80" s="811"/>
      <c r="AKQ80" s="811"/>
      <c r="AKR80" s="811"/>
      <c r="AKS80" s="811"/>
      <c r="AKT80" s="811"/>
      <c r="AKU80" s="811"/>
      <c r="AKV80" s="811"/>
      <c r="AKW80" s="811"/>
      <c r="AKX80" s="811"/>
      <c r="AKY80" s="811"/>
      <c r="AKZ80" s="811"/>
      <c r="ALA80" s="811"/>
      <c r="ALB80" s="811"/>
      <c r="ALC80" s="811"/>
      <c r="ALD80" s="811"/>
      <c r="ALE80" s="811"/>
      <c r="ALF80" s="811"/>
      <c r="ALG80" s="811"/>
      <c r="ALH80" s="811"/>
      <c r="ALI80" s="811"/>
      <c r="ALJ80" s="811"/>
      <c r="ALK80" s="811"/>
      <c r="ALL80" s="811"/>
      <c r="ALM80" s="811"/>
      <c r="ALN80" s="811"/>
      <c r="ALO80" s="811"/>
      <c r="ALP80" s="811"/>
      <c r="ALQ80" s="811"/>
      <c r="ALR80" s="811"/>
      <c r="ALS80" s="811"/>
      <c r="ALT80" s="811"/>
      <c r="ALU80" s="811"/>
      <c r="ALV80" s="811"/>
      <c r="ALW80" s="811"/>
      <c r="ALX80" s="811"/>
      <c r="ALY80" s="811"/>
      <c r="ALZ80" s="811"/>
      <c r="AMA80" s="811"/>
      <c r="AMB80" s="811"/>
      <c r="AMC80" s="811"/>
      <c r="AMD80" s="811"/>
      <c r="AME80" s="811"/>
      <c r="AMF80" s="811"/>
      <c r="AMG80" s="811"/>
      <c r="AMH80" s="811"/>
      <c r="AMI80" s="811"/>
      <c r="AMJ80" s="811"/>
      <c r="AMK80" s="811"/>
      <c r="AML80" s="811"/>
      <c r="AMM80" s="811"/>
      <c r="AMN80" s="811"/>
      <c r="AMO80" s="811"/>
      <c r="AMP80" s="811"/>
      <c r="AMQ80" s="811"/>
      <c r="AMR80" s="811"/>
      <c r="AMS80" s="811"/>
      <c r="AMT80" s="811"/>
      <c r="AMU80" s="811"/>
      <c r="AMV80" s="811"/>
      <c r="AMW80" s="811"/>
      <c r="AMX80" s="811"/>
      <c r="AMY80" s="811"/>
      <c r="AMZ80" s="811"/>
      <c r="ANA80" s="811"/>
      <c r="ANB80" s="811"/>
      <c r="ANC80" s="811"/>
      <c r="AND80" s="811"/>
      <c r="ANE80" s="811"/>
      <c r="ANF80" s="811"/>
      <c r="ANG80" s="811"/>
      <c r="ANH80" s="811"/>
      <c r="ANI80" s="811"/>
      <c r="ANJ80" s="811"/>
      <c r="ANK80" s="811"/>
      <c r="ANL80" s="811"/>
      <c r="ANM80" s="811"/>
      <c r="ANN80" s="811"/>
      <c r="ANO80" s="811"/>
      <c r="ANP80" s="811"/>
      <c r="ANQ80" s="811"/>
      <c r="ANR80" s="811"/>
      <c r="ANS80" s="811"/>
      <c r="ANT80" s="811"/>
      <c r="ANU80" s="811"/>
      <c r="ANV80" s="811"/>
      <c r="ANW80" s="811"/>
      <c r="ANX80" s="811"/>
      <c r="ANY80" s="811"/>
      <c r="ANZ80" s="811"/>
      <c r="AOA80" s="811"/>
      <c r="AOB80" s="811"/>
      <c r="AOC80" s="811"/>
      <c r="AOD80" s="811"/>
      <c r="AOE80" s="811"/>
      <c r="AOF80" s="811"/>
      <c r="AOG80" s="811"/>
      <c r="AOH80" s="811"/>
      <c r="AOI80" s="811"/>
      <c r="AOJ80" s="811"/>
      <c r="AOK80" s="811"/>
      <c r="AOL80" s="811"/>
      <c r="AOM80" s="811"/>
      <c r="AON80" s="811"/>
      <c r="AOO80" s="811"/>
      <c r="AOP80" s="811"/>
      <c r="AOQ80" s="811"/>
      <c r="AOR80" s="811"/>
      <c r="AOS80" s="811"/>
      <c r="AOT80" s="811"/>
      <c r="AOU80" s="811"/>
      <c r="AOV80" s="811"/>
      <c r="AOW80" s="811"/>
      <c r="AOX80" s="811"/>
      <c r="AOY80" s="811"/>
      <c r="AOZ80" s="811"/>
      <c r="APA80" s="811"/>
      <c r="APB80" s="811"/>
      <c r="APC80" s="811"/>
      <c r="APD80" s="811"/>
      <c r="APE80" s="811"/>
      <c r="APF80" s="811"/>
      <c r="APG80" s="811"/>
      <c r="APH80" s="811"/>
      <c r="API80" s="811"/>
      <c r="APJ80" s="811"/>
      <c r="APK80" s="811"/>
      <c r="APL80" s="811"/>
      <c r="APM80" s="811"/>
      <c r="APN80" s="811"/>
      <c r="APO80" s="811"/>
      <c r="APP80" s="811"/>
      <c r="APQ80" s="811"/>
      <c r="APR80" s="811"/>
      <c r="APS80" s="811"/>
      <c r="APT80" s="811"/>
      <c r="APU80" s="811"/>
      <c r="APV80" s="811"/>
      <c r="APW80" s="811"/>
      <c r="APX80" s="811"/>
      <c r="APY80" s="811"/>
      <c r="APZ80" s="811"/>
      <c r="AQA80" s="811"/>
      <c r="AQB80" s="811"/>
      <c r="AQC80" s="811"/>
      <c r="AQD80" s="811"/>
      <c r="AQE80" s="811"/>
      <c r="AQF80" s="811"/>
      <c r="AQG80" s="811"/>
      <c r="AQH80" s="811"/>
      <c r="AQI80" s="811"/>
      <c r="AQJ80" s="811"/>
      <c r="AQK80" s="811"/>
      <c r="AQL80" s="811"/>
      <c r="AQM80" s="811"/>
      <c r="AQN80" s="811"/>
      <c r="AQO80" s="811"/>
      <c r="AQP80" s="811"/>
      <c r="AQQ80" s="811"/>
      <c r="AQR80" s="811"/>
      <c r="AQS80" s="811"/>
      <c r="AQT80" s="811"/>
      <c r="AQU80" s="811"/>
      <c r="AQV80" s="811"/>
      <c r="AQW80" s="811"/>
      <c r="AQX80" s="811"/>
      <c r="AQY80" s="811"/>
      <c r="AQZ80" s="811"/>
      <c r="ARA80" s="811"/>
      <c r="ARB80" s="811"/>
      <c r="ARC80" s="811"/>
      <c r="ARD80" s="811"/>
      <c r="ARE80" s="811"/>
      <c r="ARF80" s="811"/>
      <c r="ARG80" s="811"/>
      <c r="ARH80" s="811"/>
      <c r="ARI80" s="811"/>
      <c r="ARJ80" s="811"/>
      <c r="ARK80" s="811"/>
      <c r="ARL80" s="811"/>
      <c r="ARM80" s="811"/>
      <c r="ARN80" s="811"/>
      <c r="ARO80" s="811"/>
      <c r="ARP80" s="811"/>
      <c r="ARQ80" s="811"/>
      <c r="ARR80" s="811"/>
      <c r="ARS80" s="811"/>
      <c r="ART80" s="811"/>
      <c r="ARU80" s="811"/>
      <c r="ARV80" s="811"/>
      <c r="ARW80" s="811"/>
      <c r="ARX80" s="811"/>
      <c r="ARY80" s="811"/>
      <c r="ARZ80" s="811"/>
      <c r="ASA80" s="811"/>
      <c r="ASB80" s="811"/>
      <c r="ASC80" s="811"/>
      <c r="ASD80" s="811"/>
      <c r="ASE80" s="811"/>
      <c r="ASF80" s="811"/>
      <c r="ASG80" s="811"/>
      <c r="ASH80" s="811"/>
      <c r="ASI80" s="811"/>
      <c r="ASJ80" s="811"/>
      <c r="ASK80" s="811"/>
      <c r="ASL80" s="811"/>
      <c r="ASM80" s="811"/>
      <c r="ASN80" s="811"/>
      <c r="ASO80" s="811"/>
      <c r="ASP80" s="811"/>
      <c r="ASQ80" s="811"/>
      <c r="ASR80" s="811"/>
      <c r="ASS80" s="811"/>
      <c r="AST80" s="811"/>
      <c r="ASU80" s="811"/>
      <c r="ASV80" s="811"/>
      <c r="ASW80" s="811"/>
      <c r="ASX80" s="811"/>
      <c r="ASY80" s="811"/>
      <c r="ASZ80" s="811"/>
      <c r="ATA80" s="811"/>
      <c r="ATB80" s="811"/>
      <c r="ATC80" s="811"/>
      <c r="ATD80" s="811"/>
      <c r="ATE80" s="811"/>
      <c r="ATF80" s="811"/>
      <c r="ATG80" s="811"/>
      <c r="ATH80" s="811"/>
      <c r="ATI80" s="811"/>
      <c r="ATJ80" s="811"/>
      <c r="ATK80" s="811"/>
      <c r="ATL80" s="811"/>
      <c r="ATM80" s="811"/>
      <c r="ATN80" s="811"/>
      <c r="ATO80" s="811"/>
      <c r="ATP80" s="811"/>
      <c r="ATQ80" s="811"/>
      <c r="ATR80" s="811"/>
      <c r="ATS80" s="811"/>
      <c r="ATT80" s="811"/>
      <c r="ATU80" s="811"/>
      <c r="ATV80" s="811"/>
      <c r="ATW80" s="811"/>
      <c r="ATX80" s="811"/>
      <c r="ATY80" s="811"/>
      <c r="ATZ80" s="811"/>
      <c r="AUA80" s="811"/>
      <c r="AUB80" s="811"/>
      <c r="AUC80" s="811"/>
      <c r="AUD80" s="811"/>
      <c r="AUE80" s="811"/>
      <c r="AUF80" s="811"/>
      <c r="AUG80" s="811"/>
      <c r="AUH80" s="811"/>
      <c r="AUI80" s="811"/>
      <c r="AUJ80" s="811"/>
      <c r="AUK80" s="811"/>
      <c r="AUL80" s="811"/>
      <c r="AUM80" s="811"/>
      <c r="AUN80" s="811"/>
      <c r="AUO80" s="811"/>
      <c r="AUP80" s="811"/>
      <c r="AUQ80" s="811"/>
      <c r="AUR80" s="811"/>
      <c r="AUS80" s="811"/>
      <c r="AUT80" s="811"/>
      <c r="AUU80" s="811"/>
      <c r="AUV80" s="811"/>
      <c r="AUW80" s="811"/>
      <c r="AUX80" s="811"/>
      <c r="AUY80" s="811"/>
      <c r="AUZ80" s="811"/>
      <c r="AVA80" s="811"/>
      <c r="AVB80" s="811"/>
      <c r="AVC80" s="811"/>
      <c r="AVD80" s="811"/>
      <c r="AVE80" s="811"/>
      <c r="AVF80" s="811"/>
      <c r="AVG80" s="811"/>
      <c r="AVH80" s="811"/>
      <c r="AVI80" s="811"/>
      <c r="AVJ80" s="811"/>
      <c r="AVK80" s="811"/>
      <c r="AVL80" s="811"/>
      <c r="AVM80" s="811"/>
      <c r="AVN80" s="811"/>
      <c r="AVO80" s="811"/>
      <c r="AVP80" s="811"/>
      <c r="AVQ80" s="811"/>
      <c r="AVR80" s="811"/>
      <c r="AVS80" s="811"/>
      <c r="AVT80" s="811"/>
      <c r="AVU80" s="811"/>
      <c r="AVV80" s="811"/>
      <c r="AVW80" s="811"/>
      <c r="AVX80" s="811"/>
      <c r="AVY80" s="811"/>
      <c r="AVZ80" s="811"/>
      <c r="AWA80" s="811"/>
      <c r="AWB80" s="811"/>
      <c r="AWC80" s="811"/>
      <c r="AWD80" s="811"/>
      <c r="AWE80" s="811"/>
      <c r="AWF80" s="811"/>
      <c r="AWG80" s="811"/>
      <c r="AWH80" s="811"/>
      <c r="AWI80" s="811"/>
      <c r="AWJ80" s="811"/>
      <c r="AWK80" s="811"/>
      <c r="AWL80" s="811"/>
      <c r="AWM80" s="811"/>
      <c r="AWN80" s="811"/>
      <c r="AWO80" s="811"/>
      <c r="AWP80" s="811"/>
      <c r="AWQ80" s="811"/>
      <c r="AWR80" s="811"/>
      <c r="AWS80" s="811"/>
      <c r="AWT80" s="811"/>
      <c r="AWU80" s="811"/>
      <c r="AWV80" s="811"/>
      <c r="AWW80" s="811"/>
      <c r="AWX80" s="811"/>
      <c r="AWY80" s="811"/>
      <c r="AWZ80" s="811"/>
      <c r="AXA80" s="811"/>
      <c r="AXB80" s="811"/>
      <c r="AXC80" s="811"/>
      <c r="AXD80" s="811"/>
      <c r="AXE80" s="811"/>
      <c r="AXF80" s="811"/>
      <c r="AXG80" s="811"/>
      <c r="AXH80" s="811"/>
      <c r="AXI80" s="811"/>
      <c r="AXJ80" s="811"/>
      <c r="AXK80" s="811"/>
      <c r="AXL80" s="811"/>
      <c r="AXM80" s="811"/>
      <c r="AXN80" s="811"/>
      <c r="AXO80" s="811"/>
      <c r="AXP80" s="811"/>
      <c r="AXQ80" s="811"/>
      <c r="AXR80" s="811"/>
      <c r="AXS80" s="811"/>
      <c r="AXT80" s="811"/>
      <c r="AXU80" s="811"/>
      <c r="AXV80" s="811"/>
      <c r="AXW80" s="811"/>
      <c r="AXX80" s="811"/>
      <c r="AXY80" s="811"/>
      <c r="AXZ80" s="811"/>
      <c r="AYA80" s="811"/>
      <c r="AYB80" s="811"/>
      <c r="AYC80" s="811"/>
      <c r="AYD80" s="811"/>
      <c r="AYE80" s="811"/>
      <c r="AYF80" s="811"/>
      <c r="AYG80" s="811"/>
      <c r="AYH80" s="811"/>
      <c r="AYI80" s="811"/>
      <c r="AYJ80" s="811"/>
      <c r="AYK80" s="811"/>
      <c r="AYL80" s="811"/>
      <c r="AYM80" s="811"/>
      <c r="AYN80" s="811"/>
      <c r="AYO80" s="811"/>
      <c r="AYP80" s="811"/>
      <c r="AYQ80" s="811"/>
      <c r="AYR80" s="811"/>
      <c r="AYS80" s="811"/>
      <c r="AYT80" s="811"/>
      <c r="AYU80" s="811"/>
      <c r="AYV80" s="811"/>
      <c r="AYW80" s="811"/>
      <c r="AYX80" s="811"/>
      <c r="AYY80" s="811"/>
      <c r="AYZ80" s="811"/>
      <c r="AZA80" s="811"/>
      <c r="AZB80" s="811"/>
      <c r="AZC80" s="811"/>
      <c r="AZD80" s="811"/>
      <c r="AZE80" s="811"/>
      <c r="AZF80" s="811"/>
      <c r="AZG80" s="811"/>
      <c r="AZH80" s="811"/>
      <c r="AZI80" s="811"/>
      <c r="AZJ80" s="811"/>
      <c r="AZK80" s="811"/>
      <c r="AZL80" s="811"/>
      <c r="AZM80" s="811"/>
      <c r="AZN80" s="811"/>
      <c r="AZO80" s="811"/>
      <c r="AZP80" s="811"/>
      <c r="AZQ80" s="811"/>
      <c r="AZR80" s="811"/>
      <c r="AZS80" s="811"/>
      <c r="AZT80" s="811"/>
      <c r="AZU80" s="811"/>
      <c r="AZV80" s="811"/>
      <c r="AZW80" s="811"/>
      <c r="AZX80" s="811"/>
      <c r="AZY80" s="811"/>
      <c r="AZZ80" s="811"/>
      <c r="BAA80" s="811"/>
      <c r="BAB80" s="811"/>
      <c r="BAC80" s="811"/>
      <c r="BAD80" s="811"/>
      <c r="BAE80" s="811"/>
      <c r="BAF80" s="811"/>
      <c r="BAG80" s="811"/>
      <c r="BAH80" s="811"/>
      <c r="BAI80" s="811"/>
      <c r="BAJ80" s="811"/>
      <c r="BAK80" s="811"/>
      <c r="BAL80" s="811"/>
      <c r="BAM80" s="811"/>
      <c r="BAN80" s="811"/>
      <c r="BAO80" s="811"/>
      <c r="BAP80" s="811"/>
      <c r="BAQ80" s="811"/>
      <c r="BAR80" s="811"/>
      <c r="BAS80" s="811"/>
      <c r="BAT80" s="811"/>
      <c r="BAU80" s="811"/>
      <c r="BAV80" s="811"/>
      <c r="BAW80" s="811"/>
      <c r="BAX80" s="811"/>
      <c r="BAY80" s="811"/>
      <c r="BAZ80" s="811"/>
      <c r="BBA80" s="811"/>
      <c r="BBB80" s="811"/>
      <c r="BBC80" s="811"/>
      <c r="BBD80" s="811"/>
      <c r="BBE80" s="811"/>
      <c r="BBF80" s="811"/>
      <c r="BBG80" s="811"/>
      <c r="BBH80" s="811"/>
      <c r="BBI80" s="811"/>
      <c r="BBJ80" s="811"/>
      <c r="BBK80" s="811"/>
      <c r="BBL80" s="811"/>
      <c r="BBM80" s="811"/>
      <c r="BBN80" s="811"/>
      <c r="BBO80" s="811"/>
      <c r="BBP80" s="811"/>
      <c r="BBQ80" s="811"/>
      <c r="BBR80" s="811"/>
      <c r="BBS80" s="811"/>
      <c r="BBT80" s="811"/>
      <c r="BBU80" s="811"/>
      <c r="BBV80" s="811"/>
      <c r="BBW80" s="811"/>
      <c r="BBX80" s="811"/>
      <c r="BBY80" s="811"/>
      <c r="BBZ80" s="811"/>
      <c r="BCA80" s="811"/>
      <c r="BCB80" s="811"/>
      <c r="BCC80" s="811"/>
      <c r="BCD80" s="811"/>
      <c r="BCE80" s="811"/>
      <c r="BCF80" s="811"/>
      <c r="BCG80" s="811"/>
      <c r="BCH80" s="811"/>
      <c r="BCI80" s="811"/>
      <c r="BCJ80" s="811"/>
      <c r="BCK80" s="811"/>
      <c r="BCL80" s="811"/>
      <c r="BCM80" s="811"/>
      <c r="BCN80" s="811"/>
      <c r="BCO80" s="811"/>
      <c r="BCP80" s="811"/>
      <c r="BCQ80" s="811"/>
      <c r="BCR80" s="811"/>
      <c r="BCS80" s="811"/>
      <c r="BCT80" s="811"/>
      <c r="BCU80" s="811"/>
      <c r="BCV80" s="811"/>
      <c r="BCW80" s="811"/>
      <c r="BCX80" s="811"/>
      <c r="BCY80" s="811"/>
      <c r="BCZ80" s="811"/>
      <c r="BDA80" s="811"/>
      <c r="BDB80" s="811"/>
      <c r="BDC80" s="811"/>
      <c r="BDD80" s="811"/>
      <c r="BDE80" s="811"/>
      <c r="BDF80" s="811"/>
      <c r="BDG80" s="811"/>
      <c r="BDH80" s="811"/>
      <c r="BDI80" s="811"/>
      <c r="BDJ80" s="811"/>
      <c r="BDK80" s="811"/>
      <c r="BDL80" s="811"/>
      <c r="BDM80" s="811"/>
      <c r="BDN80" s="811"/>
      <c r="BDO80" s="811"/>
      <c r="BDP80" s="811"/>
      <c r="BDQ80" s="811"/>
      <c r="BDR80" s="811"/>
      <c r="BDS80" s="811"/>
      <c r="BDT80" s="811"/>
      <c r="BDU80" s="811"/>
      <c r="BDV80" s="811"/>
      <c r="BDW80" s="811"/>
      <c r="BDX80" s="811"/>
      <c r="BDY80" s="811"/>
      <c r="BDZ80" s="811"/>
      <c r="BEA80" s="811"/>
      <c r="BEB80" s="811"/>
      <c r="BEC80" s="811"/>
      <c r="BED80" s="811"/>
      <c r="BEE80" s="811"/>
      <c r="BEF80" s="811"/>
      <c r="BEG80" s="811"/>
      <c r="BEH80" s="811"/>
      <c r="BEI80" s="811"/>
      <c r="BEJ80" s="811"/>
      <c r="BEK80" s="811"/>
      <c r="BEL80" s="811"/>
      <c r="BEM80" s="811"/>
      <c r="BEN80" s="811"/>
      <c r="BEO80" s="811"/>
      <c r="BEP80" s="811"/>
      <c r="BEQ80" s="811"/>
      <c r="BER80" s="811"/>
      <c r="BES80" s="811"/>
      <c r="BET80" s="811"/>
      <c r="BEU80" s="811"/>
      <c r="BEV80" s="811"/>
      <c r="BEW80" s="811"/>
      <c r="BEX80" s="811"/>
      <c r="BEY80" s="811"/>
      <c r="BEZ80" s="811"/>
      <c r="BFA80" s="811"/>
      <c r="BFB80" s="811"/>
      <c r="BFC80" s="811"/>
      <c r="BFD80" s="811"/>
      <c r="BFE80" s="811"/>
      <c r="BFF80" s="811"/>
      <c r="BFG80" s="811"/>
      <c r="BFH80" s="811"/>
      <c r="BFI80" s="811"/>
      <c r="BFJ80" s="811"/>
      <c r="BFK80" s="811"/>
      <c r="BFL80" s="811"/>
      <c r="BFM80" s="811"/>
      <c r="BFN80" s="811"/>
      <c r="BFO80" s="811"/>
      <c r="BFP80" s="811"/>
      <c r="BFQ80" s="811"/>
      <c r="BFR80" s="811"/>
      <c r="BFS80" s="811"/>
      <c r="BFT80" s="811"/>
      <c r="BFU80" s="811"/>
      <c r="BFV80" s="811"/>
      <c r="BFW80" s="811"/>
      <c r="BFX80" s="811"/>
      <c r="BFY80" s="811"/>
      <c r="BFZ80" s="811"/>
      <c r="BGA80" s="811"/>
      <c r="BGB80" s="811"/>
      <c r="BGC80" s="811"/>
      <c r="BGD80" s="811"/>
      <c r="BGE80" s="811"/>
      <c r="BGF80" s="811"/>
      <c r="BGG80" s="811"/>
      <c r="BGH80" s="811"/>
      <c r="BGI80" s="811"/>
      <c r="BGJ80" s="811"/>
      <c r="BGK80" s="811"/>
      <c r="BGL80" s="811"/>
      <c r="BGM80" s="811"/>
      <c r="BGN80" s="811"/>
      <c r="BGO80" s="811"/>
      <c r="BGP80" s="811"/>
      <c r="BGQ80" s="811"/>
      <c r="BGR80" s="811"/>
      <c r="BGS80" s="811"/>
      <c r="BGT80" s="811"/>
      <c r="BGU80" s="811"/>
      <c r="BGV80" s="811"/>
      <c r="BGW80" s="811"/>
      <c r="BGX80" s="811"/>
      <c r="BGY80" s="811"/>
      <c r="BGZ80" s="811"/>
      <c r="BHA80" s="811"/>
      <c r="BHB80" s="811"/>
      <c r="BHC80" s="811"/>
      <c r="BHD80" s="811"/>
      <c r="BHE80" s="811"/>
      <c r="BHF80" s="811"/>
      <c r="BHG80" s="811"/>
      <c r="BHH80" s="811"/>
      <c r="BHI80" s="811"/>
      <c r="BHJ80" s="811"/>
      <c r="BHK80" s="811"/>
      <c r="BHL80" s="811"/>
      <c r="BHM80" s="811"/>
      <c r="BHN80" s="811"/>
      <c r="BHO80" s="811"/>
      <c r="BHP80" s="811"/>
      <c r="BHQ80" s="811"/>
      <c r="BHR80" s="811"/>
      <c r="BHS80" s="811"/>
      <c r="BHT80" s="811"/>
      <c r="BHU80" s="811"/>
      <c r="BHV80" s="811"/>
      <c r="BHW80" s="811"/>
      <c r="BHX80" s="811"/>
      <c r="BHY80" s="811"/>
      <c r="BHZ80" s="811"/>
      <c r="BIA80" s="811"/>
      <c r="BIB80" s="811"/>
      <c r="BIC80" s="811"/>
      <c r="BID80" s="811"/>
      <c r="BIE80" s="811"/>
      <c r="BIF80" s="811"/>
      <c r="BIG80" s="811"/>
      <c r="BIH80" s="811"/>
      <c r="BII80" s="811"/>
      <c r="BIJ80" s="811"/>
      <c r="BIK80" s="811"/>
      <c r="BIL80" s="811"/>
      <c r="BIM80" s="811"/>
      <c r="BIN80" s="811"/>
      <c r="BIO80" s="811"/>
      <c r="BIP80" s="811"/>
      <c r="BIQ80" s="811"/>
      <c r="BIR80" s="811"/>
      <c r="BIS80" s="811"/>
      <c r="BIT80" s="811"/>
      <c r="BIU80" s="811"/>
      <c r="BIV80" s="811"/>
      <c r="BIW80" s="811"/>
      <c r="BIX80" s="811"/>
      <c r="BIY80" s="811"/>
      <c r="BIZ80" s="811"/>
      <c r="BJA80" s="811"/>
      <c r="BJB80" s="811"/>
      <c r="BJC80" s="811"/>
      <c r="BJD80" s="811"/>
      <c r="BJE80" s="811"/>
      <c r="BJF80" s="811"/>
      <c r="BJG80" s="811"/>
      <c r="BJH80" s="811"/>
      <c r="BJI80" s="811"/>
      <c r="BJJ80" s="811"/>
      <c r="BJK80" s="811"/>
      <c r="BJL80" s="811"/>
      <c r="BJM80" s="811"/>
      <c r="BJN80" s="811"/>
      <c r="BJO80" s="811"/>
      <c r="BJP80" s="811"/>
      <c r="BJQ80" s="811"/>
      <c r="BJR80" s="811"/>
      <c r="BJS80" s="811"/>
      <c r="BJT80" s="811"/>
      <c r="BJU80" s="811"/>
      <c r="BJV80" s="811"/>
      <c r="BJW80" s="811"/>
      <c r="BJX80" s="811"/>
      <c r="BJY80" s="811"/>
      <c r="BJZ80" s="811"/>
      <c r="BKA80" s="811"/>
      <c r="BKB80" s="811"/>
      <c r="BKC80" s="811"/>
      <c r="BKD80" s="811"/>
      <c r="BKE80" s="811"/>
      <c r="BKF80" s="811"/>
      <c r="BKG80" s="811"/>
      <c r="BKH80" s="811"/>
      <c r="BKI80" s="811"/>
      <c r="BKJ80" s="811"/>
      <c r="BKK80" s="811"/>
      <c r="BKL80" s="811"/>
      <c r="BKM80" s="811"/>
      <c r="BKN80" s="811"/>
      <c r="BKO80" s="811"/>
      <c r="BKP80" s="811"/>
      <c r="BKQ80" s="811"/>
      <c r="BKR80" s="811"/>
      <c r="BKS80" s="811"/>
      <c r="BKT80" s="811"/>
      <c r="BKU80" s="811"/>
      <c r="BKV80" s="811"/>
      <c r="BKW80" s="811"/>
      <c r="BKX80" s="811"/>
      <c r="BKY80" s="811"/>
      <c r="BKZ80" s="811"/>
      <c r="BLA80" s="811"/>
      <c r="BLB80" s="811"/>
      <c r="BLC80" s="811"/>
      <c r="BLD80" s="811"/>
      <c r="BLE80" s="811"/>
      <c r="BLF80" s="811"/>
      <c r="BLG80" s="811"/>
      <c r="BLH80" s="811"/>
      <c r="BLI80" s="811"/>
      <c r="BLJ80" s="811"/>
      <c r="BLK80" s="811"/>
      <c r="BLL80" s="811"/>
      <c r="BLM80" s="811"/>
      <c r="BLN80" s="811"/>
      <c r="BLO80" s="811"/>
      <c r="BLP80" s="811"/>
      <c r="BLQ80" s="811"/>
      <c r="BLR80" s="811"/>
      <c r="BLS80" s="811"/>
      <c r="BLT80" s="811"/>
      <c r="BLU80" s="811"/>
      <c r="BLV80" s="811"/>
      <c r="BLW80" s="811"/>
      <c r="BLX80" s="811"/>
      <c r="BLY80" s="811"/>
      <c r="BLZ80" s="811"/>
      <c r="BMA80" s="811"/>
      <c r="BMB80" s="811"/>
      <c r="BMC80" s="811"/>
      <c r="BMD80" s="811"/>
      <c r="BME80" s="811"/>
      <c r="BMF80" s="811"/>
      <c r="BMG80" s="811"/>
      <c r="BMH80" s="811"/>
      <c r="BMI80" s="811"/>
      <c r="BMJ80" s="811"/>
      <c r="BMK80" s="811"/>
      <c r="BML80" s="811"/>
      <c r="BMM80" s="811"/>
      <c r="BMN80" s="811"/>
      <c r="BMO80" s="811"/>
      <c r="BMP80" s="811"/>
      <c r="BMQ80" s="811"/>
      <c r="BMR80" s="811"/>
      <c r="BMS80" s="811"/>
      <c r="BMT80" s="811"/>
      <c r="BMU80" s="811"/>
      <c r="BMV80" s="811"/>
      <c r="BMW80" s="811"/>
      <c r="BMX80" s="811"/>
      <c r="BMY80" s="811"/>
      <c r="BMZ80" s="811"/>
      <c r="BNA80" s="811"/>
      <c r="BNB80" s="811"/>
      <c r="BNC80" s="811"/>
      <c r="BND80" s="811"/>
      <c r="BNE80" s="811"/>
      <c r="BNF80" s="811"/>
      <c r="BNG80" s="811"/>
      <c r="BNH80" s="811"/>
      <c r="BNI80" s="811"/>
      <c r="BNJ80" s="811"/>
      <c r="BNK80" s="811"/>
      <c r="BNL80" s="811"/>
      <c r="BNM80" s="811"/>
      <c r="BNN80" s="811"/>
      <c r="BNO80" s="811"/>
      <c r="BNP80" s="811"/>
      <c r="BNQ80" s="811"/>
      <c r="BNR80" s="811"/>
      <c r="BNS80" s="811"/>
      <c r="BNT80" s="811"/>
      <c r="BNU80" s="811"/>
      <c r="BNV80" s="811"/>
      <c r="BNW80" s="811"/>
      <c r="BNX80" s="811"/>
      <c r="BNY80" s="811"/>
      <c r="BNZ80" s="811"/>
      <c r="BOA80" s="811"/>
      <c r="BOB80" s="811"/>
      <c r="BOC80" s="811"/>
      <c r="BOD80" s="811"/>
      <c r="BOE80" s="811"/>
      <c r="BOF80" s="811"/>
      <c r="BOG80" s="811"/>
      <c r="BOH80" s="811"/>
      <c r="BOI80" s="811"/>
      <c r="BOJ80" s="811"/>
      <c r="BOK80" s="811"/>
      <c r="BOL80" s="811"/>
      <c r="BOM80" s="811"/>
      <c r="BON80" s="811"/>
      <c r="BOO80" s="811"/>
      <c r="BOP80" s="811"/>
      <c r="BOQ80" s="811"/>
      <c r="BOR80" s="811"/>
      <c r="BOS80" s="811"/>
      <c r="BOT80" s="811"/>
      <c r="BOU80" s="811"/>
      <c r="BOV80" s="811"/>
      <c r="BOW80" s="811"/>
      <c r="BOX80" s="811"/>
      <c r="BOY80" s="811"/>
      <c r="BOZ80" s="811"/>
      <c r="BPA80" s="811"/>
      <c r="BPB80" s="811"/>
      <c r="BPC80" s="811"/>
      <c r="BPD80" s="811"/>
      <c r="BPE80" s="811"/>
      <c r="BPF80" s="811"/>
      <c r="BPG80" s="811"/>
      <c r="BPH80" s="811"/>
      <c r="BPI80" s="811"/>
      <c r="BPJ80" s="811"/>
      <c r="BPK80" s="811"/>
      <c r="BPL80" s="811"/>
      <c r="BPM80" s="811"/>
      <c r="BPN80" s="811"/>
      <c r="BPO80" s="811"/>
      <c r="BPP80" s="811"/>
      <c r="BPQ80" s="811"/>
      <c r="BPR80" s="811"/>
      <c r="BPS80" s="811"/>
      <c r="BPT80" s="811"/>
      <c r="BPU80" s="811"/>
      <c r="BPV80" s="811"/>
      <c r="BPW80" s="811"/>
      <c r="BPX80" s="811"/>
      <c r="BPY80" s="811"/>
      <c r="BPZ80" s="811"/>
      <c r="BQA80" s="811"/>
      <c r="BQB80" s="811"/>
      <c r="BQC80" s="811"/>
      <c r="BQD80" s="811"/>
      <c r="BQE80" s="811"/>
      <c r="BQF80" s="811"/>
      <c r="BQG80" s="811"/>
      <c r="BQH80" s="811"/>
      <c r="BQI80" s="811"/>
      <c r="BQJ80" s="811"/>
      <c r="BQK80" s="811"/>
      <c r="BQL80" s="811"/>
      <c r="BQM80" s="811"/>
      <c r="BQN80" s="811"/>
      <c r="BQO80" s="811"/>
      <c r="BQP80" s="811"/>
      <c r="BQQ80" s="811"/>
      <c r="BQR80" s="811"/>
      <c r="BQS80" s="811"/>
      <c r="BQT80" s="811"/>
      <c r="BQU80" s="811"/>
      <c r="BQV80" s="811"/>
      <c r="BQW80" s="811"/>
      <c r="BQX80" s="811"/>
      <c r="BQY80" s="811"/>
      <c r="BQZ80" s="811"/>
      <c r="BRA80" s="811"/>
      <c r="BRB80" s="811"/>
      <c r="BRC80" s="811"/>
      <c r="BRD80" s="811"/>
      <c r="BRE80" s="811"/>
      <c r="BRF80" s="811"/>
      <c r="BRG80" s="811"/>
      <c r="BRH80" s="811"/>
      <c r="BRI80" s="811"/>
      <c r="BRJ80" s="811"/>
      <c r="BRK80" s="811"/>
      <c r="BRL80" s="811"/>
      <c r="BRM80" s="811"/>
      <c r="BRN80" s="811"/>
      <c r="BRO80" s="811"/>
      <c r="BRP80" s="811"/>
      <c r="BRQ80" s="811"/>
      <c r="BRR80" s="811"/>
      <c r="BRS80" s="811"/>
      <c r="BRT80" s="811"/>
      <c r="BRU80" s="811"/>
      <c r="BRV80" s="811"/>
      <c r="BRW80" s="811"/>
      <c r="BRX80" s="811"/>
      <c r="BRY80" s="811"/>
      <c r="BRZ80" s="811"/>
      <c r="BSA80" s="811"/>
      <c r="BSB80" s="811"/>
      <c r="BSC80" s="811"/>
      <c r="BSD80" s="811"/>
      <c r="BSE80" s="811"/>
      <c r="BSF80" s="811"/>
      <c r="BSG80" s="811"/>
      <c r="BSH80" s="811"/>
      <c r="BSI80" s="811"/>
      <c r="BSJ80" s="811"/>
      <c r="BSK80" s="811"/>
      <c r="BSL80" s="811"/>
      <c r="BSM80" s="811"/>
      <c r="BSN80" s="811"/>
      <c r="BSO80" s="811"/>
      <c r="BSP80" s="811"/>
      <c r="BSQ80" s="811"/>
      <c r="BSR80" s="811"/>
      <c r="BSS80" s="811"/>
      <c r="BST80" s="811"/>
      <c r="BSU80" s="811"/>
      <c r="BSV80" s="811"/>
      <c r="BSW80" s="811"/>
      <c r="BSX80" s="811"/>
      <c r="BSY80" s="811"/>
      <c r="BSZ80" s="811"/>
      <c r="BTA80" s="811"/>
      <c r="BTB80" s="811"/>
      <c r="BTC80" s="811"/>
      <c r="BTD80" s="811"/>
      <c r="BTE80" s="811"/>
      <c r="BTF80" s="811"/>
      <c r="BTG80" s="811"/>
      <c r="BTH80" s="811"/>
      <c r="BTI80" s="811"/>
      <c r="BTJ80" s="811"/>
      <c r="BTK80" s="811"/>
      <c r="BTL80" s="811"/>
      <c r="BTM80" s="811"/>
      <c r="BTN80" s="811"/>
      <c r="BTO80" s="811"/>
      <c r="BTP80" s="811"/>
      <c r="BTQ80" s="811"/>
      <c r="BTR80" s="811"/>
      <c r="BTS80" s="811"/>
      <c r="BTT80" s="811"/>
      <c r="BTU80" s="811"/>
      <c r="BTV80" s="811"/>
      <c r="BTW80" s="811"/>
      <c r="BTX80" s="811"/>
      <c r="BTY80" s="811"/>
      <c r="BTZ80" s="811"/>
      <c r="BUA80" s="811"/>
      <c r="BUB80" s="811"/>
      <c r="BUC80" s="811"/>
      <c r="BUD80" s="811"/>
      <c r="BUE80" s="811"/>
      <c r="BUF80" s="811"/>
      <c r="BUG80" s="811"/>
      <c r="BUH80" s="811"/>
      <c r="BUI80" s="811"/>
      <c r="BUJ80" s="811"/>
      <c r="BUK80" s="811"/>
      <c r="BUL80" s="811"/>
      <c r="BUM80" s="811"/>
      <c r="BUN80" s="811"/>
      <c r="BUO80" s="811"/>
      <c r="BUP80" s="811"/>
      <c r="BUQ80" s="811"/>
      <c r="BUR80" s="811"/>
      <c r="BUS80" s="811"/>
      <c r="BUT80" s="811"/>
      <c r="BUU80" s="811"/>
      <c r="BUV80" s="811"/>
      <c r="BUW80" s="811"/>
      <c r="BUX80" s="811"/>
      <c r="BUY80" s="811"/>
      <c r="BUZ80" s="811"/>
      <c r="BVA80" s="811"/>
      <c r="BVB80" s="811"/>
      <c r="BVC80" s="811"/>
      <c r="BVD80" s="811"/>
      <c r="BVE80" s="811"/>
      <c r="BVF80" s="811"/>
      <c r="BVG80" s="811"/>
      <c r="BVH80" s="811"/>
      <c r="BVI80" s="811"/>
      <c r="BVJ80" s="811"/>
      <c r="BVK80" s="811"/>
      <c r="BVL80" s="811"/>
      <c r="BVM80" s="811"/>
      <c r="BVN80" s="811"/>
      <c r="BVO80" s="811"/>
      <c r="BVP80" s="811"/>
      <c r="BVQ80" s="811"/>
      <c r="BVR80" s="811"/>
      <c r="BVS80" s="811"/>
      <c r="BVT80" s="811"/>
      <c r="BVU80" s="811"/>
      <c r="BVV80" s="811"/>
      <c r="BVW80" s="811"/>
      <c r="BVX80" s="811"/>
      <c r="BVY80" s="811"/>
      <c r="BVZ80" s="811"/>
      <c r="BWA80" s="811"/>
      <c r="BWB80" s="811"/>
      <c r="BWC80" s="811"/>
      <c r="BWD80" s="811"/>
      <c r="BWE80" s="811"/>
      <c r="BWF80" s="811"/>
      <c r="BWG80" s="811"/>
      <c r="BWH80" s="811"/>
      <c r="BWI80" s="811"/>
      <c r="BWJ80" s="811"/>
      <c r="BWK80" s="811"/>
      <c r="BWL80" s="811"/>
      <c r="BWM80" s="811"/>
      <c r="BWN80" s="811"/>
      <c r="BWO80" s="811"/>
      <c r="BWP80" s="811"/>
      <c r="BWQ80" s="811"/>
      <c r="BWR80" s="811"/>
      <c r="BWS80" s="811"/>
      <c r="BWT80" s="811"/>
      <c r="BWU80" s="811"/>
      <c r="BWV80" s="811"/>
      <c r="BWW80" s="811"/>
      <c r="BWX80" s="811"/>
      <c r="BWY80" s="811"/>
      <c r="BWZ80" s="811"/>
      <c r="BXA80" s="811"/>
      <c r="BXB80" s="811"/>
      <c r="BXC80" s="811"/>
      <c r="BXD80" s="811"/>
      <c r="BXE80" s="811"/>
      <c r="BXF80" s="811"/>
      <c r="BXG80" s="811"/>
      <c r="BXH80" s="811"/>
      <c r="BXI80" s="811"/>
      <c r="BXJ80" s="811"/>
      <c r="BXK80" s="811"/>
      <c r="BXL80" s="811"/>
      <c r="BXM80" s="811"/>
      <c r="BXN80" s="811"/>
      <c r="BXO80" s="811"/>
      <c r="BXP80" s="811"/>
      <c r="BXQ80" s="811"/>
      <c r="BXR80" s="811"/>
      <c r="BXS80" s="811"/>
      <c r="BXT80" s="811"/>
      <c r="BXU80" s="811"/>
      <c r="BXV80" s="811"/>
      <c r="BXW80" s="811"/>
      <c r="BXX80" s="811"/>
      <c r="BXY80" s="811"/>
      <c r="BXZ80" s="811"/>
      <c r="BYA80" s="811"/>
      <c r="BYB80" s="811"/>
      <c r="BYC80" s="811"/>
      <c r="BYD80" s="811"/>
      <c r="BYE80" s="811"/>
      <c r="BYF80" s="811"/>
      <c r="BYG80" s="811"/>
      <c r="BYH80" s="811"/>
      <c r="BYI80" s="811"/>
      <c r="BYJ80" s="811"/>
      <c r="BYK80" s="811"/>
      <c r="BYL80" s="811"/>
      <c r="BYM80" s="811"/>
      <c r="BYN80" s="811"/>
      <c r="BYO80" s="811"/>
      <c r="BYP80" s="811"/>
      <c r="BYQ80" s="811"/>
      <c r="BYR80" s="811"/>
      <c r="BYS80" s="811"/>
      <c r="BYT80" s="811"/>
      <c r="BYU80" s="811"/>
      <c r="BYV80" s="811"/>
      <c r="BYW80" s="811"/>
      <c r="BYX80" s="811"/>
      <c r="BYY80" s="811"/>
      <c r="BYZ80" s="811"/>
      <c r="BZA80" s="811"/>
      <c r="BZB80" s="811"/>
      <c r="BZC80" s="811"/>
      <c r="BZD80" s="811"/>
      <c r="BZE80" s="811"/>
      <c r="BZF80" s="811"/>
      <c r="BZG80" s="811"/>
      <c r="BZH80" s="811"/>
      <c r="BZI80" s="811"/>
      <c r="BZJ80" s="811"/>
      <c r="BZK80" s="811"/>
      <c r="BZL80" s="811"/>
      <c r="BZM80" s="811"/>
      <c r="BZN80" s="811"/>
      <c r="BZO80" s="811"/>
      <c r="BZP80" s="811"/>
      <c r="BZQ80" s="811"/>
      <c r="BZR80" s="811"/>
      <c r="BZS80" s="811"/>
      <c r="BZT80" s="811"/>
      <c r="BZU80" s="811"/>
      <c r="BZV80" s="811"/>
      <c r="BZW80" s="811"/>
      <c r="BZX80" s="811"/>
      <c r="BZY80" s="811"/>
      <c r="BZZ80" s="811"/>
      <c r="CAA80" s="811"/>
      <c r="CAB80" s="811"/>
      <c r="CAC80" s="811"/>
      <c r="CAD80" s="811"/>
      <c r="CAE80" s="811"/>
      <c r="CAF80" s="811"/>
      <c r="CAG80" s="811"/>
      <c r="CAH80" s="811"/>
      <c r="CAI80" s="811"/>
      <c r="CAJ80" s="811"/>
      <c r="CAK80" s="811"/>
      <c r="CAL80" s="811"/>
      <c r="CAM80" s="811"/>
      <c r="CAN80" s="811"/>
      <c r="CAO80" s="811"/>
      <c r="CAP80" s="811"/>
      <c r="CAQ80" s="811"/>
      <c r="CAR80" s="811"/>
      <c r="CAS80" s="811"/>
      <c r="CAT80" s="811"/>
      <c r="CAU80" s="811"/>
      <c r="CAV80" s="811"/>
      <c r="CAW80" s="811"/>
      <c r="CAX80" s="811"/>
      <c r="CAY80" s="811"/>
      <c r="CAZ80" s="811"/>
      <c r="CBA80" s="811"/>
      <c r="CBB80" s="811"/>
      <c r="CBC80" s="811"/>
      <c r="CBD80" s="811"/>
      <c r="CBE80" s="811"/>
      <c r="CBF80" s="811"/>
      <c r="CBG80" s="811"/>
      <c r="CBH80" s="811"/>
      <c r="CBI80" s="811"/>
      <c r="CBJ80" s="811"/>
      <c r="CBK80" s="811"/>
      <c r="CBL80" s="811"/>
      <c r="CBM80" s="811"/>
      <c r="CBN80" s="811"/>
      <c r="CBO80" s="811"/>
      <c r="CBP80" s="811"/>
      <c r="CBQ80" s="811"/>
      <c r="CBR80" s="811"/>
      <c r="CBS80" s="811"/>
      <c r="CBT80" s="811"/>
      <c r="CBU80" s="811"/>
      <c r="CBV80" s="811"/>
      <c r="CBW80" s="811"/>
      <c r="CBX80" s="811"/>
      <c r="CBY80" s="811"/>
      <c r="CBZ80" s="811"/>
      <c r="CCA80" s="811"/>
      <c r="CCB80" s="811"/>
      <c r="CCC80" s="811"/>
      <c r="CCD80" s="811"/>
      <c r="CCE80" s="811"/>
      <c r="CCF80" s="811"/>
      <c r="CCG80" s="811"/>
      <c r="CCH80" s="811"/>
      <c r="CCI80" s="811"/>
      <c r="CCJ80" s="811"/>
      <c r="CCK80" s="811"/>
      <c r="CCL80" s="811"/>
      <c r="CCM80" s="811"/>
      <c r="CCN80" s="811"/>
      <c r="CCO80" s="811"/>
      <c r="CCP80" s="811"/>
      <c r="CCQ80" s="811"/>
      <c r="CCR80" s="811"/>
      <c r="CCS80" s="811"/>
      <c r="CCT80" s="811"/>
      <c r="CCU80" s="811"/>
      <c r="CCV80" s="811"/>
      <c r="CCW80" s="811"/>
      <c r="CCX80" s="811"/>
      <c r="CCY80" s="811"/>
      <c r="CCZ80" s="811"/>
      <c r="CDA80" s="811"/>
      <c r="CDB80" s="811"/>
      <c r="CDC80" s="811"/>
      <c r="CDD80" s="811"/>
      <c r="CDE80" s="811"/>
      <c r="CDF80" s="811"/>
      <c r="CDG80" s="811"/>
      <c r="CDH80" s="811"/>
      <c r="CDI80" s="811"/>
      <c r="CDJ80" s="811"/>
      <c r="CDK80" s="811"/>
      <c r="CDL80" s="811"/>
      <c r="CDM80" s="811"/>
      <c r="CDN80" s="811"/>
      <c r="CDO80" s="811"/>
      <c r="CDP80" s="811"/>
      <c r="CDQ80" s="811"/>
      <c r="CDR80" s="811"/>
      <c r="CDS80" s="811"/>
      <c r="CDT80" s="811"/>
      <c r="CDU80" s="811"/>
      <c r="CDV80" s="811"/>
      <c r="CDW80" s="811"/>
      <c r="CDX80" s="811"/>
      <c r="CDY80" s="811"/>
      <c r="CDZ80" s="811"/>
      <c r="CEA80" s="811"/>
      <c r="CEB80" s="811"/>
      <c r="CEC80" s="811"/>
      <c r="CED80" s="811"/>
      <c r="CEE80" s="811"/>
      <c r="CEF80" s="811"/>
      <c r="CEG80" s="811"/>
      <c r="CEH80" s="811"/>
      <c r="CEI80" s="811"/>
      <c r="CEJ80" s="811"/>
      <c r="CEK80" s="811"/>
      <c r="CEL80" s="811"/>
      <c r="CEM80" s="811"/>
      <c r="CEN80" s="811"/>
      <c r="CEO80" s="811"/>
      <c r="CEP80" s="811"/>
      <c r="CEQ80" s="811"/>
      <c r="CER80" s="811"/>
      <c r="CES80" s="811"/>
      <c r="CET80" s="811"/>
      <c r="CEU80" s="811"/>
      <c r="CEV80" s="811"/>
      <c r="CEW80" s="811"/>
      <c r="CEX80" s="811"/>
      <c r="CEY80" s="811"/>
      <c r="CEZ80" s="811"/>
      <c r="CFA80" s="811"/>
      <c r="CFB80" s="811"/>
      <c r="CFC80" s="811"/>
      <c r="CFD80" s="811"/>
      <c r="CFE80" s="811"/>
      <c r="CFF80" s="811"/>
      <c r="CFG80" s="811"/>
      <c r="CFH80" s="811"/>
      <c r="CFI80" s="811"/>
      <c r="CFJ80" s="811"/>
      <c r="CFK80" s="811"/>
      <c r="CFL80" s="811"/>
      <c r="CFM80" s="811"/>
      <c r="CFN80" s="811"/>
      <c r="CFO80" s="811"/>
      <c r="CFP80" s="811"/>
      <c r="CFQ80" s="811"/>
      <c r="CFR80" s="811"/>
      <c r="CFS80" s="811"/>
      <c r="CFT80" s="811"/>
      <c r="CFU80" s="811"/>
      <c r="CFV80" s="811"/>
      <c r="CFW80" s="811"/>
      <c r="CFX80" s="811"/>
      <c r="CFY80" s="811"/>
      <c r="CFZ80" s="811"/>
      <c r="CGA80" s="811"/>
      <c r="CGB80" s="811"/>
      <c r="CGC80" s="811"/>
      <c r="CGD80" s="811"/>
      <c r="CGE80" s="811"/>
      <c r="CGF80" s="811"/>
      <c r="CGG80" s="811"/>
      <c r="CGH80" s="811"/>
      <c r="CGI80" s="811"/>
      <c r="CGJ80" s="811"/>
      <c r="CGK80" s="811"/>
      <c r="CGL80" s="811"/>
      <c r="CGM80" s="811"/>
      <c r="CGN80" s="811"/>
      <c r="CGO80" s="811"/>
      <c r="CGP80" s="811"/>
      <c r="CGQ80" s="811"/>
      <c r="CGR80" s="811"/>
      <c r="CGS80" s="811"/>
      <c r="CGT80" s="811"/>
      <c r="CGU80" s="811"/>
      <c r="CGV80" s="811"/>
      <c r="CGW80" s="811"/>
      <c r="CGX80" s="811"/>
      <c r="CGY80" s="811"/>
      <c r="CGZ80" s="811"/>
      <c r="CHA80" s="811"/>
      <c r="CHB80" s="811"/>
      <c r="CHC80" s="811"/>
      <c r="CHD80" s="811"/>
      <c r="CHE80" s="811"/>
      <c r="CHF80" s="811"/>
      <c r="CHG80" s="811"/>
      <c r="CHH80" s="811"/>
      <c r="CHI80" s="811"/>
      <c r="CHJ80" s="811"/>
      <c r="CHK80" s="811"/>
      <c r="CHL80" s="811"/>
      <c r="CHM80" s="811"/>
      <c r="CHN80" s="811"/>
      <c r="CHO80" s="811"/>
      <c r="CHP80" s="811"/>
      <c r="CHQ80" s="811"/>
      <c r="CHR80" s="811"/>
      <c r="CHS80" s="811"/>
      <c r="CHT80" s="811"/>
      <c r="CHU80" s="811"/>
      <c r="CHV80" s="811"/>
      <c r="CHW80" s="811"/>
      <c r="CHX80" s="811"/>
      <c r="CHY80" s="811"/>
      <c r="CHZ80" s="811"/>
      <c r="CIA80" s="811"/>
      <c r="CIB80" s="811"/>
      <c r="CIC80" s="811"/>
      <c r="CID80" s="811"/>
      <c r="CIE80" s="811"/>
      <c r="CIF80" s="811"/>
      <c r="CIG80" s="811"/>
      <c r="CIH80" s="811"/>
      <c r="CII80" s="811"/>
      <c r="CIJ80" s="811"/>
      <c r="CIK80" s="811"/>
      <c r="CIL80" s="811"/>
      <c r="CIM80" s="811"/>
      <c r="CIN80" s="811"/>
      <c r="CIO80" s="811"/>
      <c r="CIP80" s="811"/>
      <c r="CIQ80" s="811"/>
      <c r="CIR80" s="811"/>
      <c r="CIS80" s="811"/>
      <c r="CIT80" s="811"/>
      <c r="CIU80" s="811"/>
      <c r="CIV80" s="811"/>
      <c r="CIW80" s="811"/>
      <c r="CIX80" s="811"/>
      <c r="CIY80" s="811"/>
      <c r="CIZ80" s="811"/>
      <c r="CJA80" s="811"/>
      <c r="CJB80" s="811"/>
      <c r="CJC80" s="811"/>
      <c r="CJD80" s="811"/>
      <c r="CJE80" s="811"/>
      <c r="CJF80" s="811"/>
      <c r="CJG80" s="811"/>
      <c r="CJH80" s="811"/>
      <c r="CJI80" s="811"/>
      <c r="CJJ80" s="811"/>
      <c r="CJK80" s="811"/>
      <c r="CJL80" s="811"/>
      <c r="CJM80" s="811"/>
      <c r="CJN80" s="811"/>
      <c r="CJO80" s="811"/>
      <c r="CJP80" s="811"/>
      <c r="CJQ80" s="811"/>
      <c r="CJR80" s="811"/>
      <c r="CJS80" s="811"/>
      <c r="CJT80" s="811"/>
      <c r="CJU80" s="811"/>
      <c r="CJV80" s="811"/>
      <c r="CJW80" s="811"/>
      <c r="CJX80" s="811"/>
      <c r="CJY80" s="811"/>
      <c r="CJZ80" s="811"/>
      <c r="CKA80" s="811"/>
      <c r="CKB80" s="811"/>
      <c r="CKC80" s="811"/>
      <c r="CKD80" s="811"/>
      <c r="CKE80" s="811"/>
      <c r="CKF80" s="811"/>
      <c r="CKG80" s="811"/>
      <c r="CKH80" s="811"/>
      <c r="CKI80" s="811"/>
      <c r="CKJ80" s="811"/>
      <c r="CKK80" s="811"/>
      <c r="CKL80" s="811"/>
      <c r="CKM80" s="811"/>
      <c r="CKN80" s="811"/>
      <c r="CKO80" s="811"/>
      <c r="CKP80" s="811"/>
      <c r="CKQ80" s="811"/>
      <c r="CKR80" s="811"/>
      <c r="CKS80" s="811"/>
      <c r="CKT80" s="811"/>
      <c r="CKU80" s="811"/>
      <c r="CKV80" s="811"/>
      <c r="CKW80" s="811"/>
      <c r="CKX80" s="811"/>
      <c r="CKY80" s="811"/>
      <c r="CKZ80" s="811"/>
      <c r="CLA80" s="811"/>
      <c r="CLB80" s="811"/>
      <c r="CLC80" s="811"/>
      <c r="CLD80" s="811"/>
      <c r="CLE80" s="811"/>
      <c r="CLF80" s="811"/>
      <c r="CLG80" s="811"/>
      <c r="CLH80" s="811"/>
      <c r="CLI80" s="811"/>
      <c r="CLJ80" s="811"/>
      <c r="CLK80" s="811"/>
      <c r="CLL80" s="811"/>
      <c r="CLM80" s="811"/>
      <c r="CLN80" s="811"/>
      <c r="CLO80" s="811"/>
      <c r="CLP80" s="811"/>
      <c r="CLQ80" s="811"/>
      <c r="CLR80" s="811"/>
      <c r="CLS80" s="811"/>
      <c r="CLT80" s="811"/>
      <c r="CLU80" s="811"/>
      <c r="CLV80" s="811"/>
      <c r="CLW80" s="811"/>
      <c r="CLX80" s="811"/>
      <c r="CLY80" s="811"/>
      <c r="CLZ80" s="811"/>
      <c r="CMA80" s="811"/>
      <c r="CMB80" s="811"/>
      <c r="CMC80" s="811"/>
      <c r="CMD80" s="811"/>
      <c r="CME80" s="811"/>
      <c r="CMF80" s="811"/>
      <c r="CMG80" s="811"/>
      <c r="CMH80" s="811"/>
      <c r="CMI80" s="811"/>
      <c r="CMJ80" s="811"/>
      <c r="CMK80" s="811"/>
      <c r="CML80" s="811"/>
      <c r="CMM80" s="811"/>
      <c r="CMN80" s="811"/>
      <c r="CMO80" s="811"/>
      <c r="CMP80" s="811"/>
      <c r="CMQ80" s="811"/>
      <c r="CMR80" s="811"/>
      <c r="CMS80" s="811"/>
      <c r="CMT80" s="811"/>
      <c r="CMU80" s="811"/>
      <c r="CMV80" s="811"/>
      <c r="CMW80" s="811"/>
      <c r="CMX80" s="811"/>
      <c r="CMY80" s="811"/>
      <c r="CMZ80" s="811"/>
      <c r="CNA80" s="811"/>
      <c r="CNB80" s="811"/>
      <c r="CNC80" s="811"/>
      <c r="CND80" s="811"/>
      <c r="CNE80" s="811"/>
      <c r="CNF80" s="811"/>
      <c r="CNG80" s="811"/>
      <c r="CNH80" s="811"/>
      <c r="CNI80" s="811"/>
      <c r="CNJ80" s="811"/>
      <c r="CNK80" s="811"/>
      <c r="CNL80" s="811"/>
      <c r="CNM80" s="811"/>
      <c r="CNN80" s="811"/>
      <c r="CNO80" s="811"/>
      <c r="CNP80" s="811"/>
      <c r="CNQ80" s="811"/>
      <c r="CNR80" s="811"/>
      <c r="CNS80" s="811"/>
      <c r="CNT80" s="811"/>
      <c r="CNU80" s="811"/>
      <c r="CNV80" s="811"/>
      <c r="CNW80" s="811"/>
      <c r="CNX80" s="811"/>
      <c r="CNY80" s="811"/>
      <c r="CNZ80" s="811"/>
      <c r="COA80" s="811"/>
      <c r="COB80" s="811"/>
      <c r="COC80" s="811"/>
      <c r="COD80" s="811"/>
      <c r="COE80" s="811"/>
      <c r="COF80" s="811"/>
      <c r="COG80" s="811"/>
      <c r="COH80" s="811"/>
      <c r="COI80" s="811"/>
      <c r="COJ80" s="811"/>
      <c r="COK80" s="811"/>
      <c r="COL80" s="811"/>
      <c r="COM80" s="811"/>
      <c r="CON80" s="811"/>
      <c r="COO80" s="811"/>
      <c r="COP80" s="811"/>
      <c r="COQ80" s="811"/>
      <c r="COR80" s="811"/>
      <c r="COS80" s="811"/>
      <c r="COT80" s="811"/>
      <c r="COU80" s="811"/>
      <c r="COV80" s="811"/>
      <c r="COW80" s="811"/>
      <c r="COX80" s="811"/>
      <c r="COY80" s="811"/>
      <c r="COZ80" s="811"/>
      <c r="CPA80" s="811"/>
      <c r="CPB80" s="811"/>
      <c r="CPC80" s="811"/>
      <c r="CPD80" s="811"/>
      <c r="CPE80" s="811"/>
      <c r="CPF80" s="811"/>
      <c r="CPG80" s="811"/>
      <c r="CPH80" s="811"/>
      <c r="CPI80" s="811"/>
      <c r="CPJ80" s="811"/>
      <c r="CPK80" s="811"/>
      <c r="CPL80" s="811"/>
      <c r="CPM80" s="811"/>
      <c r="CPN80" s="811"/>
      <c r="CPO80" s="811"/>
      <c r="CPP80" s="811"/>
      <c r="CPQ80" s="811"/>
      <c r="CPR80" s="811"/>
      <c r="CPS80" s="811"/>
      <c r="CPT80" s="811"/>
      <c r="CPU80" s="811"/>
      <c r="CPV80" s="811"/>
      <c r="CPW80" s="811"/>
      <c r="CPX80" s="811"/>
      <c r="CPY80" s="811"/>
      <c r="CPZ80" s="811"/>
      <c r="CQA80" s="811"/>
      <c r="CQB80" s="811"/>
      <c r="CQC80" s="811"/>
      <c r="CQD80" s="811"/>
      <c r="CQE80" s="811"/>
      <c r="CQF80" s="811"/>
      <c r="CQG80" s="811"/>
      <c r="CQH80" s="811"/>
      <c r="CQI80" s="811"/>
      <c r="CQJ80" s="811"/>
      <c r="CQK80" s="811"/>
      <c r="CQL80" s="811"/>
      <c r="CQM80" s="811"/>
      <c r="CQN80" s="811"/>
      <c r="CQO80" s="811"/>
      <c r="CQP80" s="811"/>
      <c r="CQQ80" s="811"/>
      <c r="CQR80" s="811"/>
      <c r="CQS80" s="811"/>
      <c r="CQT80" s="811"/>
      <c r="CQU80" s="811"/>
      <c r="CQV80" s="811"/>
      <c r="CQW80" s="811"/>
      <c r="CQX80" s="811"/>
      <c r="CQY80" s="811"/>
      <c r="CQZ80" s="811"/>
      <c r="CRA80" s="811"/>
      <c r="CRB80" s="811"/>
      <c r="CRC80" s="811"/>
      <c r="CRD80" s="811"/>
      <c r="CRE80" s="811"/>
      <c r="CRF80" s="811"/>
      <c r="CRG80" s="811"/>
      <c r="CRH80" s="811"/>
      <c r="CRI80" s="811"/>
      <c r="CRJ80" s="811"/>
      <c r="CRK80" s="811"/>
      <c r="CRL80" s="811"/>
      <c r="CRM80" s="811"/>
      <c r="CRN80" s="811"/>
      <c r="CRO80" s="811"/>
      <c r="CRP80" s="811"/>
      <c r="CRQ80" s="811"/>
      <c r="CRR80" s="811"/>
      <c r="CRS80" s="811"/>
      <c r="CRT80" s="811"/>
      <c r="CRU80" s="811"/>
      <c r="CRV80" s="811"/>
      <c r="CRW80" s="811"/>
      <c r="CRX80" s="811"/>
      <c r="CRY80" s="811"/>
      <c r="CRZ80" s="811"/>
      <c r="CSA80" s="811"/>
      <c r="CSB80" s="811"/>
      <c r="CSC80" s="811"/>
      <c r="CSD80" s="811"/>
      <c r="CSE80" s="811"/>
      <c r="CSF80" s="811"/>
      <c r="CSG80" s="811"/>
      <c r="CSH80" s="811"/>
      <c r="CSI80" s="811"/>
      <c r="CSJ80" s="811"/>
      <c r="CSK80" s="811"/>
      <c r="CSL80" s="811"/>
      <c r="CSM80" s="811"/>
      <c r="CSN80" s="811"/>
      <c r="CSO80" s="811"/>
      <c r="CSP80" s="811"/>
      <c r="CSQ80" s="811"/>
      <c r="CSR80" s="811"/>
      <c r="CSS80" s="811"/>
      <c r="CST80" s="811"/>
      <c r="CSU80" s="811"/>
      <c r="CSV80" s="811"/>
      <c r="CSW80" s="811"/>
      <c r="CSX80" s="811"/>
      <c r="CSY80" s="811"/>
      <c r="CSZ80" s="811"/>
      <c r="CTA80" s="811"/>
      <c r="CTB80" s="811"/>
      <c r="CTC80" s="811"/>
      <c r="CTD80" s="811"/>
      <c r="CTE80" s="811"/>
      <c r="CTF80" s="811"/>
      <c r="CTG80" s="811"/>
      <c r="CTH80" s="811"/>
      <c r="CTI80" s="811"/>
      <c r="CTJ80" s="811"/>
      <c r="CTK80" s="811"/>
      <c r="CTL80" s="811"/>
      <c r="CTM80" s="811"/>
      <c r="CTN80" s="811"/>
      <c r="CTO80" s="811"/>
      <c r="CTP80" s="811"/>
      <c r="CTQ80" s="811"/>
      <c r="CTR80" s="811"/>
      <c r="CTS80" s="811"/>
      <c r="CTT80" s="811"/>
      <c r="CTU80" s="811"/>
      <c r="CTV80" s="811"/>
      <c r="CTW80" s="811"/>
      <c r="CTX80" s="811"/>
      <c r="CTY80" s="811"/>
      <c r="CTZ80" s="811"/>
      <c r="CUA80" s="811"/>
      <c r="CUB80" s="811"/>
      <c r="CUC80" s="811"/>
      <c r="CUD80" s="811"/>
      <c r="CUE80" s="811"/>
      <c r="CUF80" s="811"/>
      <c r="CUG80" s="811"/>
      <c r="CUH80" s="811"/>
      <c r="CUI80" s="811"/>
      <c r="CUJ80" s="811"/>
      <c r="CUK80" s="811"/>
      <c r="CUL80" s="811"/>
      <c r="CUM80" s="811"/>
      <c r="CUN80" s="811"/>
      <c r="CUO80" s="811"/>
      <c r="CUP80" s="811"/>
      <c r="CUQ80" s="811"/>
      <c r="CUR80" s="811"/>
      <c r="CUS80" s="811"/>
      <c r="CUT80" s="811"/>
      <c r="CUU80" s="811"/>
      <c r="CUV80" s="811"/>
      <c r="CUW80" s="811"/>
      <c r="CUX80" s="811"/>
      <c r="CUY80" s="811"/>
      <c r="CUZ80" s="811"/>
      <c r="CVA80" s="811"/>
      <c r="CVB80" s="811"/>
      <c r="CVC80" s="811"/>
      <c r="CVD80" s="811"/>
      <c r="CVE80" s="811"/>
      <c r="CVF80" s="811"/>
      <c r="CVG80" s="811"/>
      <c r="CVH80" s="811"/>
      <c r="CVI80" s="811"/>
      <c r="CVJ80" s="811"/>
      <c r="CVK80" s="811"/>
      <c r="CVL80" s="811"/>
      <c r="CVM80" s="811"/>
      <c r="CVN80" s="811"/>
      <c r="CVO80" s="811"/>
      <c r="CVP80" s="811"/>
      <c r="CVQ80" s="811"/>
      <c r="CVR80" s="811"/>
      <c r="CVS80" s="811"/>
      <c r="CVT80" s="811"/>
      <c r="CVU80" s="811"/>
      <c r="CVV80" s="811"/>
      <c r="CVW80" s="811"/>
      <c r="CVX80" s="811"/>
      <c r="CVY80" s="811"/>
      <c r="CVZ80" s="811"/>
      <c r="CWA80" s="811"/>
      <c r="CWB80" s="811"/>
      <c r="CWC80" s="811"/>
      <c r="CWD80" s="811"/>
      <c r="CWE80" s="811"/>
      <c r="CWF80" s="811"/>
      <c r="CWG80" s="811"/>
      <c r="CWH80" s="811"/>
      <c r="CWI80" s="811"/>
      <c r="CWJ80" s="811"/>
      <c r="CWK80" s="811"/>
      <c r="CWL80" s="811"/>
      <c r="CWM80" s="811"/>
      <c r="CWN80" s="811"/>
      <c r="CWO80" s="811"/>
      <c r="CWP80" s="811"/>
      <c r="CWQ80" s="811"/>
      <c r="CWR80" s="811"/>
      <c r="CWS80" s="811"/>
      <c r="CWT80" s="811"/>
      <c r="CWU80" s="811"/>
      <c r="CWV80" s="811"/>
      <c r="CWW80" s="811"/>
      <c r="CWX80" s="811"/>
      <c r="CWY80" s="811"/>
      <c r="CWZ80" s="811"/>
      <c r="CXA80" s="811"/>
      <c r="CXB80" s="811"/>
      <c r="CXC80" s="811"/>
      <c r="CXD80" s="811"/>
      <c r="CXE80" s="811"/>
      <c r="CXF80" s="811"/>
      <c r="CXG80" s="811"/>
      <c r="CXH80" s="811"/>
      <c r="CXI80" s="811"/>
      <c r="CXJ80" s="811"/>
      <c r="CXK80" s="811"/>
      <c r="CXL80" s="811"/>
      <c r="CXM80" s="811"/>
      <c r="CXN80" s="811"/>
      <c r="CXO80" s="811"/>
      <c r="CXP80" s="811"/>
      <c r="CXQ80" s="811"/>
      <c r="CXR80" s="811"/>
      <c r="CXS80" s="811"/>
      <c r="CXT80" s="811"/>
      <c r="CXU80" s="811"/>
      <c r="CXV80" s="811"/>
      <c r="CXW80" s="811"/>
      <c r="CXX80" s="811"/>
      <c r="CXY80" s="811"/>
      <c r="CXZ80" s="811"/>
      <c r="CYA80" s="811"/>
      <c r="CYB80" s="811"/>
      <c r="CYC80" s="811"/>
      <c r="CYD80" s="811"/>
      <c r="CYE80" s="811"/>
      <c r="CYF80" s="811"/>
      <c r="CYG80" s="811"/>
      <c r="CYH80" s="811"/>
      <c r="CYI80" s="811"/>
      <c r="CYJ80" s="811"/>
      <c r="CYK80" s="811"/>
      <c r="CYL80" s="811"/>
      <c r="CYM80" s="811"/>
      <c r="CYN80" s="811"/>
      <c r="CYO80" s="811"/>
      <c r="CYP80" s="811"/>
      <c r="CYQ80" s="811"/>
      <c r="CYR80" s="811"/>
      <c r="CYS80" s="811"/>
      <c r="CYT80" s="811"/>
      <c r="CYU80" s="811"/>
      <c r="CYV80" s="811"/>
      <c r="CYW80" s="811"/>
      <c r="CYX80" s="811"/>
      <c r="CYY80" s="811"/>
      <c r="CYZ80" s="811"/>
      <c r="CZA80" s="811"/>
      <c r="CZB80" s="811"/>
      <c r="CZC80" s="811"/>
      <c r="CZD80" s="811"/>
      <c r="CZE80" s="811"/>
      <c r="CZF80" s="811"/>
      <c r="CZG80" s="811"/>
      <c r="CZH80" s="811"/>
      <c r="CZI80" s="811"/>
      <c r="CZJ80" s="811"/>
      <c r="CZK80" s="811"/>
      <c r="CZL80" s="811"/>
      <c r="CZM80" s="811"/>
      <c r="CZN80" s="811"/>
      <c r="CZO80" s="811"/>
      <c r="CZP80" s="811"/>
      <c r="CZQ80" s="811"/>
      <c r="CZR80" s="811"/>
      <c r="CZS80" s="811"/>
      <c r="CZT80" s="811"/>
      <c r="CZU80" s="811"/>
      <c r="CZV80" s="811"/>
      <c r="CZW80" s="811"/>
      <c r="CZX80" s="811"/>
      <c r="CZY80" s="811"/>
      <c r="CZZ80" s="811"/>
      <c r="DAA80" s="811"/>
      <c r="DAB80" s="811"/>
      <c r="DAC80" s="811"/>
      <c r="DAD80" s="811"/>
      <c r="DAE80" s="811"/>
      <c r="DAF80" s="811"/>
      <c r="DAG80" s="811"/>
      <c r="DAH80" s="811"/>
      <c r="DAI80" s="811"/>
      <c r="DAJ80" s="811"/>
      <c r="DAK80" s="811"/>
      <c r="DAL80" s="811"/>
      <c r="DAM80" s="811"/>
      <c r="DAN80" s="811"/>
      <c r="DAO80" s="811"/>
      <c r="DAP80" s="811"/>
      <c r="DAQ80" s="811"/>
      <c r="DAR80" s="811"/>
      <c r="DAS80" s="811"/>
      <c r="DAT80" s="811"/>
      <c r="DAU80" s="811"/>
      <c r="DAV80" s="811"/>
      <c r="DAW80" s="811"/>
      <c r="DAX80" s="811"/>
      <c r="DAY80" s="811"/>
      <c r="DAZ80" s="811"/>
      <c r="DBA80" s="811"/>
      <c r="DBB80" s="811"/>
      <c r="DBC80" s="811"/>
      <c r="DBD80" s="811"/>
      <c r="DBE80" s="811"/>
      <c r="DBF80" s="811"/>
      <c r="DBG80" s="811"/>
      <c r="DBH80" s="811"/>
      <c r="DBI80" s="811"/>
      <c r="DBJ80" s="811"/>
      <c r="DBK80" s="811"/>
      <c r="DBL80" s="811"/>
      <c r="DBM80" s="811"/>
      <c r="DBN80" s="811"/>
      <c r="DBO80" s="811"/>
      <c r="DBP80" s="811"/>
      <c r="DBQ80" s="811"/>
      <c r="DBR80" s="811"/>
      <c r="DBS80" s="811"/>
      <c r="DBT80" s="811"/>
      <c r="DBU80" s="811"/>
      <c r="DBV80" s="811"/>
      <c r="DBW80" s="811"/>
      <c r="DBX80" s="811"/>
      <c r="DBY80" s="811"/>
      <c r="DBZ80" s="811"/>
      <c r="DCA80" s="811"/>
      <c r="DCB80" s="811"/>
      <c r="DCC80" s="811"/>
      <c r="DCD80" s="811"/>
      <c r="DCE80" s="811"/>
      <c r="DCF80" s="811"/>
      <c r="DCG80" s="811"/>
      <c r="DCH80" s="811"/>
      <c r="DCI80" s="811"/>
      <c r="DCJ80" s="811"/>
      <c r="DCK80" s="811"/>
      <c r="DCL80" s="811"/>
      <c r="DCM80" s="811"/>
      <c r="DCN80" s="811"/>
      <c r="DCO80" s="811"/>
      <c r="DCP80" s="811"/>
      <c r="DCQ80" s="811"/>
      <c r="DCR80" s="811"/>
      <c r="DCS80" s="811"/>
      <c r="DCT80" s="811"/>
      <c r="DCU80" s="811"/>
      <c r="DCV80" s="811"/>
      <c r="DCW80" s="811"/>
      <c r="DCX80" s="811"/>
      <c r="DCY80" s="811"/>
      <c r="DCZ80" s="811"/>
      <c r="DDA80" s="811"/>
      <c r="DDB80" s="811"/>
      <c r="DDC80" s="811"/>
      <c r="DDD80" s="811"/>
      <c r="DDE80" s="811"/>
      <c r="DDF80" s="811"/>
      <c r="DDG80" s="811"/>
      <c r="DDH80" s="811"/>
      <c r="DDI80" s="811"/>
      <c r="DDJ80" s="811"/>
      <c r="DDK80" s="811"/>
      <c r="DDL80" s="811"/>
      <c r="DDM80" s="811"/>
      <c r="DDN80" s="811"/>
      <c r="DDO80" s="811"/>
      <c r="DDP80" s="811"/>
      <c r="DDQ80" s="811"/>
      <c r="DDR80" s="811"/>
      <c r="DDS80" s="811"/>
      <c r="DDT80" s="811"/>
      <c r="DDU80" s="811"/>
      <c r="DDV80" s="811"/>
      <c r="DDW80" s="811"/>
      <c r="DDX80" s="811"/>
      <c r="DDY80" s="811"/>
      <c r="DDZ80" s="811"/>
      <c r="DEA80" s="811"/>
      <c r="DEB80" s="811"/>
      <c r="DEC80" s="811"/>
      <c r="DED80" s="811"/>
      <c r="DEE80" s="811"/>
      <c r="DEF80" s="811"/>
      <c r="DEG80" s="811"/>
      <c r="DEH80" s="811"/>
      <c r="DEI80" s="811"/>
      <c r="DEJ80" s="811"/>
      <c r="DEK80" s="811"/>
      <c r="DEL80" s="811"/>
      <c r="DEM80" s="811"/>
      <c r="DEN80" s="811"/>
      <c r="DEO80" s="811"/>
      <c r="DEP80" s="811"/>
      <c r="DEQ80" s="811"/>
      <c r="DER80" s="811"/>
      <c r="DES80" s="811"/>
      <c r="DET80" s="811"/>
      <c r="DEU80" s="811"/>
      <c r="DEV80" s="811"/>
      <c r="DEW80" s="811"/>
      <c r="DEX80" s="811"/>
      <c r="DEY80" s="811"/>
      <c r="DEZ80" s="811"/>
      <c r="DFA80" s="811"/>
      <c r="DFB80" s="811"/>
      <c r="DFC80" s="811"/>
      <c r="DFD80" s="811"/>
      <c r="DFE80" s="811"/>
      <c r="DFF80" s="811"/>
      <c r="DFG80" s="811"/>
      <c r="DFH80" s="811"/>
      <c r="DFI80" s="811"/>
      <c r="DFJ80" s="811"/>
      <c r="DFK80" s="811"/>
      <c r="DFL80" s="811"/>
      <c r="DFM80" s="811"/>
      <c r="DFN80" s="811"/>
      <c r="DFO80" s="811"/>
      <c r="DFP80" s="811"/>
      <c r="DFQ80" s="811"/>
      <c r="DFR80" s="811"/>
      <c r="DFS80" s="811"/>
      <c r="DFT80" s="811"/>
      <c r="DFU80" s="811"/>
      <c r="DFV80" s="811"/>
      <c r="DFW80" s="811"/>
      <c r="DFX80" s="811"/>
      <c r="DFY80" s="811"/>
      <c r="DFZ80" s="811"/>
      <c r="DGA80" s="811"/>
      <c r="DGB80" s="811"/>
      <c r="DGC80" s="811"/>
      <c r="DGD80" s="811"/>
      <c r="DGE80" s="811"/>
      <c r="DGF80" s="811"/>
      <c r="DGG80" s="811"/>
      <c r="DGH80" s="811"/>
      <c r="DGI80" s="811"/>
      <c r="DGJ80" s="811"/>
      <c r="DGK80" s="811"/>
      <c r="DGL80" s="811"/>
      <c r="DGM80" s="811"/>
      <c r="DGN80" s="811"/>
      <c r="DGO80" s="811"/>
      <c r="DGP80" s="811"/>
      <c r="DGQ80" s="811"/>
      <c r="DGR80" s="811"/>
      <c r="DGS80" s="811"/>
      <c r="DGT80" s="811"/>
      <c r="DGU80" s="811"/>
      <c r="DGV80" s="811"/>
      <c r="DGW80" s="811"/>
      <c r="DGX80" s="811"/>
      <c r="DGY80" s="811"/>
      <c r="DGZ80" s="811"/>
      <c r="DHA80" s="811"/>
      <c r="DHB80" s="811"/>
      <c r="DHC80" s="811"/>
      <c r="DHD80" s="811"/>
      <c r="DHE80" s="811"/>
      <c r="DHF80" s="811"/>
      <c r="DHG80" s="811"/>
      <c r="DHH80" s="811"/>
      <c r="DHI80" s="811"/>
      <c r="DHJ80" s="811"/>
      <c r="DHK80" s="811"/>
      <c r="DHL80" s="811"/>
      <c r="DHM80" s="811"/>
      <c r="DHN80" s="811"/>
      <c r="DHO80" s="811"/>
      <c r="DHP80" s="811"/>
      <c r="DHQ80" s="811"/>
      <c r="DHR80" s="811"/>
      <c r="DHS80" s="811"/>
      <c r="DHT80" s="811"/>
      <c r="DHU80" s="811"/>
      <c r="DHV80" s="811"/>
      <c r="DHW80" s="811"/>
      <c r="DHX80" s="811"/>
      <c r="DHY80" s="811"/>
      <c r="DHZ80" s="811"/>
      <c r="DIA80" s="811"/>
      <c r="DIB80" s="811"/>
      <c r="DIC80" s="811"/>
      <c r="DID80" s="811"/>
      <c r="DIE80" s="811"/>
      <c r="DIF80" s="811"/>
      <c r="DIG80" s="811"/>
      <c r="DIH80" s="811"/>
      <c r="DII80" s="811"/>
      <c r="DIJ80" s="811"/>
      <c r="DIK80" s="811"/>
      <c r="DIL80" s="811"/>
      <c r="DIM80" s="811"/>
      <c r="DIN80" s="811"/>
      <c r="DIO80" s="811"/>
      <c r="DIP80" s="811"/>
      <c r="DIQ80" s="811"/>
      <c r="DIR80" s="811"/>
      <c r="DIS80" s="811"/>
      <c r="DIT80" s="811"/>
      <c r="DIU80" s="811"/>
      <c r="DIV80" s="811"/>
      <c r="DIW80" s="811"/>
      <c r="DIX80" s="811"/>
      <c r="DIY80" s="811"/>
      <c r="DIZ80" s="811"/>
      <c r="DJA80" s="811"/>
      <c r="DJB80" s="811"/>
      <c r="DJC80" s="811"/>
      <c r="DJD80" s="811"/>
      <c r="DJE80" s="811"/>
      <c r="DJF80" s="811"/>
      <c r="DJG80" s="811"/>
      <c r="DJH80" s="811"/>
      <c r="DJI80" s="811"/>
      <c r="DJJ80" s="811"/>
      <c r="DJK80" s="811"/>
      <c r="DJL80" s="811"/>
      <c r="DJM80" s="811"/>
      <c r="DJN80" s="811"/>
      <c r="DJO80" s="811"/>
      <c r="DJP80" s="811"/>
      <c r="DJQ80" s="811"/>
      <c r="DJR80" s="811"/>
      <c r="DJS80" s="811"/>
      <c r="DJT80" s="811"/>
      <c r="DJU80" s="811"/>
      <c r="DJV80" s="811"/>
      <c r="DJW80" s="811"/>
      <c r="DJX80" s="811"/>
      <c r="DJY80" s="811"/>
      <c r="DJZ80" s="811"/>
      <c r="DKA80" s="811"/>
      <c r="DKB80" s="811"/>
      <c r="DKC80" s="811"/>
      <c r="DKD80" s="811"/>
      <c r="DKE80" s="811"/>
      <c r="DKF80" s="811"/>
      <c r="DKG80" s="811"/>
      <c r="DKH80" s="811"/>
      <c r="DKI80" s="811"/>
      <c r="DKJ80" s="811"/>
      <c r="DKK80" s="811"/>
      <c r="DKL80" s="811"/>
      <c r="DKM80" s="811"/>
      <c r="DKN80" s="811"/>
      <c r="DKO80" s="811"/>
      <c r="DKP80" s="811"/>
      <c r="DKQ80" s="811"/>
      <c r="DKR80" s="811"/>
      <c r="DKS80" s="811"/>
      <c r="DKT80" s="811"/>
      <c r="DKU80" s="811"/>
      <c r="DKV80" s="811"/>
      <c r="DKW80" s="811"/>
      <c r="DKX80" s="811"/>
      <c r="DKY80" s="811"/>
      <c r="DKZ80" s="811"/>
      <c r="DLA80" s="811"/>
      <c r="DLB80" s="811"/>
      <c r="DLC80" s="811"/>
      <c r="DLD80" s="811"/>
      <c r="DLE80" s="811"/>
      <c r="DLF80" s="811"/>
      <c r="DLG80" s="811"/>
      <c r="DLH80" s="811"/>
      <c r="DLI80" s="811"/>
      <c r="DLJ80" s="811"/>
      <c r="DLK80" s="811"/>
      <c r="DLL80" s="811"/>
      <c r="DLM80" s="811"/>
      <c r="DLN80" s="811"/>
      <c r="DLO80" s="811"/>
      <c r="DLP80" s="811"/>
      <c r="DLQ80" s="811"/>
      <c r="DLR80" s="811"/>
      <c r="DLS80" s="811"/>
      <c r="DLT80" s="811"/>
      <c r="DLU80" s="811"/>
      <c r="DLV80" s="811"/>
      <c r="DLW80" s="811"/>
      <c r="DLX80" s="811"/>
      <c r="DLY80" s="811"/>
      <c r="DLZ80" s="811"/>
      <c r="DMA80" s="811"/>
      <c r="DMB80" s="811"/>
      <c r="DMC80" s="811"/>
      <c r="DMD80" s="811"/>
      <c r="DME80" s="811"/>
      <c r="DMF80" s="811"/>
      <c r="DMG80" s="811"/>
      <c r="DMH80" s="811"/>
      <c r="DMI80" s="811"/>
      <c r="DMJ80" s="811"/>
      <c r="DMK80" s="811"/>
      <c r="DML80" s="811"/>
      <c r="DMM80" s="811"/>
      <c r="DMN80" s="811"/>
      <c r="DMO80" s="811"/>
      <c r="DMP80" s="811"/>
      <c r="DMQ80" s="811"/>
      <c r="DMR80" s="811"/>
      <c r="DMS80" s="811"/>
      <c r="DMT80" s="811"/>
      <c r="DMU80" s="811"/>
      <c r="DMV80" s="811"/>
      <c r="DMW80" s="811"/>
      <c r="DMX80" s="811"/>
      <c r="DMY80" s="811"/>
      <c r="DMZ80" s="811"/>
      <c r="DNA80" s="811"/>
      <c r="DNB80" s="811"/>
      <c r="DNC80" s="811"/>
      <c r="DND80" s="811"/>
      <c r="DNE80" s="811"/>
      <c r="DNF80" s="811"/>
      <c r="DNG80" s="811"/>
      <c r="DNH80" s="811"/>
      <c r="DNI80" s="811"/>
      <c r="DNJ80" s="811"/>
      <c r="DNK80" s="811"/>
      <c r="DNL80" s="811"/>
      <c r="DNM80" s="811"/>
      <c r="DNN80" s="811"/>
      <c r="DNO80" s="811"/>
      <c r="DNP80" s="811"/>
      <c r="DNQ80" s="811"/>
      <c r="DNR80" s="811"/>
      <c r="DNS80" s="811"/>
      <c r="DNT80" s="811"/>
      <c r="DNU80" s="811"/>
      <c r="DNV80" s="811"/>
      <c r="DNW80" s="811"/>
      <c r="DNX80" s="811"/>
      <c r="DNY80" s="811"/>
      <c r="DNZ80" s="811"/>
      <c r="DOA80" s="811"/>
      <c r="DOB80" s="811"/>
      <c r="DOC80" s="811"/>
      <c r="DOD80" s="811"/>
      <c r="DOE80" s="811"/>
      <c r="DOF80" s="811"/>
      <c r="DOG80" s="811"/>
      <c r="DOH80" s="811"/>
      <c r="DOI80" s="811"/>
      <c r="DOJ80" s="811"/>
      <c r="DOK80" s="811"/>
      <c r="DOL80" s="811"/>
      <c r="DOM80" s="811"/>
      <c r="DON80" s="811"/>
      <c r="DOO80" s="811"/>
      <c r="DOP80" s="811"/>
      <c r="DOQ80" s="811"/>
      <c r="DOR80" s="811"/>
      <c r="DOS80" s="811"/>
      <c r="DOT80" s="811"/>
      <c r="DOU80" s="811"/>
      <c r="DOV80" s="811"/>
      <c r="DOW80" s="811"/>
      <c r="DOX80" s="811"/>
      <c r="DOY80" s="811"/>
      <c r="DOZ80" s="811"/>
      <c r="DPA80" s="811"/>
      <c r="DPB80" s="811"/>
      <c r="DPC80" s="811"/>
      <c r="DPD80" s="811"/>
      <c r="DPE80" s="811"/>
      <c r="DPF80" s="811"/>
      <c r="DPG80" s="811"/>
      <c r="DPH80" s="811"/>
      <c r="DPI80" s="811"/>
      <c r="DPJ80" s="811"/>
      <c r="DPK80" s="811"/>
      <c r="DPL80" s="811"/>
      <c r="DPM80" s="811"/>
      <c r="DPN80" s="811"/>
      <c r="DPO80" s="811"/>
      <c r="DPP80" s="811"/>
      <c r="DPQ80" s="811"/>
      <c r="DPR80" s="811"/>
      <c r="DPS80" s="811"/>
      <c r="DPT80" s="811"/>
      <c r="DPU80" s="811"/>
      <c r="DPV80" s="811"/>
      <c r="DPW80" s="811"/>
      <c r="DPX80" s="811"/>
      <c r="DPY80" s="811"/>
      <c r="DPZ80" s="811"/>
      <c r="DQA80" s="811"/>
      <c r="DQB80" s="811"/>
      <c r="DQC80" s="811"/>
      <c r="DQD80" s="811"/>
      <c r="DQE80" s="811"/>
      <c r="DQF80" s="811"/>
      <c r="DQG80" s="811"/>
      <c r="DQH80" s="811"/>
      <c r="DQI80" s="811"/>
      <c r="DQJ80" s="811"/>
      <c r="DQK80" s="811"/>
      <c r="DQL80" s="811"/>
      <c r="DQM80" s="811"/>
      <c r="DQN80" s="811"/>
      <c r="DQO80" s="811"/>
      <c r="DQP80" s="811"/>
      <c r="DQQ80" s="811"/>
      <c r="DQR80" s="811"/>
      <c r="DQS80" s="811"/>
      <c r="DQT80" s="811"/>
      <c r="DQU80" s="811"/>
      <c r="DQV80" s="811"/>
      <c r="DQW80" s="811"/>
      <c r="DQX80" s="811"/>
      <c r="DQY80" s="811"/>
      <c r="DQZ80" s="811"/>
      <c r="DRA80" s="811"/>
      <c r="DRB80" s="811"/>
      <c r="DRC80" s="811"/>
      <c r="DRD80" s="811"/>
      <c r="DRE80" s="811"/>
      <c r="DRF80" s="811"/>
      <c r="DRG80" s="811"/>
      <c r="DRH80" s="811"/>
      <c r="DRI80" s="811"/>
      <c r="DRJ80" s="811"/>
      <c r="DRK80" s="811"/>
      <c r="DRL80" s="811"/>
      <c r="DRM80" s="811"/>
      <c r="DRN80" s="811"/>
      <c r="DRO80" s="811"/>
      <c r="DRP80" s="811"/>
      <c r="DRQ80" s="811"/>
      <c r="DRR80" s="811"/>
      <c r="DRS80" s="811"/>
      <c r="DRT80" s="811"/>
      <c r="DRU80" s="811"/>
      <c r="DRV80" s="811"/>
      <c r="DRW80" s="811"/>
      <c r="DRX80" s="811"/>
      <c r="DRY80" s="811"/>
      <c r="DRZ80" s="811"/>
      <c r="DSA80" s="811"/>
      <c r="DSB80" s="811"/>
      <c r="DSC80" s="811"/>
      <c r="DSD80" s="811"/>
      <c r="DSE80" s="811"/>
      <c r="DSF80" s="811"/>
      <c r="DSG80" s="811"/>
      <c r="DSH80" s="811"/>
      <c r="DSI80" s="811"/>
      <c r="DSJ80" s="811"/>
      <c r="DSK80" s="811"/>
      <c r="DSL80" s="811"/>
      <c r="DSM80" s="811"/>
      <c r="DSN80" s="811"/>
      <c r="DSO80" s="811"/>
      <c r="DSP80" s="811"/>
      <c r="DSQ80" s="811"/>
      <c r="DSR80" s="811"/>
      <c r="DSS80" s="811"/>
      <c r="DST80" s="811"/>
      <c r="DSU80" s="811"/>
      <c r="DSV80" s="811"/>
      <c r="DSW80" s="811"/>
      <c r="DSX80" s="811"/>
      <c r="DSY80" s="811"/>
      <c r="DSZ80" s="811"/>
      <c r="DTA80" s="811"/>
      <c r="DTB80" s="811"/>
      <c r="DTC80" s="811"/>
      <c r="DTD80" s="811"/>
      <c r="DTE80" s="811"/>
      <c r="DTF80" s="811"/>
      <c r="DTG80" s="811"/>
      <c r="DTH80" s="811"/>
      <c r="DTI80" s="811"/>
      <c r="DTJ80" s="811"/>
      <c r="DTK80" s="811"/>
      <c r="DTL80" s="811"/>
      <c r="DTM80" s="811"/>
      <c r="DTN80" s="811"/>
      <c r="DTO80" s="811"/>
      <c r="DTP80" s="811"/>
      <c r="DTQ80" s="811"/>
      <c r="DTR80" s="811"/>
      <c r="DTS80" s="811"/>
      <c r="DTT80" s="811"/>
      <c r="DTU80" s="811"/>
      <c r="DTV80" s="811"/>
      <c r="DTW80" s="811"/>
      <c r="DTX80" s="811"/>
      <c r="DTY80" s="811"/>
      <c r="DTZ80" s="811"/>
      <c r="DUA80" s="811"/>
      <c r="DUB80" s="811"/>
      <c r="DUC80" s="811"/>
      <c r="DUD80" s="811"/>
      <c r="DUE80" s="811"/>
      <c r="DUF80" s="811"/>
      <c r="DUG80" s="811"/>
      <c r="DUH80" s="811"/>
      <c r="DUI80" s="811"/>
      <c r="DUJ80" s="811"/>
      <c r="DUK80" s="811"/>
      <c r="DUL80" s="811"/>
      <c r="DUM80" s="811"/>
      <c r="DUN80" s="811"/>
      <c r="DUO80" s="811"/>
      <c r="DUP80" s="811"/>
      <c r="DUQ80" s="811"/>
      <c r="DUR80" s="811"/>
      <c r="DUS80" s="811"/>
      <c r="DUT80" s="811"/>
      <c r="DUU80" s="811"/>
      <c r="DUV80" s="811"/>
      <c r="DUW80" s="811"/>
      <c r="DUX80" s="811"/>
      <c r="DUY80" s="811"/>
      <c r="DUZ80" s="811"/>
      <c r="DVA80" s="811"/>
      <c r="DVB80" s="811"/>
      <c r="DVC80" s="811"/>
      <c r="DVD80" s="811"/>
      <c r="DVE80" s="811"/>
      <c r="DVF80" s="811"/>
      <c r="DVG80" s="811"/>
      <c r="DVH80" s="811"/>
      <c r="DVI80" s="811"/>
      <c r="DVJ80" s="811"/>
      <c r="DVK80" s="811"/>
      <c r="DVL80" s="811"/>
      <c r="DVM80" s="811"/>
      <c r="DVN80" s="811"/>
      <c r="DVO80" s="811"/>
      <c r="DVP80" s="811"/>
      <c r="DVQ80" s="811"/>
      <c r="DVR80" s="811"/>
      <c r="DVS80" s="811"/>
      <c r="DVT80" s="811"/>
      <c r="DVU80" s="811"/>
      <c r="DVV80" s="811"/>
      <c r="DVW80" s="811"/>
      <c r="DVX80" s="811"/>
      <c r="DVY80" s="811"/>
      <c r="DVZ80" s="811"/>
      <c r="DWA80" s="811"/>
      <c r="DWB80" s="811"/>
      <c r="DWC80" s="811"/>
      <c r="DWD80" s="811"/>
      <c r="DWE80" s="811"/>
      <c r="DWF80" s="811"/>
      <c r="DWG80" s="811"/>
      <c r="DWH80" s="811"/>
      <c r="DWI80" s="811"/>
      <c r="DWJ80" s="811"/>
      <c r="DWK80" s="811"/>
      <c r="DWL80" s="811"/>
      <c r="DWM80" s="811"/>
      <c r="DWN80" s="811"/>
      <c r="DWO80" s="811"/>
      <c r="DWP80" s="811"/>
      <c r="DWQ80" s="811"/>
      <c r="DWR80" s="811"/>
      <c r="DWS80" s="811"/>
      <c r="DWT80" s="811"/>
      <c r="DWU80" s="811"/>
      <c r="DWV80" s="811"/>
      <c r="DWW80" s="811"/>
      <c r="DWX80" s="811"/>
      <c r="DWY80" s="811"/>
      <c r="DWZ80" s="811"/>
      <c r="DXA80" s="811"/>
      <c r="DXB80" s="811"/>
      <c r="DXC80" s="811"/>
      <c r="DXD80" s="811"/>
      <c r="DXE80" s="811"/>
      <c r="DXF80" s="811"/>
      <c r="DXG80" s="811"/>
      <c r="DXH80" s="811"/>
      <c r="DXI80" s="811"/>
      <c r="DXJ80" s="811"/>
      <c r="DXK80" s="811"/>
      <c r="DXL80" s="811"/>
      <c r="DXM80" s="811"/>
      <c r="DXN80" s="811"/>
      <c r="DXO80" s="811"/>
      <c r="DXP80" s="811"/>
      <c r="DXQ80" s="811"/>
      <c r="DXR80" s="811"/>
      <c r="DXS80" s="811"/>
      <c r="DXT80" s="811"/>
      <c r="DXU80" s="811"/>
      <c r="DXV80" s="811"/>
      <c r="DXW80" s="811"/>
      <c r="DXX80" s="811"/>
      <c r="DXY80" s="811"/>
      <c r="DXZ80" s="811"/>
      <c r="DYA80" s="811"/>
      <c r="DYB80" s="811"/>
      <c r="DYC80" s="811"/>
      <c r="DYD80" s="811"/>
      <c r="DYE80" s="811"/>
      <c r="DYF80" s="811"/>
      <c r="DYG80" s="811"/>
      <c r="DYH80" s="811"/>
      <c r="DYI80" s="811"/>
      <c r="DYJ80" s="811"/>
      <c r="DYK80" s="811"/>
      <c r="DYL80" s="811"/>
      <c r="DYM80" s="811"/>
      <c r="DYN80" s="811"/>
      <c r="DYO80" s="811"/>
      <c r="DYP80" s="811"/>
      <c r="DYQ80" s="811"/>
      <c r="DYR80" s="811"/>
      <c r="DYS80" s="811"/>
      <c r="DYT80" s="811"/>
      <c r="DYU80" s="811"/>
      <c r="DYV80" s="811"/>
      <c r="DYW80" s="811"/>
      <c r="DYX80" s="811"/>
      <c r="DYY80" s="811"/>
      <c r="DYZ80" s="811"/>
      <c r="DZA80" s="811"/>
      <c r="DZB80" s="811"/>
      <c r="DZC80" s="811"/>
      <c r="DZD80" s="811"/>
      <c r="DZE80" s="811"/>
      <c r="DZF80" s="811"/>
      <c r="DZG80" s="811"/>
      <c r="DZH80" s="811"/>
      <c r="DZI80" s="811"/>
      <c r="DZJ80" s="811"/>
      <c r="DZK80" s="811"/>
      <c r="DZL80" s="811"/>
      <c r="DZM80" s="811"/>
      <c r="DZN80" s="811"/>
      <c r="DZO80" s="811"/>
      <c r="DZP80" s="811"/>
      <c r="DZQ80" s="811"/>
      <c r="DZR80" s="811"/>
      <c r="DZS80" s="811"/>
      <c r="DZT80" s="811"/>
      <c r="DZU80" s="811"/>
      <c r="DZV80" s="811"/>
      <c r="DZW80" s="811"/>
      <c r="DZX80" s="811"/>
      <c r="DZY80" s="811"/>
      <c r="DZZ80" s="811"/>
      <c r="EAA80" s="811"/>
      <c r="EAB80" s="811"/>
      <c r="EAC80" s="811"/>
      <c r="EAD80" s="811"/>
      <c r="EAE80" s="811"/>
      <c r="EAF80" s="811"/>
      <c r="EAG80" s="811"/>
      <c r="EAH80" s="811"/>
      <c r="EAI80" s="811"/>
      <c r="EAJ80" s="811"/>
      <c r="EAK80" s="811"/>
      <c r="EAL80" s="811"/>
      <c r="EAM80" s="811"/>
      <c r="EAN80" s="811"/>
      <c r="EAO80" s="811"/>
      <c r="EAP80" s="811"/>
      <c r="EAQ80" s="811"/>
      <c r="EAR80" s="811"/>
      <c r="EAS80" s="811"/>
      <c r="EAT80" s="811"/>
      <c r="EAU80" s="811"/>
      <c r="EAV80" s="811"/>
      <c r="EAW80" s="811"/>
      <c r="EAX80" s="811"/>
      <c r="EAY80" s="811"/>
      <c r="EAZ80" s="811"/>
      <c r="EBA80" s="811"/>
      <c r="EBB80" s="811"/>
      <c r="EBC80" s="811"/>
      <c r="EBD80" s="811"/>
      <c r="EBE80" s="811"/>
      <c r="EBF80" s="811"/>
      <c r="EBG80" s="811"/>
      <c r="EBH80" s="811"/>
      <c r="EBI80" s="811"/>
      <c r="EBJ80" s="811"/>
      <c r="EBK80" s="811"/>
      <c r="EBL80" s="811"/>
      <c r="EBM80" s="811"/>
      <c r="EBN80" s="811"/>
      <c r="EBO80" s="811"/>
      <c r="EBP80" s="811"/>
      <c r="EBQ80" s="811"/>
      <c r="EBR80" s="811"/>
      <c r="EBS80" s="811"/>
      <c r="EBT80" s="811"/>
      <c r="EBU80" s="811"/>
      <c r="EBV80" s="811"/>
      <c r="EBW80" s="811"/>
      <c r="EBX80" s="811"/>
      <c r="EBY80" s="811"/>
      <c r="EBZ80" s="811"/>
      <c r="ECA80" s="811"/>
      <c r="ECB80" s="811"/>
      <c r="ECC80" s="811"/>
      <c r="ECD80" s="811"/>
      <c r="ECE80" s="811"/>
      <c r="ECF80" s="811"/>
      <c r="ECG80" s="811"/>
      <c r="ECH80" s="811"/>
      <c r="ECI80" s="811"/>
      <c r="ECJ80" s="811"/>
      <c r="ECK80" s="811"/>
      <c r="ECL80" s="811"/>
      <c r="ECM80" s="811"/>
      <c r="ECN80" s="811"/>
      <c r="ECO80" s="811"/>
      <c r="ECP80" s="811"/>
      <c r="ECQ80" s="811"/>
      <c r="ECR80" s="811"/>
      <c r="ECS80" s="811"/>
      <c r="ECT80" s="811"/>
      <c r="ECU80" s="811"/>
      <c r="ECV80" s="811"/>
      <c r="ECW80" s="811"/>
      <c r="ECX80" s="811"/>
      <c r="ECY80" s="811"/>
      <c r="ECZ80" s="811"/>
      <c r="EDA80" s="811"/>
      <c r="EDB80" s="811"/>
      <c r="EDC80" s="811"/>
      <c r="EDD80" s="811"/>
      <c r="EDE80" s="811"/>
      <c r="EDF80" s="811"/>
      <c r="EDG80" s="811"/>
      <c r="EDH80" s="811"/>
      <c r="EDI80" s="811"/>
      <c r="EDJ80" s="811"/>
      <c r="EDK80" s="811"/>
      <c r="EDL80" s="811"/>
      <c r="EDM80" s="811"/>
      <c r="EDN80" s="811"/>
      <c r="EDO80" s="811"/>
      <c r="EDP80" s="811"/>
      <c r="EDQ80" s="811"/>
      <c r="EDR80" s="811"/>
      <c r="EDS80" s="811"/>
      <c r="EDT80" s="811"/>
      <c r="EDU80" s="811"/>
      <c r="EDV80" s="811"/>
      <c r="EDW80" s="811"/>
      <c r="EDX80" s="811"/>
      <c r="EDY80" s="811"/>
      <c r="EDZ80" s="811"/>
      <c r="EEA80" s="811"/>
      <c r="EEB80" s="811"/>
      <c r="EEC80" s="811"/>
      <c r="EED80" s="811"/>
      <c r="EEE80" s="811"/>
      <c r="EEF80" s="811"/>
      <c r="EEG80" s="811"/>
      <c r="EEH80" s="811"/>
      <c r="EEI80" s="811"/>
      <c r="EEJ80" s="811"/>
      <c r="EEK80" s="811"/>
      <c r="EEL80" s="811"/>
      <c r="EEM80" s="811"/>
      <c r="EEN80" s="811"/>
      <c r="EEO80" s="811"/>
      <c r="EEP80" s="811"/>
      <c r="EEQ80" s="811"/>
      <c r="EER80" s="811"/>
      <c r="EES80" s="811"/>
      <c r="EET80" s="811"/>
      <c r="EEU80" s="811"/>
      <c r="EEV80" s="811"/>
      <c r="EEW80" s="811"/>
      <c r="EEX80" s="811"/>
      <c r="EEY80" s="811"/>
      <c r="EEZ80" s="811"/>
      <c r="EFA80" s="811"/>
      <c r="EFB80" s="811"/>
      <c r="EFC80" s="811"/>
      <c r="EFD80" s="811"/>
      <c r="EFE80" s="811"/>
      <c r="EFF80" s="811"/>
      <c r="EFG80" s="811"/>
      <c r="EFH80" s="811"/>
      <c r="EFI80" s="811"/>
      <c r="EFJ80" s="811"/>
      <c r="EFK80" s="811"/>
      <c r="EFL80" s="811"/>
      <c r="EFM80" s="811"/>
      <c r="EFN80" s="811"/>
      <c r="EFO80" s="811"/>
      <c r="EFP80" s="811"/>
      <c r="EFQ80" s="811"/>
      <c r="EFR80" s="811"/>
      <c r="EFS80" s="811"/>
      <c r="EFT80" s="811"/>
      <c r="EFU80" s="811"/>
      <c r="EFV80" s="811"/>
      <c r="EFW80" s="811"/>
      <c r="EFX80" s="811"/>
      <c r="EFY80" s="811"/>
      <c r="EFZ80" s="811"/>
      <c r="EGA80" s="811"/>
      <c r="EGB80" s="811"/>
      <c r="EGC80" s="811"/>
      <c r="EGD80" s="811"/>
      <c r="EGE80" s="811"/>
      <c r="EGF80" s="811"/>
      <c r="EGG80" s="811"/>
      <c r="EGH80" s="811"/>
      <c r="EGI80" s="811"/>
      <c r="EGJ80" s="811"/>
      <c r="EGK80" s="811"/>
      <c r="EGL80" s="811"/>
      <c r="EGM80" s="811"/>
      <c r="EGN80" s="811"/>
      <c r="EGO80" s="811"/>
      <c r="EGP80" s="811"/>
      <c r="EGQ80" s="811"/>
      <c r="EGR80" s="811"/>
      <c r="EGS80" s="811"/>
      <c r="EGT80" s="811"/>
      <c r="EGU80" s="811"/>
      <c r="EGV80" s="811"/>
      <c r="EGW80" s="811"/>
      <c r="EGX80" s="811"/>
      <c r="EGY80" s="811"/>
      <c r="EGZ80" s="811"/>
      <c r="EHA80" s="811"/>
      <c r="EHB80" s="811"/>
      <c r="EHC80" s="811"/>
      <c r="EHD80" s="811"/>
      <c r="EHE80" s="811"/>
      <c r="EHF80" s="811"/>
      <c r="EHG80" s="811"/>
      <c r="EHH80" s="811"/>
      <c r="EHI80" s="811"/>
      <c r="EHJ80" s="811"/>
      <c r="EHK80" s="811"/>
      <c r="EHL80" s="811"/>
      <c r="EHM80" s="811"/>
      <c r="EHN80" s="811"/>
      <c r="EHO80" s="811"/>
      <c r="EHP80" s="811"/>
      <c r="EHQ80" s="811"/>
      <c r="EHR80" s="811"/>
      <c r="EHS80" s="811"/>
      <c r="EHT80" s="811"/>
      <c r="EHU80" s="811"/>
      <c r="EHV80" s="811"/>
      <c r="EHW80" s="811"/>
      <c r="EHX80" s="811"/>
      <c r="EHY80" s="811"/>
      <c r="EHZ80" s="811"/>
      <c r="EIA80" s="811"/>
      <c r="EIB80" s="811"/>
      <c r="EIC80" s="811"/>
      <c r="EID80" s="811"/>
      <c r="EIE80" s="811"/>
      <c r="EIF80" s="811"/>
      <c r="EIG80" s="811"/>
      <c r="EIH80" s="811"/>
      <c r="EII80" s="811"/>
      <c r="EIJ80" s="811"/>
      <c r="EIK80" s="811"/>
      <c r="EIL80" s="811"/>
      <c r="EIM80" s="811"/>
      <c r="EIN80" s="811"/>
      <c r="EIO80" s="811"/>
      <c r="EIP80" s="811"/>
      <c r="EIQ80" s="811"/>
      <c r="EIR80" s="811"/>
      <c r="EIS80" s="811"/>
      <c r="EIT80" s="811"/>
      <c r="EIU80" s="811"/>
      <c r="EIV80" s="811"/>
      <c r="EIW80" s="811"/>
      <c r="EIX80" s="811"/>
      <c r="EIY80" s="811"/>
      <c r="EIZ80" s="811"/>
      <c r="EJA80" s="811"/>
      <c r="EJB80" s="811"/>
      <c r="EJC80" s="811"/>
      <c r="EJD80" s="811"/>
      <c r="EJE80" s="811"/>
      <c r="EJF80" s="811"/>
      <c r="EJG80" s="811"/>
      <c r="EJH80" s="811"/>
      <c r="EJI80" s="811"/>
      <c r="EJJ80" s="811"/>
      <c r="EJK80" s="811"/>
      <c r="EJL80" s="811"/>
      <c r="EJM80" s="811"/>
      <c r="EJN80" s="811"/>
      <c r="EJO80" s="811"/>
      <c r="EJP80" s="811"/>
      <c r="EJQ80" s="811"/>
      <c r="EJR80" s="811"/>
      <c r="EJS80" s="811"/>
      <c r="EJT80" s="811"/>
      <c r="EJU80" s="811"/>
      <c r="EJV80" s="811"/>
      <c r="EJW80" s="811"/>
      <c r="EJX80" s="811"/>
      <c r="EJY80" s="811"/>
      <c r="EJZ80" s="811"/>
      <c r="EKA80" s="811"/>
      <c r="EKB80" s="811"/>
      <c r="EKC80" s="811"/>
      <c r="EKD80" s="811"/>
      <c r="EKE80" s="811"/>
      <c r="EKF80" s="811"/>
      <c r="EKG80" s="811"/>
      <c r="EKH80" s="811"/>
      <c r="EKI80" s="811"/>
      <c r="EKJ80" s="811"/>
      <c r="EKK80" s="811"/>
      <c r="EKL80" s="811"/>
      <c r="EKM80" s="811"/>
      <c r="EKN80" s="811"/>
      <c r="EKO80" s="811"/>
      <c r="EKP80" s="811"/>
      <c r="EKQ80" s="811"/>
      <c r="EKR80" s="811"/>
      <c r="EKS80" s="811"/>
      <c r="EKT80" s="811"/>
      <c r="EKU80" s="811"/>
      <c r="EKV80" s="811"/>
      <c r="EKW80" s="811"/>
      <c r="EKX80" s="811"/>
      <c r="EKY80" s="811"/>
      <c r="EKZ80" s="811"/>
      <c r="ELA80" s="811"/>
      <c r="ELB80" s="811"/>
      <c r="ELC80" s="811"/>
      <c r="ELD80" s="811"/>
      <c r="ELE80" s="811"/>
      <c r="ELF80" s="811"/>
      <c r="ELG80" s="811"/>
      <c r="ELH80" s="811"/>
      <c r="ELI80" s="811"/>
      <c r="ELJ80" s="811"/>
      <c r="ELK80" s="811"/>
      <c r="ELL80" s="811"/>
      <c r="ELM80" s="811"/>
      <c r="ELN80" s="811"/>
      <c r="ELO80" s="811"/>
      <c r="ELP80" s="811"/>
      <c r="ELQ80" s="811"/>
      <c r="ELR80" s="811"/>
      <c r="ELS80" s="811"/>
      <c r="ELT80" s="811"/>
      <c r="ELU80" s="811"/>
      <c r="ELV80" s="811"/>
      <c r="ELW80" s="811"/>
      <c r="ELX80" s="811"/>
      <c r="ELY80" s="811"/>
      <c r="ELZ80" s="811"/>
      <c r="EMA80" s="811"/>
      <c r="EMB80" s="811"/>
      <c r="EMC80" s="811"/>
      <c r="EMD80" s="811"/>
      <c r="EME80" s="811"/>
      <c r="EMF80" s="811"/>
      <c r="EMG80" s="811"/>
      <c r="EMH80" s="811"/>
      <c r="EMI80" s="811"/>
      <c r="EMJ80" s="811"/>
      <c r="EMK80" s="811"/>
      <c r="EML80" s="811"/>
      <c r="EMM80" s="811"/>
      <c r="EMN80" s="811"/>
      <c r="EMO80" s="811"/>
      <c r="EMP80" s="811"/>
      <c r="EMQ80" s="811"/>
      <c r="EMR80" s="811"/>
      <c r="EMS80" s="811"/>
      <c r="EMT80" s="811"/>
      <c r="EMU80" s="811"/>
      <c r="EMV80" s="811"/>
      <c r="EMW80" s="811"/>
      <c r="EMX80" s="811"/>
      <c r="EMY80" s="811"/>
      <c r="EMZ80" s="811"/>
      <c r="ENA80" s="811"/>
      <c r="ENB80" s="811"/>
      <c r="ENC80" s="811"/>
      <c r="END80" s="811"/>
      <c r="ENE80" s="811"/>
      <c r="ENF80" s="811"/>
      <c r="ENG80" s="811"/>
      <c r="ENH80" s="811"/>
      <c r="ENI80" s="811"/>
      <c r="ENJ80" s="811"/>
      <c r="ENK80" s="811"/>
      <c r="ENL80" s="811"/>
      <c r="ENM80" s="811"/>
      <c r="ENN80" s="811"/>
      <c r="ENO80" s="811"/>
      <c r="ENP80" s="811"/>
      <c r="ENQ80" s="811"/>
      <c r="ENR80" s="811"/>
      <c r="ENS80" s="811"/>
      <c r="ENT80" s="811"/>
      <c r="ENU80" s="811"/>
      <c r="ENV80" s="811"/>
      <c r="ENW80" s="811"/>
      <c r="ENX80" s="811"/>
      <c r="ENY80" s="811"/>
      <c r="ENZ80" s="811"/>
      <c r="EOA80" s="811"/>
      <c r="EOB80" s="811"/>
      <c r="EOC80" s="811"/>
      <c r="EOD80" s="811"/>
      <c r="EOE80" s="811"/>
      <c r="EOF80" s="811"/>
      <c r="EOG80" s="811"/>
      <c r="EOH80" s="811"/>
      <c r="EOI80" s="811"/>
      <c r="EOJ80" s="811"/>
      <c r="EOK80" s="811"/>
      <c r="EOL80" s="811"/>
      <c r="EOM80" s="811"/>
      <c r="EON80" s="811"/>
      <c r="EOO80" s="811"/>
      <c r="EOP80" s="811"/>
      <c r="EOQ80" s="811"/>
      <c r="EOR80" s="811"/>
      <c r="EOS80" s="811"/>
      <c r="EOT80" s="811"/>
      <c r="EOU80" s="811"/>
      <c r="EOV80" s="811"/>
      <c r="EOW80" s="811"/>
      <c r="EOX80" s="811"/>
      <c r="EOY80" s="811"/>
      <c r="EOZ80" s="811"/>
      <c r="EPA80" s="811"/>
      <c r="EPB80" s="811"/>
      <c r="EPC80" s="811"/>
      <c r="EPD80" s="811"/>
      <c r="EPE80" s="811"/>
      <c r="EPF80" s="811"/>
      <c r="EPG80" s="811"/>
      <c r="EPH80" s="811"/>
      <c r="EPI80" s="811"/>
      <c r="EPJ80" s="811"/>
      <c r="EPK80" s="811"/>
      <c r="EPL80" s="811"/>
      <c r="EPM80" s="811"/>
      <c r="EPN80" s="811"/>
      <c r="EPO80" s="811"/>
      <c r="EPP80" s="811"/>
      <c r="EPQ80" s="811"/>
      <c r="EPR80" s="811"/>
      <c r="EPS80" s="811"/>
      <c r="EPT80" s="811"/>
      <c r="EPU80" s="811"/>
      <c r="EPV80" s="811"/>
      <c r="EPW80" s="811"/>
      <c r="EPX80" s="811"/>
      <c r="EPY80" s="811"/>
      <c r="EPZ80" s="811"/>
      <c r="EQA80" s="811"/>
      <c r="EQB80" s="811"/>
      <c r="EQC80" s="811"/>
      <c r="EQD80" s="811"/>
      <c r="EQE80" s="811"/>
      <c r="EQF80" s="811"/>
      <c r="EQG80" s="811"/>
      <c r="EQH80" s="811"/>
      <c r="EQI80" s="811"/>
      <c r="EQJ80" s="811"/>
      <c r="EQK80" s="811"/>
      <c r="EQL80" s="811"/>
      <c r="EQM80" s="811"/>
      <c r="EQN80" s="811"/>
      <c r="EQO80" s="811"/>
      <c r="EQP80" s="811"/>
      <c r="EQQ80" s="811"/>
      <c r="EQR80" s="811"/>
      <c r="EQS80" s="811"/>
      <c r="EQT80" s="811"/>
      <c r="EQU80" s="811"/>
      <c r="EQV80" s="811"/>
      <c r="EQW80" s="811"/>
      <c r="EQX80" s="811"/>
      <c r="EQY80" s="811"/>
      <c r="EQZ80" s="811"/>
      <c r="ERA80" s="811"/>
      <c r="ERB80" s="811"/>
      <c r="ERC80" s="811"/>
      <c r="ERD80" s="811"/>
      <c r="ERE80" s="811"/>
      <c r="ERF80" s="811"/>
      <c r="ERG80" s="811"/>
      <c r="ERH80" s="811"/>
      <c r="ERI80" s="811"/>
      <c r="ERJ80" s="811"/>
      <c r="ERK80" s="811"/>
      <c r="ERL80" s="811"/>
      <c r="ERM80" s="811"/>
      <c r="ERN80" s="811"/>
      <c r="ERO80" s="811"/>
      <c r="ERP80" s="811"/>
      <c r="ERQ80" s="811"/>
      <c r="ERR80" s="811"/>
      <c r="ERS80" s="811"/>
      <c r="ERT80" s="811"/>
      <c r="ERU80" s="811"/>
      <c r="ERV80" s="811"/>
      <c r="ERW80" s="811"/>
      <c r="ERX80" s="811"/>
      <c r="ERY80" s="811"/>
      <c r="ERZ80" s="811"/>
      <c r="ESA80" s="811"/>
      <c r="ESB80" s="811"/>
      <c r="ESC80" s="811"/>
      <c r="ESD80" s="811"/>
      <c r="ESE80" s="811"/>
      <c r="ESF80" s="811"/>
      <c r="ESG80" s="811"/>
      <c r="ESH80" s="811"/>
      <c r="ESI80" s="811"/>
      <c r="ESJ80" s="811"/>
      <c r="ESK80" s="811"/>
      <c r="ESL80" s="811"/>
      <c r="ESM80" s="811"/>
      <c r="ESN80" s="811"/>
      <c r="ESO80" s="811"/>
      <c r="ESP80" s="811"/>
      <c r="ESQ80" s="811"/>
      <c r="ESR80" s="811"/>
      <c r="ESS80" s="811"/>
      <c r="EST80" s="811"/>
      <c r="ESU80" s="811"/>
      <c r="ESV80" s="811"/>
      <c r="ESW80" s="811"/>
      <c r="ESX80" s="811"/>
      <c r="ESY80" s="811"/>
      <c r="ESZ80" s="811"/>
      <c r="ETA80" s="811"/>
      <c r="ETB80" s="811"/>
      <c r="ETC80" s="811"/>
      <c r="ETD80" s="811"/>
      <c r="ETE80" s="811"/>
      <c r="ETF80" s="811"/>
      <c r="ETG80" s="811"/>
      <c r="ETH80" s="811"/>
      <c r="ETI80" s="811"/>
      <c r="ETJ80" s="811"/>
      <c r="ETK80" s="811"/>
      <c r="ETL80" s="811"/>
      <c r="ETM80" s="811"/>
      <c r="ETN80" s="811"/>
      <c r="ETO80" s="811"/>
      <c r="ETP80" s="811"/>
      <c r="ETQ80" s="811"/>
      <c r="ETR80" s="811"/>
      <c r="ETS80" s="811"/>
      <c r="ETT80" s="811"/>
      <c r="ETU80" s="811"/>
      <c r="ETV80" s="811"/>
      <c r="ETW80" s="811"/>
      <c r="ETX80" s="811"/>
      <c r="ETY80" s="811"/>
      <c r="ETZ80" s="811"/>
      <c r="EUA80" s="811"/>
      <c r="EUB80" s="811"/>
      <c r="EUC80" s="811"/>
      <c r="EUD80" s="811"/>
      <c r="EUE80" s="811"/>
      <c r="EUF80" s="811"/>
      <c r="EUG80" s="811"/>
      <c r="EUH80" s="811"/>
      <c r="EUI80" s="811"/>
      <c r="EUJ80" s="811"/>
      <c r="EUK80" s="811"/>
      <c r="EUL80" s="811"/>
      <c r="EUM80" s="811"/>
      <c r="EUN80" s="811"/>
      <c r="EUO80" s="811"/>
      <c r="EUP80" s="811"/>
      <c r="EUQ80" s="811"/>
      <c r="EUR80" s="811"/>
      <c r="EUS80" s="811"/>
      <c r="EUT80" s="811"/>
      <c r="EUU80" s="811"/>
      <c r="EUV80" s="811"/>
      <c r="EUW80" s="811"/>
      <c r="EUX80" s="811"/>
      <c r="EUY80" s="811"/>
      <c r="EUZ80" s="811"/>
      <c r="EVA80" s="811"/>
      <c r="EVB80" s="811"/>
      <c r="EVC80" s="811"/>
      <c r="EVD80" s="811"/>
      <c r="EVE80" s="811"/>
      <c r="EVF80" s="811"/>
      <c r="EVG80" s="811"/>
      <c r="EVH80" s="811"/>
      <c r="EVI80" s="811"/>
      <c r="EVJ80" s="811"/>
      <c r="EVK80" s="811"/>
      <c r="EVL80" s="811"/>
      <c r="EVM80" s="811"/>
      <c r="EVN80" s="811"/>
      <c r="EVO80" s="811"/>
      <c r="EVP80" s="811"/>
      <c r="EVQ80" s="811"/>
      <c r="EVR80" s="811"/>
      <c r="EVS80" s="811"/>
      <c r="EVT80" s="811"/>
      <c r="EVU80" s="811"/>
      <c r="EVV80" s="811"/>
      <c r="EVW80" s="811"/>
      <c r="EVX80" s="811"/>
      <c r="EVY80" s="811"/>
      <c r="EVZ80" s="811"/>
      <c r="EWA80" s="811"/>
      <c r="EWB80" s="811"/>
      <c r="EWC80" s="811"/>
      <c r="EWD80" s="811"/>
      <c r="EWE80" s="811"/>
      <c r="EWF80" s="811"/>
      <c r="EWG80" s="811"/>
      <c r="EWH80" s="811"/>
      <c r="EWI80" s="811"/>
      <c r="EWJ80" s="811"/>
      <c r="EWK80" s="811"/>
      <c r="EWL80" s="811"/>
      <c r="EWM80" s="811"/>
      <c r="EWN80" s="811"/>
      <c r="EWO80" s="811"/>
      <c r="EWP80" s="811"/>
      <c r="EWQ80" s="811"/>
      <c r="EWR80" s="811"/>
      <c r="EWS80" s="811"/>
      <c r="EWT80" s="811"/>
      <c r="EWU80" s="811"/>
      <c r="EWV80" s="811"/>
      <c r="EWW80" s="811"/>
      <c r="EWX80" s="811"/>
      <c r="EWY80" s="811"/>
      <c r="EWZ80" s="811"/>
      <c r="EXA80" s="811"/>
      <c r="EXB80" s="811"/>
      <c r="EXC80" s="811"/>
      <c r="EXD80" s="811"/>
      <c r="EXE80" s="811"/>
      <c r="EXF80" s="811"/>
      <c r="EXG80" s="811"/>
      <c r="EXH80" s="811"/>
      <c r="EXI80" s="811"/>
      <c r="EXJ80" s="811"/>
      <c r="EXK80" s="811"/>
      <c r="EXL80" s="811"/>
      <c r="EXM80" s="811"/>
      <c r="EXN80" s="811"/>
      <c r="EXO80" s="811"/>
      <c r="EXP80" s="811"/>
      <c r="EXQ80" s="811"/>
      <c r="EXR80" s="811"/>
      <c r="EXS80" s="811"/>
      <c r="EXT80" s="811"/>
      <c r="EXU80" s="811"/>
      <c r="EXV80" s="811"/>
      <c r="EXW80" s="811"/>
      <c r="EXX80" s="811"/>
      <c r="EXY80" s="811"/>
      <c r="EXZ80" s="811"/>
      <c r="EYA80" s="811"/>
      <c r="EYB80" s="811"/>
      <c r="EYC80" s="811"/>
      <c r="EYD80" s="811"/>
      <c r="EYE80" s="811"/>
      <c r="EYF80" s="811"/>
      <c r="EYG80" s="811"/>
      <c r="EYH80" s="811"/>
      <c r="EYI80" s="811"/>
      <c r="EYJ80" s="811"/>
      <c r="EYK80" s="811"/>
      <c r="EYL80" s="811"/>
      <c r="EYM80" s="811"/>
      <c r="EYN80" s="811"/>
      <c r="EYO80" s="811"/>
      <c r="EYP80" s="811"/>
      <c r="EYQ80" s="811"/>
      <c r="EYR80" s="811"/>
      <c r="EYS80" s="811"/>
      <c r="EYT80" s="811"/>
      <c r="EYU80" s="811"/>
      <c r="EYV80" s="811"/>
      <c r="EYW80" s="811"/>
      <c r="EYX80" s="811"/>
      <c r="EYY80" s="811"/>
      <c r="EYZ80" s="811"/>
      <c r="EZA80" s="811"/>
      <c r="EZB80" s="811"/>
      <c r="EZC80" s="811"/>
      <c r="EZD80" s="811"/>
      <c r="EZE80" s="811"/>
      <c r="EZF80" s="811"/>
      <c r="EZG80" s="811"/>
      <c r="EZH80" s="811"/>
      <c r="EZI80" s="811"/>
      <c r="EZJ80" s="811"/>
      <c r="EZK80" s="811"/>
      <c r="EZL80" s="811"/>
      <c r="EZM80" s="811"/>
      <c r="EZN80" s="811"/>
      <c r="EZO80" s="811"/>
      <c r="EZP80" s="811"/>
      <c r="EZQ80" s="811"/>
      <c r="EZR80" s="811"/>
      <c r="EZS80" s="811"/>
      <c r="EZT80" s="811"/>
      <c r="EZU80" s="811"/>
      <c r="EZV80" s="811"/>
      <c r="EZW80" s="811"/>
      <c r="EZX80" s="811"/>
      <c r="EZY80" s="811"/>
      <c r="EZZ80" s="811"/>
      <c r="FAA80" s="811"/>
      <c r="FAB80" s="811"/>
      <c r="FAC80" s="811"/>
      <c r="FAD80" s="811"/>
      <c r="FAE80" s="811"/>
      <c r="FAF80" s="811"/>
      <c r="FAG80" s="811"/>
      <c r="FAH80" s="811"/>
      <c r="FAI80" s="811"/>
      <c r="FAJ80" s="811"/>
      <c r="FAK80" s="811"/>
      <c r="FAL80" s="811"/>
      <c r="FAM80" s="811"/>
      <c r="FAN80" s="811"/>
      <c r="FAO80" s="811"/>
      <c r="FAP80" s="811"/>
      <c r="FAQ80" s="811"/>
      <c r="FAR80" s="811"/>
      <c r="FAS80" s="811"/>
      <c r="FAT80" s="811"/>
      <c r="FAU80" s="811"/>
      <c r="FAV80" s="811"/>
      <c r="FAW80" s="811"/>
      <c r="FAX80" s="811"/>
      <c r="FAY80" s="811"/>
      <c r="FAZ80" s="811"/>
      <c r="FBA80" s="811"/>
      <c r="FBB80" s="811"/>
      <c r="FBC80" s="811"/>
      <c r="FBD80" s="811"/>
      <c r="FBE80" s="811"/>
      <c r="FBF80" s="811"/>
      <c r="FBG80" s="811"/>
      <c r="FBH80" s="811"/>
      <c r="FBI80" s="811"/>
      <c r="FBJ80" s="811"/>
      <c r="FBK80" s="811"/>
      <c r="FBL80" s="811"/>
      <c r="FBM80" s="811"/>
      <c r="FBN80" s="811"/>
      <c r="FBO80" s="811"/>
      <c r="FBP80" s="811"/>
      <c r="FBQ80" s="811"/>
      <c r="FBR80" s="811"/>
      <c r="FBS80" s="811"/>
      <c r="FBT80" s="811"/>
      <c r="FBU80" s="811"/>
      <c r="FBV80" s="811"/>
      <c r="FBW80" s="811"/>
      <c r="FBX80" s="811"/>
      <c r="FBY80" s="811"/>
      <c r="FBZ80" s="811"/>
      <c r="FCA80" s="811"/>
      <c r="FCB80" s="811"/>
      <c r="FCC80" s="811"/>
      <c r="FCD80" s="811"/>
      <c r="FCE80" s="811"/>
      <c r="FCF80" s="811"/>
      <c r="FCG80" s="811"/>
      <c r="FCH80" s="811"/>
      <c r="FCI80" s="811"/>
      <c r="FCJ80" s="811"/>
      <c r="FCK80" s="811"/>
      <c r="FCL80" s="811"/>
      <c r="FCM80" s="811"/>
      <c r="FCN80" s="811"/>
      <c r="FCO80" s="811"/>
      <c r="FCP80" s="811"/>
      <c r="FCQ80" s="811"/>
      <c r="FCR80" s="811"/>
      <c r="FCS80" s="811"/>
      <c r="FCT80" s="811"/>
      <c r="FCU80" s="811"/>
      <c r="FCV80" s="811"/>
      <c r="FCW80" s="811"/>
      <c r="FCX80" s="811"/>
      <c r="FCY80" s="811"/>
      <c r="FCZ80" s="811"/>
      <c r="FDA80" s="811"/>
      <c r="FDB80" s="811"/>
      <c r="FDC80" s="811"/>
      <c r="FDD80" s="811"/>
      <c r="FDE80" s="811"/>
      <c r="FDF80" s="811"/>
      <c r="FDG80" s="811"/>
      <c r="FDH80" s="811"/>
      <c r="FDI80" s="811"/>
      <c r="FDJ80" s="811"/>
      <c r="FDK80" s="811"/>
      <c r="FDL80" s="811"/>
      <c r="FDM80" s="811"/>
      <c r="FDN80" s="811"/>
      <c r="FDO80" s="811"/>
      <c r="FDP80" s="811"/>
      <c r="FDQ80" s="811"/>
      <c r="FDR80" s="811"/>
      <c r="FDS80" s="811"/>
      <c r="FDT80" s="811"/>
      <c r="FDU80" s="811"/>
      <c r="FDV80" s="811"/>
      <c r="FDW80" s="811"/>
      <c r="FDX80" s="811"/>
      <c r="FDY80" s="811"/>
      <c r="FDZ80" s="811"/>
      <c r="FEA80" s="811"/>
      <c r="FEB80" s="811"/>
      <c r="FEC80" s="811"/>
      <c r="FED80" s="811"/>
      <c r="FEE80" s="811"/>
      <c r="FEF80" s="811"/>
      <c r="FEG80" s="811"/>
      <c r="FEH80" s="811"/>
      <c r="FEI80" s="811"/>
      <c r="FEJ80" s="811"/>
      <c r="FEK80" s="811"/>
      <c r="FEL80" s="811"/>
      <c r="FEM80" s="811"/>
      <c r="FEN80" s="811"/>
      <c r="FEO80" s="811"/>
      <c r="FEP80" s="811"/>
      <c r="FEQ80" s="811"/>
      <c r="FER80" s="811"/>
      <c r="FES80" s="811"/>
      <c r="FET80" s="811"/>
      <c r="FEU80" s="811"/>
      <c r="FEV80" s="811"/>
      <c r="FEW80" s="811"/>
      <c r="FEX80" s="811"/>
      <c r="FEY80" s="811"/>
      <c r="FEZ80" s="811"/>
      <c r="FFA80" s="811"/>
      <c r="FFB80" s="811"/>
      <c r="FFC80" s="811"/>
      <c r="FFD80" s="811"/>
      <c r="FFE80" s="811"/>
      <c r="FFF80" s="811"/>
      <c r="FFG80" s="811"/>
      <c r="FFH80" s="811"/>
      <c r="FFI80" s="811"/>
      <c r="FFJ80" s="811"/>
      <c r="FFK80" s="811"/>
      <c r="FFL80" s="811"/>
      <c r="FFM80" s="811"/>
      <c r="FFN80" s="811"/>
      <c r="FFO80" s="811"/>
      <c r="FFP80" s="811"/>
      <c r="FFQ80" s="811"/>
      <c r="FFR80" s="811"/>
      <c r="FFS80" s="811"/>
      <c r="FFT80" s="811"/>
      <c r="FFU80" s="811"/>
      <c r="FFV80" s="811"/>
      <c r="FFW80" s="811"/>
      <c r="FFX80" s="811"/>
      <c r="FFY80" s="811"/>
      <c r="FFZ80" s="811"/>
      <c r="FGA80" s="811"/>
      <c r="FGB80" s="811"/>
      <c r="FGC80" s="811"/>
      <c r="FGD80" s="811"/>
      <c r="FGE80" s="811"/>
      <c r="FGF80" s="811"/>
      <c r="FGG80" s="811"/>
      <c r="FGH80" s="811"/>
      <c r="FGI80" s="811"/>
      <c r="FGJ80" s="811"/>
      <c r="FGK80" s="811"/>
      <c r="FGL80" s="811"/>
      <c r="FGM80" s="811"/>
      <c r="FGN80" s="811"/>
      <c r="FGO80" s="811"/>
      <c r="FGP80" s="811"/>
      <c r="FGQ80" s="811"/>
      <c r="FGR80" s="811"/>
      <c r="FGS80" s="811"/>
      <c r="FGT80" s="811"/>
      <c r="FGU80" s="811"/>
      <c r="FGV80" s="811"/>
      <c r="FGW80" s="811"/>
      <c r="FGX80" s="811"/>
      <c r="FGY80" s="811"/>
      <c r="FGZ80" s="811"/>
      <c r="FHA80" s="811"/>
      <c r="FHB80" s="811"/>
      <c r="FHC80" s="811"/>
      <c r="FHD80" s="811"/>
      <c r="FHE80" s="811"/>
      <c r="FHF80" s="811"/>
      <c r="FHG80" s="811"/>
      <c r="FHH80" s="811"/>
      <c r="FHI80" s="811"/>
      <c r="FHJ80" s="811"/>
      <c r="FHK80" s="811"/>
      <c r="FHL80" s="811"/>
      <c r="FHM80" s="811"/>
      <c r="FHN80" s="811"/>
      <c r="FHO80" s="811"/>
      <c r="FHP80" s="811"/>
      <c r="FHQ80" s="811"/>
      <c r="FHR80" s="811"/>
      <c r="FHS80" s="811"/>
      <c r="FHT80" s="811"/>
      <c r="FHU80" s="811"/>
      <c r="FHV80" s="811"/>
      <c r="FHW80" s="811"/>
      <c r="FHX80" s="811"/>
      <c r="FHY80" s="811"/>
      <c r="FHZ80" s="811"/>
      <c r="FIA80" s="811"/>
      <c r="FIB80" s="811"/>
      <c r="FIC80" s="811"/>
      <c r="FID80" s="811"/>
      <c r="FIE80" s="811"/>
      <c r="FIF80" s="811"/>
      <c r="FIG80" s="811"/>
      <c r="FIH80" s="811"/>
      <c r="FII80" s="811"/>
      <c r="FIJ80" s="811"/>
      <c r="FIK80" s="811"/>
      <c r="FIL80" s="811"/>
      <c r="FIM80" s="811"/>
      <c r="FIN80" s="811"/>
      <c r="FIO80" s="811"/>
      <c r="FIP80" s="811"/>
      <c r="FIQ80" s="811"/>
      <c r="FIR80" s="811"/>
      <c r="FIS80" s="811"/>
      <c r="FIT80" s="811"/>
      <c r="FIU80" s="811"/>
      <c r="FIV80" s="811"/>
      <c r="FIW80" s="811"/>
      <c r="FIX80" s="811"/>
      <c r="FIY80" s="811"/>
      <c r="FIZ80" s="811"/>
      <c r="FJA80" s="811"/>
      <c r="FJB80" s="811"/>
      <c r="FJC80" s="811"/>
      <c r="FJD80" s="811"/>
      <c r="FJE80" s="811"/>
      <c r="FJF80" s="811"/>
      <c r="FJG80" s="811"/>
      <c r="FJH80" s="811"/>
      <c r="FJI80" s="811"/>
      <c r="FJJ80" s="811"/>
      <c r="FJK80" s="811"/>
      <c r="FJL80" s="811"/>
      <c r="FJM80" s="811"/>
      <c r="FJN80" s="811"/>
      <c r="FJO80" s="811"/>
      <c r="FJP80" s="811"/>
      <c r="FJQ80" s="811"/>
      <c r="FJR80" s="811"/>
      <c r="FJS80" s="811"/>
      <c r="FJT80" s="811"/>
      <c r="FJU80" s="811"/>
      <c r="FJV80" s="811"/>
      <c r="FJW80" s="811"/>
      <c r="FJX80" s="811"/>
      <c r="FJY80" s="811"/>
      <c r="FJZ80" s="811"/>
      <c r="FKA80" s="811"/>
      <c r="FKB80" s="811"/>
      <c r="FKC80" s="811"/>
      <c r="FKD80" s="811"/>
      <c r="FKE80" s="811"/>
      <c r="FKF80" s="811"/>
      <c r="FKG80" s="811"/>
      <c r="FKH80" s="811"/>
      <c r="FKI80" s="811"/>
      <c r="FKJ80" s="811"/>
      <c r="FKK80" s="811"/>
      <c r="FKL80" s="811"/>
      <c r="FKM80" s="811"/>
      <c r="FKN80" s="811"/>
      <c r="FKO80" s="811"/>
      <c r="FKP80" s="811"/>
      <c r="FKQ80" s="811"/>
      <c r="FKR80" s="811"/>
      <c r="FKS80" s="811"/>
      <c r="FKT80" s="811"/>
      <c r="FKU80" s="811"/>
      <c r="FKV80" s="811"/>
      <c r="FKW80" s="811"/>
      <c r="FKX80" s="811"/>
      <c r="FKY80" s="811"/>
      <c r="FKZ80" s="811"/>
      <c r="FLA80" s="811"/>
      <c r="FLB80" s="811"/>
      <c r="FLC80" s="811"/>
      <c r="FLD80" s="811"/>
      <c r="FLE80" s="811"/>
      <c r="FLF80" s="811"/>
      <c r="FLG80" s="811"/>
      <c r="FLH80" s="811"/>
      <c r="FLI80" s="811"/>
      <c r="FLJ80" s="811"/>
      <c r="FLK80" s="811"/>
      <c r="FLL80" s="811"/>
      <c r="FLM80" s="811"/>
      <c r="FLN80" s="811"/>
      <c r="FLO80" s="811"/>
      <c r="FLP80" s="811"/>
      <c r="FLQ80" s="811"/>
      <c r="FLR80" s="811"/>
      <c r="FLS80" s="811"/>
      <c r="FLT80" s="811"/>
      <c r="FLU80" s="811"/>
      <c r="FLV80" s="811"/>
      <c r="FLW80" s="811"/>
      <c r="FLX80" s="811"/>
      <c r="FLY80" s="811"/>
      <c r="FLZ80" s="811"/>
      <c r="FMA80" s="811"/>
      <c r="FMB80" s="811"/>
      <c r="FMC80" s="811"/>
      <c r="FMD80" s="811"/>
      <c r="FME80" s="811"/>
      <c r="FMF80" s="811"/>
      <c r="FMG80" s="811"/>
      <c r="FMH80" s="811"/>
      <c r="FMI80" s="811"/>
      <c r="FMJ80" s="811"/>
      <c r="FMK80" s="811"/>
      <c r="FML80" s="811"/>
      <c r="FMM80" s="811"/>
      <c r="FMN80" s="811"/>
      <c r="FMO80" s="811"/>
      <c r="FMP80" s="811"/>
      <c r="FMQ80" s="811"/>
      <c r="FMR80" s="811"/>
      <c r="FMS80" s="811"/>
      <c r="FMT80" s="811"/>
      <c r="FMU80" s="811"/>
      <c r="FMV80" s="811"/>
      <c r="FMW80" s="811"/>
      <c r="FMX80" s="811"/>
      <c r="FMY80" s="811"/>
      <c r="FMZ80" s="811"/>
      <c r="FNA80" s="811"/>
      <c r="FNB80" s="811"/>
      <c r="FNC80" s="811"/>
      <c r="FND80" s="811"/>
      <c r="FNE80" s="811"/>
      <c r="FNF80" s="811"/>
      <c r="FNG80" s="811"/>
      <c r="FNH80" s="811"/>
      <c r="FNI80" s="811"/>
      <c r="FNJ80" s="811"/>
      <c r="FNK80" s="811"/>
      <c r="FNL80" s="811"/>
      <c r="FNM80" s="811"/>
      <c r="FNN80" s="811"/>
      <c r="FNO80" s="811"/>
      <c r="FNP80" s="811"/>
      <c r="FNQ80" s="811"/>
      <c r="FNR80" s="811"/>
      <c r="FNS80" s="811"/>
      <c r="FNT80" s="811"/>
      <c r="FNU80" s="811"/>
      <c r="FNV80" s="811"/>
      <c r="FNW80" s="811"/>
      <c r="FNX80" s="811"/>
      <c r="FNY80" s="811"/>
      <c r="FNZ80" s="811"/>
      <c r="FOA80" s="811"/>
      <c r="FOB80" s="811"/>
      <c r="FOC80" s="811"/>
      <c r="FOD80" s="811"/>
      <c r="FOE80" s="811"/>
      <c r="FOF80" s="811"/>
      <c r="FOG80" s="811"/>
      <c r="FOH80" s="811"/>
      <c r="FOI80" s="811"/>
      <c r="FOJ80" s="811"/>
      <c r="FOK80" s="811"/>
      <c r="FOL80" s="811"/>
      <c r="FOM80" s="811"/>
      <c r="FON80" s="811"/>
      <c r="FOO80" s="811"/>
      <c r="FOP80" s="811"/>
      <c r="FOQ80" s="811"/>
      <c r="FOR80" s="811"/>
      <c r="FOS80" s="811"/>
      <c r="FOT80" s="811"/>
      <c r="FOU80" s="811"/>
      <c r="FOV80" s="811"/>
      <c r="FOW80" s="811"/>
      <c r="FOX80" s="811"/>
      <c r="FOY80" s="811"/>
      <c r="FOZ80" s="811"/>
      <c r="FPA80" s="811"/>
      <c r="FPB80" s="811"/>
      <c r="FPC80" s="811"/>
      <c r="FPD80" s="811"/>
      <c r="FPE80" s="811"/>
      <c r="FPF80" s="811"/>
      <c r="FPG80" s="811"/>
      <c r="FPH80" s="811"/>
      <c r="FPI80" s="811"/>
      <c r="FPJ80" s="811"/>
      <c r="FPK80" s="811"/>
      <c r="FPL80" s="811"/>
      <c r="FPM80" s="811"/>
      <c r="FPN80" s="811"/>
      <c r="FPO80" s="811"/>
      <c r="FPP80" s="811"/>
      <c r="FPQ80" s="811"/>
      <c r="FPR80" s="811"/>
      <c r="FPS80" s="811"/>
      <c r="FPT80" s="811"/>
      <c r="FPU80" s="811"/>
      <c r="FPV80" s="811"/>
      <c r="FPW80" s="811"/>
      <c r="FPX80" s="811"/>
      <c r="FPY80" s="811"/>
      <c r="FPZ80" s="811"/>
      <c r="FQA80" s="811"/>
      <c r="FQB80" s="811"/>
      <c r="FQC80" s="811"/>
      <c r="FQD80" s="811"/>
      <c r="FQE80" s="811"/>
      <c r="FQF80" s="811"/>
      <c r="FQG80" s="811"/>
      <c r="FQH80" s="811"/>
      <c r="FQI80" s="811"/>
      <c r="FQJ80" s="811"/>
      <c r="FQK80" s="811"/>
      <c r="FQL80" s="811"/>
      <c r="FQM80" s="811"/>
      <c r="FQN80" s="811"/>
      <c r="FQO80" s="811"/>
      <c r="FQP80" s="811"/>
      <c r="FQQ80" s="811"/>
      <c r="FQR80" s="811"/>
      <c r="FQS80" s="811"/>
      <c r="FQT80" s="811"/>
      <c r="FQU80" s="811"/>
      <c r="FQV80" s="811"/>
      <c r="FQW80" s="811"/>
      <c r="FQX80" s="811"/>
      <c r="FQY80" s="811"/>
      <c r="FQZ80" s="811"/>
      <c r="FRA80" s="811"/>
      <c r="FRB80" s="811"/>
      <c r="FRC80" s="811"/>
      <c r="FRD80" s="811"/>
      <c r="FRE80" s="811"/>
      <c r="FRF80" s="811"/>
      <c r="FRG80" s="811"/>
      <c r="FRH80" s="811"/>
      <c r="FRI80" s="811"/>
      <c r="FRJ80" s="811"/>
      <c r="FRK80" s="811"/>
      <c r="FRL80" s="811"/>
      <c r="FRM80" s="811"/>
      <c r="FRN80" s="811"/>
      <c r="FRO80" s="811"/>
      <c r="FRP80" s="811"/>
      <c r="FRQ80" s="811"/>
      <c r="FRR80" s="811"/>
      <c r="FRS80" s="811"/>
      <c r="FRT80" s="811"/>
      <c r="FRU80" s="811"/>
      <c r="FRV80" s="811"/>
      <c r="FRW80" s="811"/>
      <c r="FRX80" s="811"/>
      <c r="FRY80" s="811"/>
      <c r="FRZ80" s="811"/>
      <c r="FSA80" s="811"/>
      <c r="FSB80" s="811"/>
      <c r="FSC80" s="811"/>
      <c r="FSD80" s="811"/>
      <c r="FSE80" s="811"/>
      <c r="FSF80" s="811"/>
      <c r="FSG80" s="811"/>
      <c r="FSH80" s="811"/>
      <c r="FSI80" s="811"/>
      <c r="FSJ80" s="811"/>
      <c r="FSK80" s="811"/>
      <c r="FSL80" s="811"/>
      <c r="FSM80" s="811"/>
      <c r="FSN80" s="811"/>
      <c r="FSO80" s="811"/>
      <c r="FSP80" s="811"/>
      <c r="FSQ80" s="811"/>
      <c r="FSR80" s="811"/>
      <c r="FSS80" s="811"/>
      <c r="FST80" s="811"/>
      <c r="FSU80" s="811"/>
      <c r="FSV80" s="811"/>
      <c r="FSW80" s="811"/>
      <c r="FSX80" s="811"/>
      <c r="FSY80" s="811"/>
      <c r="FSZ80" s="811"/>
      <c r="FTA80" s="811"/>
      <c r="FTB80" s="811"/>
      <c r="FTC80" s="811"/>
      <c r="FTD80" s="811"/>
      <c r="FTE80" s="811"/>
      <c r="FTF80" s="811"/>
      <c r="FTG80" s="811"/>
      <c r="FTH80" s="811"/>
      <c r="FTI80" s="811"/>
      <c r="FTJ80" s="811"/>
      <c r="FTK80" s="811"/>
      <c r="FTL80" s="811"/>
      <c r="FTM80" s="811"/>
      <c r="FTN80" s="811"/>
      <c r="FTO80" s="811"/>
      <c r="FTP80" s="811"/>
      <c r="FTQ80" s="811"/>
      <c r="FTR80" s="811"/>
      <c r="FTS80" s="811"/>
      <c r="FTT80" s="811"/>
      <c r="FTU80" s="811"/>
      <c r="FTV80" s="811"/>
      <c r="FTW80" s="811"/>
      <c r="FTX80" s="811"/>
      <c r="FTY80" s="811"/>
      <c r="FTZ80" s="811"/>
      <c r="FUA80" s="811"/>
      <c r="FUB80" s="811"/>
      <c r="FUC80" s="811"/>
      <c r="FUD80" s="811"/>
      <c r="FUE80" s="811"/>
      <c r="FUF80" s="811"/>
      <c r="FUG80" s="811"/>
      <c r="FUH80" s="811"/>
      <c r="FUI80" s="811"/>
      <c r="FUJ80" s="811"/>
      <c r="FUK80" s="811"/>
      <c r="FUL80" s="811"/>
      <c r="FUM80" s="811"/>
      <c r="FUN80" s="811"/>
      <c r="FUO80" s="811"/>
      <c r="FUP80" s="811"/>
      <c r="FUQ80" s="811"/>
      <c r="FUR80" s="811"/>
      <c r="FUS80" s="811"/>
      <c r="FUT80" s="811"/>
      <c r="FUU80" s="811"/>
      <c r="FUV80" s="811"/>
      <c r="FUW80" s="811"/>
      <c r="FUX80" s="811"/>
      <c r="FUY80" s="811"/>
      <c r="FUZ80" s="811"/>
      <c r="FVA80" s="811"/>
      <c r="FVB80" s="811"/>
      <c r="FVC80" s="811"/>
      <c r="FVD80" s="811"/>
      <c r="FVE80" s="811"/>
      <c r="FVF80" s="811"/>
      <c r="FVG80" s="811"/>
      <c r="FVH80" s="811"/>
      <c r="FVI80" s="811"/>
      <c r="FVJ80" s="811"/>
      <c r="FVK80" s="811"/>
      <c r="FVL80" s="811"/>
      <c r="FVM80" s="811"/>
      <c r="FVN80" s="811"/>
      <c r="FVO80" s="811"/>
      <c r="FVP80" s="811"/>
      <c r="FVQ80" s="811"/>
      <c r="FVR80" s="811"/>
      <c r="FVS80" s="811"/>
      <c r="FVT80" s="811"/>
      <c r="FVU80" s="811"/>
      <c r="FVV80" s="811"/>
      <c r="FVW80" s="811"/>
      <c r="FVX80" s="811"/>
      <c r="FVY80" s="811"/>
      <c r="FVZ80" s="811"/>
      <c r="FWA80" s="811"/>
      <c r="FWB80" s="811"/>
      <c r="FWC80" s="811"/>
      <c r="FWD80" s="811"/>
      <c r="FWE80" s="811"/>
      <c r="FWF80" s="811"/>
      <c r="FWG80" s="811"/>
      <c r="FWH80" s="811"/>
      <c r="FWI80" s="811"/>
      <c r="FWJ80" s="811"/>
      <c r="FWK80" s="811"/>
      <c r="FWL80" s="811"/>
      <c r="FWM80" s="811"/>
      <c r="FWN80" s="811"/>
      <c r="FWO80" s="811"/>
      <c r="FWP80" s="811"/>
      <c r="FWQ80" s="811"/>
      <c r="FWR80" s="811"/>
      <c r="FWS80" s="811"/>
      <c r="FWT80" s="811"/>
      <c r="FWU80" s="811"/>
      <c r="FWV80" s="811"/>
      <c r="FWW80" s="811"/>
      <c r="FWX80" s="811"/>
      <c r="FWY80" s="811"/>
      <c r="FWZ80" s="811"/>
      <c r="FXA80" s="811"/>
      <c r="FXB80" s="811"/>
      <c r="FXC80" s="811"/>
      <c r="FXD80" s="811"/>
      <c r="FXE80" s="811"/>
      <c r="FXF80" s="811"/>
      <c r="FXG80" s="811"/>
      <c r="FXH80" s="811"/>
      <c r="FXI80" s="811"/>
      <c r="FXJ80" s="811"/>
      <c r="FXK80" s="811"/>
      <c r="FXL80" s="811"/>
      <c r="FXM80" s="811"/>
      <c r="FXN80" s="811"/>
      <c r="FXO80" s="811"/>
      <c r="FXP80" s="811"/>
      <c r="FXQ80" s="811"/>
      <c r="FXR80" s="811"/>
      <c r="FXS80" s="811"/>
      <c r="FXT80" s="811"/>
      <c r="FXU80" s="811"/>
      <c r="FXV80" s="811"/>
      <c r="FXW80" s="811"/>
      <c r="FXX80" s="811"/>
      <c r="FXY80" s="811"/>
      <c r="FXZ80" s="811"/>
      <c r="FYA80" s="811"/>
      <c r="FYB80" s="811"/>
      <c r="FYC80" s="811"/>
      <c r="FYD80" s="811"/>
      <c r="FYE80" s="811"/>
      <c r="FYF80" s="811"/>
      <c r="FYG80" s="811"/>
      <c r="FYH80" s="811"/>
      <c r="FYI80" s="811"/>
      <c r="FYJ80" s="811"/>
      <c r="FYK80" s="811"/>
      <c r="FYL80" s="811"/>
      <c r="FYM80" s="811"/>
      <c r="FYN80" s="811"/>
      <c r="FYO80" s="811"/>
      <c r="FYP80" s="811"/>
      <c r="FYQ80" s="811"/>
      <c r="FYR80" s="811"/>
      <c r="FYS80" s="811"/>
      <c r="FYT80" s="811"/>
      <c r="FYU80" s="811"/>
      <c r="FYV80" s="811"/>
      <c r="FYW80" s="811"/>
      <c r="FYX80" s="811"/>
      <c r="FYY80" s="811"/>
      <c r="FYZ80" s="811"/>
      <c r="FZA80" s="811"/>
      <c r="FZB80" s="811"/>
      <c r="FZC80" s="811"/>
      <c r="FZD80" s="811"/>
      <c r="FZE80" s="811"/>
      <c r="FZF80" s="811"/>
      <c r="FZG80" s="811"/>
      <c r="FZH80" s="811"/>
      <c r="FZI80" s="811"/>
      <c r="FZJ80" s="811"/>
      <c r="FZK80" s="811"/>
      <c r="FZL80" s="811"/>
      <c r="FZM80" s="811"/>
      <c r="FZN80" s="811"/>
      <c r="FZO80" s="811"/>
      <c r="FZP80" s="811"/>
      <c r="FZQ80" s="811"/>
      <c r="FZR80" s="811"/>
      <c r="FZS80" s="811"/>
      <c r="FZT80" s="811"/>
      <c r="FZU80" s="811"/>
      <c r="FZV80" s="811"/>
      <c r="FZW80" s="811"/>
      <c r="FZX80" s="811"/>
      <c r="FZY80" s="811"/>
      <c r="FZZ80" s="811"/>
      <c r="GAA80" s="811"/>
      <c r="GAB80" s="811"/>
      <c r="GAC80" s="811"/>
      <c r="GAD80" s="811"/>
      <c r="GAE80" s="811"/>
      <c r="GAF80" s="811"/>
      <c r="GAG80" s="811"/>
      <c r="GAH80" s="811"/>
      <c r="GAI80" s="811"/>
      <c r="GAJ80" s="811"/>
      <c r="GAK80" s="811"/>
      <c r="GAL80" s="811"/>
      <c r="GAM80" s="811"/>
      <c r="GAN80" s="811"/>
      <c r="GAO80" s="811"/>
      <c r="GAP80" s="811"/>
      <c r="GAQ80" s="811"/>
      <c r="GAR80" s="811"/>
      <c r="GAS80" s="811"/>
      <c r="GAT80" s="811"/>
      <c r="GAU80" s="811"/>
      <c r="GAV80" s="811"/>
      <c r="GAW80" s="811"/>
      <c r="GAX80" s="811"/>
      <c r="GAY80" s="811"/>
      <c r="GAZ80" s="811"/>
      <c r="GBA80" s="811"/>
      <c r="GBB80" s="811"/>
      <c r="GBC80" s="811"/>
      <c r="GBD80" s="811"/>
      <c r="GBE80" s="811"/>
      <c r="GBF80" s="811"/>
      <c r="GBG80" s="811"/>
      <c r="GBH80" s="811"/>
      <c r="GBI80" s="811"/>
      <c r="GBJ80" s="811"/>
      <c r="GBK80" s="811"/>
      <c r="GBL80" s="811"/>
      <c r="GBM80" s="811"/>
      <c r="GBN80" s="811"/>
      <c r="GBO80" s="811"/>
      <c r="GBP80" s="811"/>
      <c r="GBQ80" s="811"/>
      <c r="GBR80" s="811"/>
      <c r="GBS80" s="811"/>
      <c r="GBT80" s="811"/>
      <c r="GBU80" s="811"/>
      <c r="GBV80" s="811"/>
      <c r="GBW80" s="811"/>
      <c r="GBX80" s="811"/>
      <c r="GBY80" s="811"/>
      <c r="GBZ80" s="811"/>
      <c r="GCA80" s="811"/>
      <c r="GCB80" s="811"/>
      <c r="GCC80" s="811"/>
      <c r="GCD80" s="811"/>
      <c r="GCE80" s="811"/>
      <c r="GCF80" s="811"/>
      <c r="GCG80" s="811"/>
      <c r="GCH80" s="811"/>
      <c r="GCI80" s="811"/>
      <c r="GCJ80" s="811"/>
      <c r="GCK80" s="811"/>
      <c r="GCL80" s="811"/>
      <c r="GCM80" s="811"/>
      <c r="GCN80" s="811"/>
      <c r="GCO80" s="811"/>
      <c r="GCP80" s="811"/>
      <c r="GCQ80" s="811"/>
      <c r="GCR80" s="811"/>
      <c r="GCS80" s="811"/>
      <c r="GCT80" s="811"/>
      <c r="GCU80" s="811"/>
      <c r="GCV80" s="811"/>
      <c r="GCW80" s="811"/>
      <c r="GCX80" s="811"/>
      <c r="GCY80" s="811"/>
      <c r="GCZ80" s="811"/>
      <c r="GDA80" s="811"/>
      <c r="GDB80" s="811"/>
      <c r="GDC80" s="811"/>
      <c r="GDD80" s="811"/>
      <c r="GDE80" s="811"/>
      <c r="GDF80" s="811"/>
      <c r="GDG80" s="811"/>
      <c r="GDH80" s="811"/>
      <c r="GDI80" s="811"/>
      <c r="GDJ80" s="811"/>
      <c r="GDK80" s="811"/>
      <c r="GDL80" s="811"/>
      <c r="GDM80" s="811"/>
      <c r="GDN80" s="811"/>
      <c r="GDO80" s="811"/>
      <c r="GDP80" s="811"/>
      <c r="GDQ80" s="811"/>
      <c r="GDR80" s="811"/>
      <c r="GDS80" s="811"/>
      <c r="GDT80" s="811"/>
      <c r="GDU80" s="811"/>
      <c r="GDV80" s="811"/>
      <c r="GDW80" s="811"/>
      <c r="GDX80" s="811"/>
      <c r="GDY80" s="811"/>
      <c r="GDZ80" s="811"/>
      <c r="GEA80" s="811"/>
      <c r="GEB80" s="811"/>
      <c r="GEC80" s="811"/>
      <c r="GED80" s="811"/>
      <c r="GEE80" s="811"/>
      <c r="GEF80" s="811"/>
      <c r="GEG80" s="811"/>
      <c r="GEH80" s="811"/>
      <c r="GEI80" s="811"/>
      <c r="GEJ80" s="811"/>
      <c r="GEK80" s="811"/>
      <c r="GEL80" s="811"/>
      <c r="GEM80" s="811"/>
      <c r="GEN80" s="811"/>
      <c r="GEO80" s="811"/>
      <c r="GEP80" s="811"/>
      <c r="GEQ80" s="811"/>
      <c r="GER80" s="811"/>
      <c r="GES80" s="811"/>
      <c r="GET80" s="811"/>
      <c r="GEU80" s="811"/>
      <c r="GEV80" s="811"/>
      <c r="GEW80" s="811"/>
      <c r="GEX80" s="811"/>
      <c r="GEY80" s="811"/>
      <c r="GEZ80" s="811"/>
      <c r="GFA80" s="811"/>
      <c r="GFB80" s="811"/>
      <c r="GFC80" s="811"/>
      <c r="GFD80" s="811"/>
      <c r="GFE80" s="811"/>
      <c r="GFF80" s="811"/>
      <c r="GFG80" s="811"/>
      <c r="GFH80" s="811"/>
      <c r="GFI80" s="811"/>
      <c r="GFJ80" s="811"/>
      <c r="GFK80" s="811"/>
      <c r="GFL80" s="811"/>
      <c r="GFM80" s="811"/>
      <c r="GFN80" s="811"/>
      <c r="GFO80" s="811"/>
      <c r="GFP80" s="811"/>
      <c r="GFQ80" s="811"/>
      <c r="GFR80" s="811"/>
      <c r="GFS80" s="811"/>
      <c r="GFT80" s="811"/>
      <c r="GFU80" s="811"/>
      <c r="GFV80" s="811"/>
      <c r="GFW80" s="811"/>
      <c r="GFX80" s="811"/>
      <c r="GFY80" s="811"/>
      <c r="GFZ80" s="811"/>
      <c r="GGA80" s="811"/>
      <c r="GGB80" s="811"/>
      <c r="GGC80" s="811"/>
      <c r="GGD80" s="811"/>
      <c r="GGE80" s="811"/>
      <c r="GGF80" s="811"/>
      <c r="GGG80" s="811"/>
      <c r="GGH80" s="811"/>
      <c r="GGI80" s="811"/>
      <c r="GGJ80" s="811"/>
      <c r="GGK80" s="811"/>
      <c r="GGL80" s="811"/>
      <c r="GGM80" s="811"/>
      <c r="GGN80" s="811"/>
      <c r="GGO80" s="811"/>
      <c r="GGP80" s="811"/>
      <c r="GGQ80" s="811"/>
      <c r="GGR80" s="811"/>
      <c r="GGS80" s="811"/>
      <c r="GGT80" s="811"/>
      <c r="GGU80" s="811"/>
      <c r="GGV80" s="811"/>
      <c r="GGW80" s="811"/>
      <c r="GGX80" s="811"/>
      <c r="GGY80" s="811"/>
      <c r="GGZ80" s="811"/>
      <c r="GHA80" s="811"/>
      <c r="GHB80" s="811"/>
      <c r="GHC80" s="811"/>
      <c r="GHD80" s="811"/>
      <c r="GHE80" s="811"/>
      <c r="GHF80" s="811"/>
      <c r="GHG80" s="811"/>
      <c r="GHH80" s="811"/>
      <c r="GHI80" s="811"/>
      <c r="GHJ80" s="811"/>
      <c r="GHK80" s="811"/>
      <c r="GHL80" s="811"/>
      <c r="GHM80" s="811"/>
      <c r="GHN80" s="811"/>
      <c r="GHO80" s="811"/>
      <c r="GHP80" s="811"/>
      <c r="GHQ80" s="811"/>
      <c r="GHR80" s="811"/>
      <c r="GHS80" s="811"/>
      <c r="GHT80" s="811"/>
      <c r="GHU80" s="811"/>
      <c r="GHV80" s="811"/>
      <c r="GHW80" s="811"/>
      <c r="GHX80" s="811"/>
      <c r="GHY80" s="811"/>
      <c r="GHZ80" s="811"/>
      <c r="GIA80" s="811"/>
      <c r="GIB80" s="811"/>
      <c r="GIC80" s="811"/>
      <c r="GID80" s="811"/>
      <c r="GIE80" s="811"/>
      <c r="GIF80" s="811"/>
      <c r="GIG80" s="811"/>
      <c r="GIH80" s="811"/>
      <c r="GII80" s="811"/>
      <c r="GIJ80" s="811"/>
      <c r="GIK80" s="811"/>
      <c r="GIL80" s="811"/>
      <c r="GIM80" s="811"/>
      <c r="GIN80" s="811"/>
      <c r="GIO80" s="811"/>
      <c r="GIP80" s="811"/>
      <c r="GIQ80" s="811"/>
      <c r="GIR80" s="811"/>
      <c r="GIS80" s="811"/>
      <c r="GIT80" s="811"/>
      <c r="GIU80" s="811"/>
      <c r="GIV80" s="811"/>
      <c r="GIW80" s="811"/>
      <c r="GIX80" s="811"/>
      <c r="GIY80" s="811"/>
      <c r="GIZ80" s="811"/>
      <c r="GJA80" s="811"/>
      <c r="GJB80" s="811"/>
      <c r="GJC80" s="811"/>
      <c r="GJD80" s="811"/>
      <c r="GJE80" s="811"/>
      <c r="GJF80" s="811"/>
      <c r="GJG80" s="811"/>
      <c r="GJH80" s="811"/>
      <c r="GJI80" s="811"/>
      <c r="GJJ80" s="811"/>
      <c r="GJK80" s="811"/>
      <c r="GJL80" s="811"/>
      <c r="GJM80" s="811"/>
      <c r="GJN80" s="811"/>
      <c r="GJO80" s="811"/>
      <c r="GJP80" s="811"/>
      <c r="GJQ80" s="811"/>
      <c r="GJR80" s="811"/>
      <c r="GJS80" s="811"/>
      <c r="GJT80" s="811"/>
      <c r="GJU80" s="811"/>
      <c r="GJV80" s="811"/>
      <c r="GJW80" s="811"/>
      <c r="GJX80" s="811"/>
      <c r="GJY80" s="811"/>
      <c r="GJZ80" s="811"/>
      <c r="GKA80" s="811"/>
      <c r="GKB80" s="811"/>
      <c r="GKC80" s="811"/>
      <c r="GKD80" s="811"/>
      <c r="GKE80" s="811"/>
      <c r="GKF80" s="811"/>
      <c r="GKG80" s="811"/>
      <c r="GKH80" s="811"/>
      <c r="GKI80" s="811"/>
      <c r="GKJ80" s="811"/>
      <c r="GKK80" s="811"/>
      <c r="GKL80" s="811"/>
      <c r="GKM80" s="811"/>
      <c r="GKN80" s="811"/>
      <c r="GKO80" s="811"/>
      <c r="GKP80" s="811"/>
      <c r="GKQ80" s="811"/>
      <c r="GKR80" s="811"/>
      <c r="GKS80" s="811"/>
      <c r="GKT80" s="811"/>
      <c r="GKU80" s="811"/>
      <c r="GKV80" s="811"/>
      <c r="GKW80" s="811"/>
      <c r="GKX80" s="811"/>
      <c r="GKY80" s="811"/>
      <c r="GKZ80" s="811"/>
      <c r="GLA80" s="811"/>
      <c r="GLB80" s="811"/>
      <c r="GLC80" s="811"/>
      <c r="GLD80" s="811"/>
      <c r="GLE80" s="811"/>
      <c r="GLF80" s="811"/>
      <c r="GLG80" s="811"/>
      <c r="GLH80" s="811"/>
      <c r="GLI80" s="811"/>
      <c r="GLJ80" s="811"/>
      <c r="GLK80" s="811"/>
      <c r="GLL80" s="811"/>
      <c r="GLM80" s="811"/>
      <c r="GLN80" s="811"/>
      <c r="GLO80" s="811"/>
      <c r="GLP80" s="811"/>
      <c r="GLQ80" s="811"/>
      <c r="GLR80" s="811"/>
      <c r="GLS80" s="811"/>
      <c r="GLT80" s="811"/>
      <c r="GLU80" s="811"/>
      <c r="GLV80" s="811"/>
      <c r="GLW80" s="811"/>
      <c r="GLX80" s="811"/>
      <c r="GLY80" s="811"/>
      <c r="GLZ80" s="811"/>
      <c r="GMA80" s="811"/>
      <c r="GMB80" s="811"/>
      <c r="GMC80" s="811"/>
      <c r="GMD80" s="811"/>
      <c r="GME80" s="811"/>
      <c r="GMF80" s="811"/>
      <c r="GMG80" s="811"/>
      <c r="GMH80" s="811"/>
      <c r="GMI80" s="811"/>
      <c r="GMJ80" s="811"/>
      <c r="GMK80" s="811"/>
      <c r="GML80" s="811"/>
      <c r="GMM80" s="811"/>
      <c r="GMN80" s="811"/>
      <c r="GMO80" s="811"/>
      <c r="GMP80" s="811"/>
      <c r="GMQ80" s="811"/>
      <c r="GMR80" s="811"/>
      <c r="GMS80" s="811"/>
      <c r="GMT80" s="811"/>
      <c r="GMU80" s="811"/>
      <c r="GMV80" s="811"/>
      <c r="GMW80" s="811"/>
      <c r="GMX80" s="811"/>
      <c r="GMY80" s="811"/>
      <c r="GMZ80" s="811"/>
      <c r="GNA80" s="811"/>
      <c r="GNB80" s="811"/>
      <c r="GNC80" s="811"/>
      <c r="GND80" s="811"/>
      <c r="GNE80" s="811"/>
      <c r="GNF80" s="811"/>
      <c r="GNG80" s="811"/>
      <c r="GNH80" s="811"/>
      <c r="GNI80" s="811"/>
      <c r="GNJ80" s="811"/>
      <c r="GNK80" s="811"/>
      <c r="GNL80" s="811"/>
      <c r="GNM80" s="811"/>
      <c r="GNN80" s="811"/>
      <c r="GNO80" s="811"/>
      <c r="GNP80" s="811"/>
      <c r="GNQ80" s="811"/>
      <c r="GNR80" s="811"/>
      <c r="GNS80" s="811"/>
      <c r="GNT80" s="811"/>
      <c r="GNU80" s="811"/>
      <c r="GNV80" s="811"/>
      <c r="GNW80" s="811"/>
      <c r="GNX80" s="811"/>
      <c r="GNY80" s="811"/>
      <c r="GNZ80" s="811"/>
      <c r="GOA80" s="811"/>
      <c r="GOB80" s="811"/>
      <c r="GOC80" s="811"/>
      <c r="GOD80" s="811"/>
      <c r="GOE80" s="811"/>
      <c r="GOF80" s="811"/>
      <c r="GOG80" s="811"/>
      <c r="GOH80" s="811"/>
      <c r="GOI80" s="811"/>
      <c r="GOJ80" s="811"/>
      <c r="GOK80" s="811"/>
      <c r="GOL80" s="811"/>
      <c r="GOM80" s="811"/>
      <c r="GON80" s="811"/>
      <c r="GOO80" s="811"/>
      <c r="GOP80" s="811"/>
      <c r="GOQ80" s="811"/>
      <c r="GOR80" s="811"/>
      <c r="GOS80" s="811"/>
      <c r="GOT80" s="811"/>
      <c r="GOU80" s="811"/>
      <c r="GOV80" s="811"/>
      <c r="GOW80" s="811"/>
      <c r="GOX80" s="811"/>
      <c r="GOY80" s="811"/>
      <c r="GOZ80" s="811"/>
      <c r="GPA80" s="811"/>
      <c r="GPB80" s="811"/>
      <c r="GPC80" s="811"/>
      <c r="GPD80" s="811"/>
      <c r="GPE80" s="811"/>
      <c r="GPF80" s="811"/>
      <c r="GPG80" s="811"/>
      <c r="GPH80" s="811"/>
      <c r="GPI80" s="811"/>
      <c r="GPJ80" s="811"/>
      <c r="GPK80" s="811"/>
      <c r="GPL80" s="811"/>
      <c r="GPM80" s="811"/>
      <c r="GPN80" s="811"/>
      <c r="GPO80" s="811"/>
      <c r="GPP80" s="811"/>
      <c r="GPQ80" s="811"/>
      <c r="GPR80" s="811"/>
      <c r="GPS80" s="811"/>
      <c r="GPT80" s="811"/>
      <c r="GPU80" s="811"/>
      <c r="GPV80" s="811"/>
      <c r="GPW80" s="811"/>
      <c r="GPX80" s="811"/>
      <c r="GPY80" s="811"/>
      <c r="GPZ80" s="811"/>
      <c r="GQA80" s="811"/>
      <c r="GQB80" s="811"/>
      <c r="GQC80" s="811"/>
      <c r="GQD80" s="811"/>
      <c r="GQE80" s="811"/>
      <c r="GQF80" s="811"/>
      <c r="GQG80" s="811"/>
      <c r="GQH80" s="811"/>
      <c r="GQI80" s="811"/>
      <c r="GQJ80" s="811"/>
      <c r="GQK80" s="811"/>
      <c r="GQL80" s="811"/>
      <c r="GQM80" s="811"/>
      <c r="GQN80" s="811"/>
      <c r="GQO80" s="811"/>
      <c r="GQP80" s="811"/>
      <c r="GQQ80" s="811"/>
      <c r="GQR80" s="811"/>
      <c r="GQS80" s="811"/>
      <c r="GQT80" s="811"/>
      <c r="GQU80" s="811"/>
      <c r="GQV80" s="811"/>
      <c r="GQW80" s="811"/>
      <c r="GQX80" s="811"/>
      <c r="GQY80" s="811"/>
      <c r="GQZ80" s="811"/>
      <c r="GRA80" s="811"/>
      <c r="GRB80" s="811"/>
      <c r="GRC80" s="811"/>
      <c r="GRD80" s="811"/>
      <c r="GRE80" s="811"/>
      <c r="GRF80" s="811"/>
      <c r="GRG80" s="811"/>
      <c r="GRH80" s="811"/>
      <c r="GRI80" s="811"/>
      <c r="GRJ80" s="811"/>
      <c r="GRK80" s="811"/>
      <c r="GRL80" s="811"/>
      <c r="GRM80" s="811"/>
      <c r="GRN80" s="811"/>
      <c r="GRO80" s="811"/>
      <c r="GRP80" s="811"/>
      <c r="GRQ80" s="811"/>
      <c r="GRR80" s="811"/>
      <c r="GRS80" s="811"/>
      <c r="GRT80" s="811"/>
      <c r="GRU80" s="811"/>
      <c r="GRV80" s="811"/>
      <c r="GRW80" s="811"/>
      <c r="GRX80" s="811"/>
      <c r="GRY80" s="811"/>
      <c r="GRZ80" s="811"/>
      <c r="GSA80" s="811"/>
      <c r="GSB80" s="811"/>
      <c r="GSC80" s="811"/>
      <c r="GSD80" s="811"/>
      <c r="GSE80" s="811"/>
      <c r="GSF80" s="811"/>
      <c r="GSG80" s="811"/>
      <c r="GSH80" s="811"/>
      <c r="GSI80" s="811"/>
      <c r="GSJ80" s="811"/>
      <c r="GSK80" s="811"/>
      <c r="GSL80" s="811"/>
      <c r="GSM80" s="811"/>
      <c r="GSN80" s="811"/>
      <c r="GSO80" s="811"/>
      <c r="GSP80" s="811"/>
      <c r="GSQ80" s="811"/>
      <c r="GSR80" s="811"/>
      <c r="GSS80" s="811"/>
      <c r="GST80" s="811"/>
      <c r="GSU80" s="811"/>
      <c r="GSV80" s="811"/>
      <c r="GSW80" s="811"/>
      <c r="GSX80" s="811"/>
      <c r="GSY80" s="811"/>
      <c r="GSZ80" s="811"/>
      <c r="GTA80" s="811"/>
      <c r="GTB80" s="811"/>
      <c r="GTC80" s="811"/>
      <c r="GTD80" s="811"/>
      <c r="GTE80" s="811"/>
      <c r="GTF80" s="811"/>
      <c r="GTG80" s="811"/>
      <c r="GTH80" s="811"/>
      <c r="GTI80" s="811"/>
      <c r="GTJ80" s="811"/>
      <c r="GTK80" s="811"/>
      <c r="GTL80" s="811"/>
      <c r="GTM80" s="811"/>
      <c r="GTN80" s="811"/>
      <c r="GTO80" s="811"/>
      <c r="GTP80" s="811"/>
      <c r="GTQ80" s="811"/>
      <c r="GTR80" s="811"/>
      <c r="GTS80" s="811"/>
      <c r="GTT80" s="811"/>
      <c r="GTU80" s="811"/>
      <c r="GTV80" s="811"/>
      <c r="GTW80" s="811"/>
      <c r="GTX80" s="811"/>
      <c r="GTY80" s="811"/>
      <c r="GTZ80" s="811"/>
      <c r="GUA80" s="811"/>
      <c r="GUB80" s="811"/>
      <c r="GUC80" s="811"/>
      <c r="GUD80" s="811"/>
      <c r="GUE80" s="811"/>
      <c r="GUF80" s="811"/>
      <c r="GUG80" s="811"/>
      <c r="GUH80" s="811"/>
      <c r="GUI80" s="811"/>
      <c r="GUJ80" s="811"/>
      <c r="GUK80" s="811"/>
      <c r="GUL80" s="811"/>
      <c r="GUM80" s="811"/>
      <c r="GUN80" s="811"/>
      <c r="GUO80" s="811"/>
      <c r="GUP80" s="811"/>
      <c r="GUQ80" s="811"/>
      <c r="GUR80" s="811"/>
      <c r="GUS80" s="811"/>
      <c r="GUT80" s="811"/>
      <c r="GUU80" s="811"/>
      <c r="GUV80" s="811"/>
      <c r="GUW80" s="811"/>
      <c r="GUX80" s="811"/>
      <c r="GUY80" s="811"/>
      <c r="GUZ80" s="811"/>
      <c r="GVA80" s="811"/>
      <c r="GVB80" s="811"/>
      <c r="GVC80" s="811"/>
      <c r="GVD80" s="811"/>
      <c r="GVE80" s="811"/>
      <c r="GVF80" s="811"/>
      <c r="GVG80" s="811"/>
      <c r="GVH80" s="811"/>
      <c r="GVI80" s="811"/>
      <c r="GVJ80" s="811"/>
      <c r="GVK80" s="811"/>
      <c r="GVL80" s="811"/>
      <c r="GVM80" s="811"/>
      <c r="GVN80" s="811"/>
      <c r="GVO80" s="811"/>
      <c r="GVP80" s="811"/>
      <c r="GVQ80" s="811"/>
      <c r="GVR80" s="811"/>
      <c r="GVS80" s="811"/>
      <c r="GVT80" s="811"/>
      <c r="GVU80" s="811"/>
      <c r="GVV80" s="811"/>
      <c r="GVW80" s="811"/>
      <c r="GVX80" s="811"/>
      <c r="GVY80" s="811"/>
      <c r="GVZ80" s="811"/>
      <c r="GWA80" s="811"/>
      <c r="GWB80" s="811"/>
      <c r="GWC80" s="811"/>
      <c r="GWD80" s="811"/>
      <c r="GWE80" s="811"/>
      <c r="GWF80" s="811"/>
      <c r="GWG80" s="811"/>
      <c r="GWH80" s="811"/>
      <c r="GWI80" s="811"/>
      <c r="GWJ80" s="811"/>
      <c r="GWK80" s="811"/>
      <c r="GWL80" s="811"/>
      <c r="GWM80" s="811"/>
      <c r="GWN80" s="811"/>
      <c r="GWO80" s="811"/>
      <c r="GWP80" s="811"/>
      <c r="GWQ80" s="811"/>
      <c r="GWR80" s="811"/>
      <c r="GWS80" s="811"/>
      <c r="GWT80" s="811"/>
      <c r="GWU80" s="811"/>
      <c r="GWV80" s="811"/>
      <c r="GWW80" s="811"/>
      <c r="GWX80" s="811"/>
      <c r="GWY80" s="811"/>
      <c r="GWZ80" s="811"/>
      <c r="GXA80" s="811"/>
      <c r="GXB80" s="811"/>
      <c r="GXC80" s="811"/>
      <c r="GXD80" s="811"/>
      <c r="GXE80" s="811"/>
      <c r="GXF80" s="811"/>
      <c r="GXG80" s="811"/>
      <c r="GXH80" s="811"/>
      <c r="GXI80" s="811"/>
      <c r="GXJ80" s="811"/>
      <c r="GXK80" s="811"/>
      <c r="GXL80" s="811"/>
      <c r="GXM80" s="811"/>
      <c r="GXN80" s="811"/>
      <c r="GXO80" s="811"/>
      <c r="GXP80" s="811"/>
      <c r="GXQ80" s="811"/>
      <c r="GXR80" s="811"/>
      <c r="GXS80" s="811"/>
      <c r="GXT80" s="811"/>
      <c r="GXU80" s="811"/>
      <c r="GXV80" s="811"/>
      <c r="GXW80" s="811"/>
      <c r="GXX80" s="811"/>
      <c r="GXY80" s="811"/>
      <c r="GXZ80" s="811"/>
      <c r="GYA80" s="811"/>
      <c r="GYB80" s="811"/>
      <c r="GYC80" s="811"/>
      <c r="GYD80" s="811"/>
      <c r="GYE80" s="811"/>
      <c r="GYF80" s="811"/>
      <c r="GYG80" s="811"/>
      <c r="GYH80" s="811"/>
      <c r="GYI80" s="811"/>
      <c r="GYJ80" s="811"/>
      <c r="GYK80" s="811"/>
      <c r="GYL80" s="811"/>
      <c r="GYM80" s="811"/>
      <c r="GYN80" s="811"/>
      <c r="GYO80" s="811"/>
      <c r="GYP80" s="811"/>
      <c r="GYQ80" s="811"/>
      <c r="GYR80" s="811"/>
      <c r="GYS80" s="811"/>
      <c r="GYT80" s="811"/>
      <c r="GYU80" s="811"/>
      <c r="GYV80" s="811"/>
      <c r="GYW80" s="811"/>
      <c r="GYX80" s="811"/>
      <c r="GYY80" s="811"/>
      <c r="GYZ80" s="811"/>
      <c r="GZA80" s="811"/>
      <c r="GZB80" s="811"/>
      <c r="GZC80" s="811"/>
      <c r="GZD80" s="811"/>
      <c r="GZE80" s="811"/>
      <c r="GZF80" s="811"/>
      <c r="GZG80" s="811"/>
      <c r="GZH80" s="811"/>
      <c r="GZI80" s="811"/>
      <c r="GZJ80" s="811"/>
      <c r="GZK80" s="811"/>
      <c r="GZL80" s="811"/>
      <c r="GZM80" s="811"/>
      <c r="GZN80" s="811"/>
      <c r="GZO80" s="811"/>
      <c r="GZP80" s="811"/>
      <c r="GZQ80" s="811"/>
      <c r="GZR80" s="811"/>
      <c r="GZS80" s="811"/>
      <c r="GZT80" s="811"/>
      <c r="GZU80" s="811"/>
      <c r="GZV80" s="811"/>
      <c r="GZW80" s="811"/>
      <c r="GZX80" s="811"/>
      <c r="GZY80" s="811"/>
      <c r="GZZ80" s="811"/>
      <c r="HAA80" s="811"/>
      <c r="HAB80" s="811"/>
      <c r="HAC80" s="811"/>
      <c r="HAD80" s="811"/>
      <c r="HAE80" s="811"/>
      <c r="HAF80" s="811"/>
      <c r="HAG80" s="811"/>
      <c r="HAH80" s="811"/>
      <c r="HAI80" s="811"/>
      <c r="HAJ80" s="811"/>
      <c r="HAK80" s="811"/>
      <c r="HAL80" s="811"/>
      <c r="HAM80" s="811"/>
      <c r="HAN80" s="811"/>
      <c r="HAO80" s="811"/>
      <c r="HAP80" s="811"/>
      <c r="HAQ80" s="811"/>
      <c r="HAR80" s="811"/>
      <c r="HAS80" s="811"/>
      <c r="HAT80" s="811"/>
      <c r="HAU80" s="811"/>
      <c r="HAV80" s="811"/>
      <c r="HAW80" s="811"/>
      <c r="HAX80" s="811"/>
      <c r="HAY80" s="811"/>
      <c r="HAZ80" s="811"/>
      <c r="HBA80" s="811"/>
      <c r="HBB80" s="811"/>
      <c r="HBC80" s="811"/>
      <c r="HBD80" s="811"/>
      <c r="HBE80" s="811"/>
      <c r="HBF80" s="811"/>
      <c r="HBG80" s="811"/>
      <c r="HBH80" s="811"/>
      <c r="HBI80" s="811"/>
      <c r="HBJ80" s="811"/>
      <c r="HBK80" s="811"/>
      <c r="HBL80" s="811"/>
      <c r="HBM80" s="811"/>
      <c r="HBN80" s="811"/>
      <c r="HBO80" s="811"/>
      <c r="HBP80" s="811"/>
      <c r="HBQ80" s="811"/>
      <c r="HBR80" s="811"/>
      <c r="HBS80" s="811"/>
      <c r="HBT80" s="811"/>
      <c r="HBU80" s="811"/>
      <c r="HBV80" s="811"/>
      <c r="HBW80" s="811"/>
      <c r="HBX80" s="811"/>
      <c r="HBY80" s="811"/>
      <c r="HBZ80" s="811"/>
      <c r="HCA80" s="811"/>
      <c r="HCB80" s="811"/>
      <c r="HCC80" s="811"/>
      <c r="HCD80" s="811"/>
      <c r="HCE80" s="811"/>
      <c r="HCF80" s="811"/>
      <c r="HCG80" s="811"/>
      <c r="HCH80" s="811"/>
      <c r="HCI80" s="811"/>
      <c r="HCJ80" s="811"/>
      <c r="HCK80" s="811"/>
      <c r="HCL80" s="811"/>
      <c r="HCM80" s="811"/>
      <c r="HCN80" s="811"/>
      <c r="HCO80" s="811"/>
      <c r="HCP80" s="811"/>
      <c r="HCQ80" s="811"/>
      <c r="HCR80" s="811"/>
      <c r="HCS80" s="811"/>
      <c r="HCT80" s="811"/>
      <c r="HCU80" s="811"/>
      <c r="HCV80" s="811"/>
      <c r="HCW80" s="811"/>
      <c r="HCX80" s="811"/>
      <c r="HCY80" s="811"/>
      <c r="HCZ80" s="811"/>
      <c r="HDA80" s="811"/>
      <c r="HDB80" s="811"/>
      <c r="HDC80" s="811"/>
      <c r="HDD80" s="811"/>
      <c r="HDE80" s="811"/>
      <c r="HDF80" s="811"/>
      <c r="HDG80" s="811"/>
      <c r="HDH80" s="811"/>
      <c r="HDI80" s="811"/>
      <c r="HDJ80" s="811"/>
      <c r="HDK80" s="811"/>
      <c r="HDL80" s="811"/>
      <c r="HDM80" s="811"/>
      <c r="HDN80" s="811"/>
      <c r="HDO80" s="811"/>
      <c r="HDP80" s="811"/>
      <c r="HDQ80" s="811"/>
      <c r="HDR80" s="811"/>
      <c r="HDS80" s="811"/>
      <c r="HDT80" s="811"/>
      <c r="HDU80" s="811"/>
      <c r="HDV80" s="811"/>
      <c r="HDW80" s="811"/>
      <c r="HDX80" s="811"/>
      <c r="HDY80" s="811"/>
      <c r="HDZ80" s="811"/>
      <c r="HEA80" s="811"/>
      <c r="HEB80" s="811"/>
      <c r="HEC80" s="811"/>
      <c r="HED80" s="811"/>
      <c r="HEE80" s="811"/>
      <c r="HEF80" s="811"/>
      <c r="HEG80" s="811"/>
      <c r="HEH80" s="811"/>
      <c r="HEI80" s="811"/>
      <c r="HEJ80" s="811"/>
      <c r="HEK80" s="811"/>
      <c r="HEL80" s="811"/>
      <c r="HEM80" s="811"/>
      <c r="HEN80" s="811"/>
      <c r="HEO80" s="811"/>
      <c r="HEP80" s="811"/>
      <c r="HEQ80" s="811"/>
      <c r="HER80" s="811"/>
      <c r="HES80" s="811"/>
      <c r="HET80" s="811"/>
      <c r="HEU80" s="811"/>
      <c r="HEV80" s="811"/>
      <c r="HEW80" s="811"/>
      <c r="HEX80" s="811"/>
      <c r="HEY80" s="811"/>
      <c r="HEZ80" s="811"/>
      <c r="HFA80" s="811"/>
      <c r="HFB80" s="811"/>
      <c r="HFC80" s="811"/>
      <c r="HFD80" s="811"/>
      <c r="HFE80" s="811"/>
      <c r="HFF80" s="811"/>
      <c r="HFG80" s="811"/>
      <c r="HFH80" s="811"/>
      <c r="HFI80" s="811"/>
      <c r="HFJ80" s="811"/>
      <c r="HFK80" s="811"/>
      <c r="HFL80" s="811"/>
      <c r="HFM80" s="811"/>
      <c r="HFN80" s="811"/>
      <c r="HFO80" s="811"/>
      <c r="HFP80" s="811"/>
      <c r="HFQ80" s="811"/>
      <c r="HFR80" s="811"/>
      <c r="HFS80" s="811"/>
      <c r="HFT80" s="811"/>
      <c r="HFU80" s="811"/>
      <c r="HFV80" s="811"/>
      <c r="HFW80" s="811"/>
      <c r="HFX80" s="811"/>
      <c r="HFY80" s="811"/>
      <c r="HFZ80" s="811"/>
      <c r="HGA80" s="811"/>
      <c r="HGB80" s="811"/>
      <c r="HGC80" s="811"/>
      <c r="HGD80" s="811"/>
      <c r="HGE80" s="811"/>
      <c r="HGF80" s="811"/>
      <c r="HGG80" s="811"/>
      <c r="HGH80" s="811"/>
      <c r="HGI80" s="811"/>
      <c r="HGJ80" s="811"/>
      <c r="HGK80" s="811"/>
      <c r="HGL80" s="811"/>
      <c r="HGM80" s="811"/>
      <c r="HGN80" s="811"/>
      <c r="HGO80" s="811"/>
      <c r="HGP80" s="811"/>
      <c r="HGQ80" s="811"/>
      <c r="HGR80" s="811"/>
      <c r="HGS80" s="811"/>
      <c r="HGT80" s="811"/>
      <c r="HGU80" s="811"/>
      <c r="HGV80" s="811"/>
      <c r="HGW80" s="811"/>
      <c r="HGX80" s="811"/>
      <c r="HGY80" s="811"/>
      <c r="HGZ80" s="811"/>
      <c r="HHA80" s="811"/>
      <c r="HHB80" s="811"/>
      <c r="HHC80" s="811"/>
      <c r="HHD80" s="811"/>
      <c r="HHE80" s="811"/>
      <c r="HHF80" s="811"/>
      <c r="HHG80" s="811"/>
      <c r="HHH80" s="811"/>
      <c r="HHI80" s="811"/>
      <c r="HHJ80" s="811"/>
      <c r="HHK80" s="811"/>
      <c r="HHL80" s="811"/>
      <c r="HHM80" s="811"/>
      <c r="HHN80" s="811"/>
      <c r="HHO80" s="811"/>
      <c r="HHP80" s="811"/>
      <c r="HHQ80" s="811"/>
      <c r="HHR80" s="811"/>
      <c r="HHS80" s="811"/>
      <c r="HHT80" s="811"/>
      <c r="HHU80" s="811"/>
      <c r="HHV80" s="811"/>
      <c r="HHW80" s="811"/>
      <c r="HHX80" s="811"/>
      <c r="HHY80" s="811"/>
      <c r="HHZ80" s="811"/>
      <c r="HIA80" s="811"/>
      <c r="HIB80" s="811"/>
      <c r="HIC80" s="811"/>
      <c r="HID80" s="811"/>
      <c r="HIE80" s="811"/>
      <c r="HIF80" s="811"/>
      <c r="HIG80" s="811"/>
      <c r="HIH80" s="811"/>
      <c r="HII80" s="811"/>
      <c r="HIJ80" s="811"/>
      <c r="HIK80" s="811"/>
      <c r="HIL80" s="811"/>
      <c r="HIM80" s="811"/>
      <c r="HIN80" s="811"/>
      <c r="HIO80" s="811"/>
      <c r="HIP80" s="811"/>
      <c r="HIQ80" s="811"/>
      <c r="HIR80" s="811"/>
      <c r="HIS80" s="811"/>
      <c r="HIT80" s="811"/>
      <c r="HIU80" s="811"/>
      <c r="HIV80" s="811"/>
      <c r="HIW80" s="811"/>
      <c r="HIX80" s="811"/>
      <c r="HIY80" s="811"/>
      <c r="HIZ80" s="811"/>
      <c r="HJA80" s="811"/>
      <c r="HJB80" s="811"/>
      <c r="HJC80" s="811"/>
      <c r="HJD80" s="811"/>
      <c r="HJE80" s="811"/>
      <c r="HJF80" s="811"/>
      <c r="HJG80" s="811"/>
      <c r="HJH80" s="811"/>
      <c r="HJI80" s="811"/>
      <c r="HJJ80" s="811"/>
      <c r="HJK80" s="811"/>
      <c r="HJL80" s="811"/>
      <c r="HJM80" s="811"/>
      <c r="HJN80" s="811"/>
      <c r="HJO80" s="811"/>
      <c r="HJP80" s="811"/>
      <c r="HJQ80" s="811"/>
      <c r="HJR80" s="811"/>
      <c r="HJS80" s="811"/>
      <c r="HJT80" s="811"/>
      <c r="HJU80" s="811"/>
      <c r="HJV80" s="811"/>
      <c r="HJW80" s="811"/>
      <c r="HJX80" s="811"/>
      <c r="HJY80" s="811"/>
      <c r="HJZ80" s="811"/>
      <c r="HKA80" s="811"/>
      <c r="HKB80" s="811"/>
      <c r="HKC80" s="811"/>
      <c r="HKD80" s="811"/>
      <c r="HKE80" s="811"/>
      <c r="HKF80" s="811"/>
      <c r="HKG80" s="811"/>
      <c r="HKH80" s="811"/>
      <c r="HKI80" s="811"/>
      <c r="HKJ80" s="811"/>
      <c r="HKK80" s="811"/>
      <c r="HKL80" s="811"/>
      <c r="HKM80" s="811"/>
      <c r="HKN80" s="811"/>
      <c r="HKO80" s="811"/>
      <c r="HKP80" s="811"/>
      <c r="HKQ80" s="811"/>
      <c r="HKR80" s="811"/>
      <c r="HKS80" s="811"/>
      <c r="HKT80" s="811"/>
      <c r="HKU80" s="811"/>
      <c r="HKV80" s="811"/>
      <c r="HKW80" s="811"/>
      <c r="HKX80" s="811"/>
      <c r="HKY80" s="811"/>
      <c r="HKZ80" s="811"/>
      <c r="HLA80" s="811"/>
      <c r="HLB80" s="811"/>
      <c r="HLC80" s="811"/>
      <c r="HLD80" s="811"/>
      <c r="HLE80" s="811"/>
      <c r="HLF80" s="811"/>
      <c r="HLG80" s="811"/>
      <c r="HLH80" s="811"/>
      <c r="HLI80" s="811"/>
      <c r="HLJ80" s="811"/>
      <c r="HLK80" s="811"/>
      <c r="HLL80" s="811"/>
      <c r="HLM80" s="811"/>
      <c r="HLN80" s="811"/>
      <c r="HLO80" s="811"/>
      <c r="HLP80" s="811"/>
      <c r="HLQ80" s="811"/>
      <c r="HLR80" s="811"/>
      <c r="HLS80" s="811"/>
      <c r="HLT80" s="811"/>
      <c r="HLU80" s="811"/>
      <c r="HLV80" s="811"/>
      <c r="HLW80" s="811"/>
      <c r="HLX80" s="811"/>
      <c r="HLY80" s="811"/>
      <c r="HLZ80" s="811"/>
      <c r="HMA80" s="811"/>
      <c r="HMB80" s="811"/>
      <c r="HMC80" s="811"/>
      <c r="HMD80" s="811"/>
      <c r="HME80" s="811"/>
      <c r="HMF80" s="811"/>
      <c r="HMG80" s="811"/>
      <c r="HMH80" s="811"/>
      <c r="HMI80" s="811"/>
      <c r="HMJ80" s="811"/>
      <c r="HMK80" s="811"/>
      <c r="HML80" s="811"/>
      <c r="HMM80" s="811"/>
      <c r="HMN80" s="811"/>
      <c r="HMO80" s="811"/>
      <c r="HMP80" s="811"/>
      <c r="HMQ80" s="811"/>
      <c r="HMR80" s="811"/>
      <c r="HMS80" s="811"/>
      <c r="HMT80" s="811"/>
      <c r="HMU80" s="811"/>
      <c r="HMV80" s="811"/>
      <c r="HMW80" s="811"/>
      <c r="HMX80" s="811"/>
      <c r="HMY80" s="811"/>
      <c r="HMZ80" s="811"/>
      <c r="HNA80" s="811"/>
      <c r="HNB80" s="811"/>
      <c r="HNC80" s="811"/>
      <c r="HND80" s="811"/>
      <c r="HNE80" s="811"/>
      <c r="HNF80" s="811"/>
      <c r="HNG80" s="811"/>
      <c r="HNH80" s="811"/>
      <c r="HNI80" s="811"/>
      <c r="HNJ80" s="811"/>
      <c r="HNK80" s="811"/>
      <c r="HNL80" s="811"/>
      <c r="HNM80" s="811"/>
      <c r="HNN80" s="811"/>
      <c r="HNO80" s="811"/>
      <c r="HNP80" s="811"/>
      <c r="HNQ80" s="811"/>
      <c r="HNR80" s="811"/>
      <c r="HNS80" s="811"/>
      <c r="HNT80" s="811"/>
      <c r="HNU80" s="811"/>
      <c r="HNV80" s="811"/>
      <c r="HNW80" s="811"/>
      <c r="HNX80" s="811"/>
      <c r="HNY80" s="811"/>
      <c r="HNZ80" s="811"/>
      <c r="HOA80" s="811"/>
      <c r="HOB80" s="811"/>
      <c r="HOC80" s="811"/>
      <c r="HOD80" s="811"/>
      <c r="HOE80" s="811"/>
      <c r="HOF80" s="811"/>
      <c r="HOG80" s="811"/>
      <c r="HOH80" s="811"/>
      <c r="HOI80" s="811"/>
      <c r="HOJ80" s="811"/>
      <c r="HOK80" s="811"/>
      <c r="HOL80" s="811"/>
      <c r="HOM80" s="811"/>
      <c r="HON80" s="811"/>
      <c r="HOO80" s="811"/>
      <c r="HOP80" s="811"/>
      <c r="HOQ80" s="811"/>
      <c r="HOR80" s="811"/>
      <c r="HOS80" s="811"/>
      <c r="HOT80" s="811"/>
      <c r="HOU80" s="811"/>
      <c r="HOV80" s="811"/>
      <c r="HOW80" s="811"/>
      <c r="HOX80" s="811"/>
      <c r="HOY80" s="811"/>
      <c r="HOZ80" s="811"/>
      <c r="HPA80" s="811"/>
      <c r="HPB80" s="811"/>
      <c r="HPC80" s="811"/>
      <c r="HPD80" s="811"/>
      <c r="HPE80" s="811"/>
      <c r="HPF80" s="811"/>
      <c r="HPG80" s="811"/>
      <c r="HPH80" s="811"/>
      <c r="HPI80" s="811"/>
      <c r="HPJ80" s="811"/>
      <c r="HPK80" s="811"/>
      <c r="HPL80" s="811"/>
      <c r="HPM80" s="811"/>
      <c r="HPN80" s="811"/>
      <c r="HPO80" s="811"/>
      <c r="HPP80" s="811"/>
      <c r="HPQ80" s="811"/>
      <c r="HPR80" s="811"/>
      <c r="HPS80" s="811"/>
      <c r="HPT80" s="811"/>
      <c r="HPU80" s="811"/>
      <c r="HPV80" s="811"/>
      <c r="HPW80" s="811"/>
      <c r="HPX80" s="811"/>
      <c r="HPY80" s="811"/>
      <c r="HPZ80" s="811"/>
      <c r="HQA80" s="811"/>
      <c r="HQB80" s="811"/>
      <c r="HQC80" s="811"/>
      <c r="HQD80" s="811"/>
      <c r="HQE80" s="811"/>
      <c r="HQF80" s="811"/>
      <c r="HQG80" s="811"/>
      <c r="HQH80" s="811"/>
      <c r="HQI80" s="811"/>
      <c r="HQJ80" s="811"/>
      <c r="HQK80" s="811"/>
      <c r="HQL80" s="811"/>
      <c r="HQM80" s="811"/>
      <c r="HQN80" s="811"/>
      <c r="HQO80" s="811"/>
      <c r="HQP80" s="811"/>
      <c r="HQQ80" s="811"/>
      <c r="HQR80" s="811"/>
      <c r="HQS80" s="811"/>
      <c r="HQT80" s="811"/>
      <c r="HQU80" s="811"/>
      <c r="HQV80" s="811"/>
      <c r="HQW80" s="811"/>
      <c r="HQX80" s="811"/>
      <c r="HQY80" s="811"/>
      <c r="HQZ80" s="811"/>
      <c r="HRA80" s="811"/>
      <c r="HRB80" s="811"/>
      <c r="HRC80" s="811"/>
      <c r="HRD80" s="811"/>
      <c r="HRE80" s="811"/>
      <c r="HRF80" s="811"/>
      <c r="HRG80" s="811"/>
      <c r="HRH80" s="811"/>
      <c r="HRI80" s="811"/>
      <c r="HRJ80" s="811"/>
      <c r="HRK80" s="811"/>
      <c r="HRL80" s="811"/>
      <c r="HRM80" s="811"/>
      <c r="HRN80" s="811"/>
      <c r="HRO80" s="811"/>
      <c r="HRP80" s="811"/>
      <c r="HRQ80" s="811"/>
      <c r="HRR80" s="811"/>
      <c r="HRS80" s="811"/>
      <c r="HRT80" s="811"/>
      <c r="HRU80" s="811"/>
      <c r="HRV80" s="811"/>
      <c r="HRW80" s="811"/>
      <c r="HRX80" s="811"/>
      <c r="HRY80" s="811"/>
      <c r="HRZ80" s="811"/>
      <c r="HSA80" s="811"/>
      <c r="HSB80" s="811"/>
      <c r="HSC80" s="811"/>
      <c r="HSD80" s="811"/>
      <c r="HSE80" s="811"/>
      <c r="HSF80" s="811"/>
      <c r="HSG80" s="811"/>
      <c r="HSH80" s="811"/>
      <c r="HSI80" s="811"/>
      <c r="HSJ80" s="811"/>
      <c r="HSK80" s="811"/>
      <c r="HSL80" s="811"/>
      <c r="HSM80" s="811"/>
      <c r="HSN80" s="811"/>
      <c r="HSO80" s="811"/>
      <c r="HSP80" s="811"/>
      <c r="HSQ80" s="811"/>
      <c r="HSR80" s="811"/>
      <c r="HSS80" s="811"/>
      <c r="HST80" s="811"/>
      <c r="HSU80" s="811"/>
      <c r="HSV80" s="811"/>
      <c r="HSW80" s="811"/>
      <c r="HSX80" s="811"/>
      <c r="HSY80" s="811"/>
      <c r="HSZ80" s="811"/>
      <c r="HTA80" s="811"/>
      <c r="HTB80" s="811"/>
      <c r="HTC80" s="811"/>
      <c r="HTD80" s="811"/>
      <c r="HTE80" s="811"/>
      <c r="HTF80" s="811"/>
      <c r="HTG80" s="811"/>
      <c r="HTH80" s="811"/>
      <c r="HTI80" s="811"/>
      <c r="HTJ80" s="811"/>
      <c r="HTK80" s="811"/>
      <c r="HTL80" s="811"/>
      <c r="HTM80" s="811"/>
      <c r="HTN80" s="811"/>
      <c r="HTO80" s="811"/>
      <c r="HTP80" s="811"/>
      <c r="HTQ80" s="811"/>
      <c r="HTR80" s="811"/>
      <c r="HTS80" s="811"/>
      <c r="HTT80" s="811"/>
      <c r="HTU80" s="811"/>
      <c r="HTV80" s="811"/>
      <c r="HTW80" s="811"/>
      <c r="HTX80" s="811"/>
      <c r="HTY80" s="811"/>
      <c r="HTZ80" s="811"/>
      <c r="HUA80" s="811"/>
      <c r="HUB80" s="811"/>
      <c r="HUC80" s="811"/>
      <c r="HUD80" s="811"/>
      <c r="HUE80" s="811"/>
      <c r="HUF80" s="811"/>
      <c r="HUG80" s="811"/>
      <c r="HUH80" s="811"/>
      <c r="HUI80" s="811"/>
      <c r="HUJ80" s="811"/>
      <c r="HUK80" s="811"/>
      <c r="HUL80" s="811"/>
      <c r="HUM80" s="811"/>
      <c r="HUN80" s="811"/>
      <c r="HUO80" s="811"/>
      <c r="HUP80" s="811"/>
      <c r="HUQ80" s="811"/>
      <c r="HUR80" s="811"/>
      <c r="HUS80" s="811"/>
      <c r="HUT80" s="811"/>
      <c r="HUU80" s="811"/>
      <c r="HUV80" s="811"/>
      <c r="HUW80" s="811"/>
      <c r="HUX80" s="811"/>
      <c r="HUY80" s="811"/>
      <c r="HUZ80" s="811"/>
      <c r="HVA80" s="811"/>
      <c r="HVB80" s="811"/>
      <c r="HVC80" s="811"/>
      <c r="HVD80" s="811"/>
      <c r="HVE80" s="811"/>
      <c r="HVF80" s="811"/>
      <c r="HVG80" s="811"/>
      <c r="HVH80" s="811"/>
      <c r="HVI80" s="811"/>
      <c r="HVJ80" s="811"/>
      <c r="HVK80" s="811"/>
      <c r="HVL80" s="811"/>
      <c r="HVM80" s="811"/>
      <c r="HVN80" s="811"/>
      <c r="HVO80" s="811"/>
      <c r="HVP80" s="811"/>
      <c r="HVQ80" s="811"/>
      <c r="HVR80" s="811"/>
      <c r="HVS80" s="811"/>
      <c r="HVT80" s="811"/>
      <c r="HVU80" s="811"/>
      <c r="HVV80" s="811"/>
      <c r="HVW80" s="811"/>
      <c r="HVX80" s="811"/>
      <c r="HVY80" s="811"/>
      <c r="HVZ80" s="811"/>
      <c r="HWA80" s="811"/>
      <c r="HWB80" s="811"/>
      <c r="HWC80" s="811"/>
      <c r="HWD80" s="811"/>
      <c r="HWE80" s="811"/>
      <c r="HWF80" s="811"/>
      <c r="HWG80" s="811"/>
      <c r="HWH80" s="811"/>
      <c r="HWI80" s="811"/>
      <c r="HWJ80" s="811"/>
      <c r="HWK80" s="811"/>
      <c r="HWL80" s="811"/>
      <c r="HWM80" s="811"/>
      <c r="HWN80" s="811"/>
      <c r="HWO80" s="811"/>
      <c r="HWP80" s="811"/>
      <c r="HWQ80" s="811"/>
      <c r="HWR80" s="811"/>
      <c r="HWS80" s="811"/>
      <c r="HWT80" s="811"/>
      <c r="HWU80" s="811"/>
      <c r="HWV80" s="811"/>
      <c r="HWW80" s="811"/>
      <c r="HWX80" s="811"/>
      <c r="HWY80" s="811"/>
      <c r="HWZ80" s="811"/>
      <c r="HXA80" s="811"/>
      <c r="HXB80" s="811"/>
      <c r="HXC80" s="811"/>
      <c r="HXD80" s="811"/>
      <c r="HXE80" s="811"/>
      <c r="HXF80" s="811"/>
      <c r="HXG80" s="811"/>
      <c r="HXH80" s="811"/>
      <c r="HXI80" s="811"/>
      <c r="HXJ80" s="811"/>
      <c r="HXK80" s="811"/>
      <c r="HXL80" s="811"/>
      <c r="HXM80" s="811"/>
      <c r="HXN80" s="811"/>
      <c r="HXO80" s="811"/>
      <c r="HXP80" s="811"/>
      <c r="HXQ80" s="811"/>
      <c r="HXR80" s="811"/>
      <c r="HXS80" s="811"/>
      <c r="HXT80" s="811"/>
      <c r="HXU80" s="811"/>
      <c r="HXV80" s="811"/>
      <c r="HXW80" s="811"/>
      <c r="HXX80" s="811"/>
      <c r="HXY80" s="811"/>
      <c r="HXZ80" s="811"/>
      <c r="HYA80" s="811"/>
      <c r="HYB80" s="811"/>
      <c r="HYC80" s="811"/>
      <c r="HYD80" s="811"/>
      <c r="HYE80" s="811"/>
      <c r="HYF80" s="811"/>
      <c r="HYG80" s="811"/>
      <c r="HYH80" s="811"/>
      <c r="HYI80" s="811"/>
      <c r="HYJ80" s="811"/>
      <c r="HYK80" s="811"/>
      <c r="HYL80" s="811"/>
      <c r="HYM80" s="811"/>
      <c r="HYN80" s="811"/>
      <c r="HYO80" s="811"/>
      <c r="HYP80" s="811"/>
      <c r="HYQ80" s="811"/>
      <c r="HYR80" s="811"/>
      <c r="HYS80" s="811"/>
      <c r="HYT80" s="811"/>
      <c r="HYU80" s="811"/>
      <c r="HYV80" s="811"/>
      <c r="HYW80" s="811"/>
      <c r="HYX80" s="811"/>
      <c r="HYY80" s="811"/>
      <c r="HYZ80" s="811"/>
      <c r="HZA80" s="811"/>
      <c r="HZB80" s="811"/>
      <c r="HZC80" s="811"/>
      <c r="HZD80" s="811"/>
      <c r="HZE80" s="811"/>
      <c r="HZF80" s="811"/>
      <c r="HZG80" s="811"/>
      <c r="HZH80" s="811"/>
      <c r="HZI80" s="811"/>
      <c r="HZJ80" s="811"/>
      <c r="HZK80" s="811"/>
      <c r="HZL80" s="811"/>
      <c r="HZM80" s="811"/>
      <c r="HZN80" s="811"/>
      <c r="HZO80" s="811"/>
      <c r="HZP80" s="811"/>
      <c r="HZQ80" s="811"/>
      <c r="HZR80" s="811"/>
      <c r="HZS80" s="811"/>
      <c r="HZT80" s="811"/>
      <c r="HZU80" s="811"/>
      <c r="HZV80" s="811"/>
      <c r="HZW80" s="811"/>
      <c r="HZX80" s="811"/>
      <c r="HZY80" s="811"/>
      <c r="HZZ80" s="811"/>
      <c r="IAA80" s="811"/>
      <c r="IAB80" s="811"/>
      <c r="IAC80" s="811"/>
      <c r="IAD80" s="811"/>
      <c r="IAE80" s="811"/>
      <c r="IAF80" s="811"/>
      <c r="IAG80" s="811"/>
      <c r="IAH80" s="811"/>
      <c r="IAI80" s="811"/>
      <c r="IAJ80" s="811"/>
      <c r="IAK80" s="811"/>
      <c r="IAL80" s="811"/>
      <c r="IAM80" s="811"/>
      <c r="IAN80" s="811"/>
      <c r="IAO80" s="811"/>
      <c r="IAP80" s="811"/>
      <c r="IAQ80" s="811"/>
      <c r="IAR80" s="811"/>
      <c r="IAS80" s="811"/>
      <c r="IAT80" s="811"/>
      <c r="IAU80" s="811"/>
      <c r="IAV80" s="811"/>
      <c r="IAW80" s="811"/>
      <c r="IAX80" s="811"/>
      <c r="IAY80" s="811"/>
      <c r="IAZ80" s="811"/>
      <c r="IBA80" s="811"/>
      <c r="IBB80" s="811"/>
      <c r="IBC80" s="811"/>
      <c r="IBD80" s="811"/>
      <c r="IBE80" s="811"/>
      <c r="IBF80" s="811"/>
      <c r="IBG80" s="811"/>
      <c r="IBH80" s="811"/>
      <c r="IBI80" s="811"/>
      <c r="IBJ80" s="811"/>
      <c r="IBK80" s="811"/>
      <c r="IBL80" s="811"/>
      <c r="IBM80" s="811"/>
      <c r="IBN80" s="811"/>
      <c r="IBO80" s="811"/>
      <c r="IBP80" s="811"/>
      <c r="IBQ80" s="811"/>
      <c r="IBR80" s="811"/>
      <c r="IBS80" s="811"/>
      <c r="IBT80" s="811"/>
      <c r="IBU80" s="811"/>
      <c r="IBV80" s="811"/>
      <c r="IBW80" s="811"/>
      <c r="IBX80" s="811"/>
      <c r="IBY80" s="811"/>
      <c r="IBZ80" s="811"/>
      <c r="ICA80" s="811"/>
      <c r="ICB80" s="811"/>
      <c r="ICC80" s="811"/>
      <c r="ICD80" s="811"/>
      <c r="ICE80" s="811"/>
      <c r="ICF80" s="811"/>
      <c r="ICG80" s="811"/>
      <c r="ICH80" s="811"/>
      <c r="ICI80" s="811"/>
      <c r="ICJ80" s="811"/>
      <c r="ICK80" s="811"/>
      <c r="ICL80" s="811"/>
      <c r="ICM80" s="811"/>
      <c r="ICN80" s="811"/>
      <c r="ICO80" s="811"/>
      <c r="ICP80" s="811"/>
      <c r="ICQ80" s="811"/>
      <c r="ICR80" s="811"/>
      <c r="ICS80" s="811"/>
      <c r="ICT80" s="811"/>
      <c r="ICU80" s="811"/>
      <c r="ICV80" s="811"/>
      <c r="ICW80" s="811"/>
      <c r="ICX80" s="811"/>
      <c r="ICY80" s="811"/>
      <c r="ICZ80" s="811"/>
      <c r="IDA80" s="811"/>
      <c r="IDB80" s="811"/>
      <c r="IDC80" s="811"/>
      <c r="IDD80" s="811"/>
      <c r="IDE80" s="811"/>
      <c r="IDF80" s="811"/>
      <c r="IDG80" s="811"/>
      <c r="IDH80" s="811"/>
      <c r="IDI80" s="811"/>
      <c r="IDJ80" s="811"/>
      <c r="IDK80" s="811"/>
      <c r="IDL80" s="811"/>
      <c r="IDM80" s="811"/>
      <c r="IDN80" s="811"/>
      <c r="IDO80" s="811"/>
      <c r="IDP80" s="811"/>
      <c r="IDQ80" s="811"/>
      <c r="IDR80" s="811"/>
      <c r="IDS80" s="811"/>
      <c r="IDT80" s="811"/>
      <c r="IDU80" s="811"/>
      <c r="IDV80" s="811"/>
      <c r="IDW80" s="811"/>
      <c r="IDX80" s="811"/>
      <c r="IDY80" s="811"/>
      <c r="IDZ80" s="811"/>
      <c r="IEA80" s="811"/>
      <c r="IEB80" s="811"/>
      <c r="IEC80" s="811"/>
      <c r="IED80" s="811"/>
      <c r="IEE80" s="811"/>
      <c r="IEF80" s="811"/>
      <c r="IEG80" s="811"/>
      <c r="IEH80" s="811"/>
      <c r="IEI80" s="811"/>
      <c r="IEJ80" s="811"/>
      <c r="IEK80" s="811"/>
      <c r="IEL80" s="811"/>
      <c r="IEM80" s="811"/>
      <c r="IEN80" s="811"/>
      <c r="IEO80" s="811"/>
      <c r="IEP80" s="811"/>
      <c r="IEQ80" s="811"/>
      <c r="IER80" s="811"/>
      <c r="IES80" s="811"/>
      <c r="IET80" s="811"/>
      <c r="IEU80" s="811"/>
      <c r="IEV80" s="811"/>
      <c r="IEW80" s="811"/>
      <c r="IEX80" s="811"/>
      <c r="IEY80" s="811"/>
      <c r="IEZ80" s="811"/>
      <c r="IFA80" s="811"/>
      <c r="IFB80" s="811"/>
      <c r="IFC80" s="811"/>
      <c r="IFD80" s="811"/>
      <c r="IFE80" s="811"/>
      <c r="IFF80" s="811"/>
      <c r="IFG80" s="811"/>
      <c r="IFH80" s="811"/>
      <c r="IFI80" s="811"/>
      <c r="IFJ80" s="811"/>
      <c r="IFK80" s="811"/>
      <c r="IFL80" s="811"/>
      <c r="IFM80" s="811"/>
      <c r="IFN80" s="811"/>
      <c r="IFO80" s="811"/>
      <c r="IFP80" s="811"/>
      <c r="IFQ80" s="811"/>
      <c r="IFR80" s="811"/>
      <c r="IFS80" s="811"/>
      <c r="IFT80" s="811"/>
      <c r="IFU80" s="811"/>
      <c r="IFV80" s="811"/>
      <c r="IFW80" s="811"/>
      <c r="IFX80" s="811"/>
      <c r="IFY80" s="811"/>
      <c r="IFZ80" s="811"/>
      <c r="IGA80" s="811"/>
      <c r="IGB80" s="811"/>
      <c r="IGC80" s="811"/>
      <c r="IGD80" s="811"/>
      <c r="IGE80" s="811"/>
      <c r="IGF80" s="811"/>
      <c r="IGG80" s="811"/>
      <c r="IGH80" s="811"/>
      <c r="IGI80" s="811"/>
      <c r="IGJ80" s="811"/>
      <c r="IGK80" s="811"/>
      <c r="IGL80" s="811"/>
      <c r="IGM80" s="811"/>
      <c r="IGN80" s="811"/>
      <c r="IGO80" s="811"/>
      <c r="IGP80" s="811"/>
      <c r="IGQ80" s="811"/>
      <c r="IGR80" s="811"/>
      <c r="IGS80" s="811"/>
      <c r="IGT80" s="811"/>
      <c r="IGU80" s="811"/>
      <c r="IGV80" s="811"/>
      <c r="IGW80" s="811"/>
      <c r="IGX80" s="811"/>
      <c r="IGY80" s="811"/>
      <c r="IGZ80" s="811"/>
      <c r="IHA80" s="811"/>
      <c r="IHB80" s="811"/>
      <c r="IHC80" s="811"/>
      <c r="IHD80" s="811"/>
      <c r="IHE80" s="811"/>
      <c r="IHF80" s="811"/>
      <c r="IHG80" s="811"/>
      <c r="IHH80" s="811"/>
      <c r="IHI80" s="811"/>
      <c r="IHJ80" s="811"/>
      <c r="IHK80" s="811"/>
      <c r="IHL80" s="811"/>
      <c r="IHM80" s="811"/>
      <c r="IHN80" s="811"/>
      <c r="IHO80" s="811"/>
      <c r="IHP80" s="811"/>
      <c r="IHQ80" s="811"/>
      <c r="IHR80" s="811"/>
      <c r="IHS80" s="811"/>
      <c r="IHT80" s="811"/>
      <c r="IHU80" s="811"/>
      <c r="IHV80" s="811"/>
      <c r="IHW80" s="811"/>
      <c r="IHX80" s="811"/>
      <c r="IHY80" s="811"/>
      <c r="IHZ80" s="811"/>
      <c r="IIA80" s="811"/>
      <c r="IIB80" s="811"/>
      <c r="IIC80" s="811"/>
      <c r="IID80" s="811"/>
      <c r="IIE80" s="811"/>
      <c r="IIF80" s="811"/>
      <c r="IIG80" s="811"/>
      <c r="IIH80" s="811"/>
      <c r="III80" s="811"/>
      <c r="IIJ80" s="811"/>
      <c r="IIK80" s="811"/>
      <c r="IIL80" s="811"/>
      <c r="IIM80" s="811"/>
      <c r="IIN80" s="811"/>
      <c r="IIO80" s="811"/>
      <c r="IIP80" s="811"/>
      <c r="IIQ80" s="811"/>
      <c r="IIR80" s="811"/>
      <c r="IIS80" s="811"/>
      <c r="IIT80" s="811"/>
      <c r="IIU80" s="811"/>
      <c r="IIV80" s="811"/>
      <c r="IIW80" s="811"/>
      <c r="IIX80" s="811"/>
      <c r="IIY80" s="811"/>
      <c r="IIZ80" s="811"/>
      <c r="IJA80" s="811"/>
      <c r="IJB80" s="811"/>
      <c r="IJC80" s="811"/>
      <c r="IJD80" s="811"/>
      <c r="IJE80" s="811"/>
      <c r="IJF80" s="811"/>
      <c r="IJG80" s="811"/>
      <c r="IJH80" s="811"/>
      <c r="IJI80" s="811"/>
      <c r="IJJ80" s="811"/>
      <c r="IJK80" s="811"/>
      <c r="IJL80" s="811"/>
      <c r="IJM80" s="811"/>
      <c r="IJN80" s="811"/>
      <c r="IJO80" s="811"/>
      <c r="IJP80" s="811"/>
      <c r="IJQ80" s="811"/>
      <c r="IJR80" s="811"/>
      <c r="IJS80" s="811"/>
      <c r="IJT80" s="811"/>
      <c r="IJU80" s="811"/>
      <c r="IJV80" s="811"/>
      <c r="IJW80" s="811"/>
      <c r="IJX80" s="811"/>
      <c r="IJY80" s="811"/>
      <c r="IJZ80" s="811"/>
      <c r="IKA80" s="811"/>
      <c r="IKB80" s="811"/>
      <c r="IKC80" s="811"/>
      <c r="IKD80" s="811"/>
      <c r="IKE80" s="811"/>
      <c r="IKF80" s="811"/>
      <c r="IKG80" s="811"/>
      <c r="IKH80" s="811"/>
      <c r="IKI80" s="811"/>
      <c r="IKJ80" s="811"/>
      <c r="IKK80" s="811"/>
      <c r="IKL80" s="811"/>
      <c r="IKM80" s="811"/>
      <c r="IKN80" s="811"/>
      <c r="IKO80" s="811"/>
      <c r="IKP80" s="811"/>
      <c r="IKQ80" s="811"/>
      <c r="IKR80" s="811"/>
      <c r="IKS80" s="811"/>
      <c r="IKT80" s="811"/>
      <c r="IKU80" s="811"/>
      <c r="IKV80" s="811"/>
      <c r="IKW80" s="811"/>
      <c r="IKX80" s="811"/>
      <c r="IKY80" s="811"/>
      <c r="IKZ80" s="811"/>
      <c r="ILA80" s="811"/>
      <c r="ILB80" s="811"/>
      <c r="ILC80" s="811"/>
      <c r="ILD80" s="811"/>
      <c r="ILE80" s="811"/>
      <c r="ILF80" s="811"/>
      <c r="ILG80" s="811"/>
      <c r="ILH80" s="811"/>
      <c r="ILI80" s="811"/>
      <c r="ILJ80" s="811"/>
      <c r="ILK80" s="811"/>
      <c r="ILL80" s="811"/>
      <c r="ILM80" s="811"/>
      <c r="ILN80" s="811"/>
      <c r="ILO80" s="811"/>
      <c r="ILP80" s="811"/>
      <c r="ILQ80" s="811"/>
      <c r="ILR80" s="811"/>
      <c r="ILS80" s="811"/>
      <c r="ILT80" s="811"/>
      <c r="ILU80" s="811"/>
      <c r="ILV80" s="811"/>
      <c r="ILW80" s="811"/>
      <c r="ILX80" s="811"/>
      <c r="ILY80" s="811"/>
      <c r="ILZ80" s="811"/>
      <c r="IMA80" s="811"/>
      <c r="IMB80" s="811"/>
      <c r="IMC80" s="811"/>
      <c r="IMD80" s="811"/>
      <c r="IME80" s="811"/>
      <c r="IMF80" s="811"/>
      <c r="IMG80" s="811"/>
      <c r="IMH80" s="811"/>
      <c r="IMI80" s="811"/>
      <c r="IMJ80" s="811"/>
      <c r="IMK80" s="811"/>
      <c r="IML80" s="811"/>
      <c r="IMM80" s="811"/>
      <c r="IMN80" s="811"/>
      <c r="IMO80" s="811"/>
      <c r="IMP80" s="811"/>
      <c r="IMQ80" s="811"/>
      <c r="IMR80" s="811"/>
      <c r="IMS80" s="811"/>
      <c r="IMT80" s="811"/>
      <c r="IMU80" s="811"/>
      <c r="IMV80" s="811"/>
      <c r="IMW80" s="811"/>
      <c r="IMX80" s="811"/>
      <c r="IMY80" s="811"/>
      <c r="IMZ80" s="811"/>
      <c r="INA80" s="811"/>
      <c r="INB80" s="811"/>
      <c r="INC80" s="811"/>
      <c r="IND80" s="811"/>
      <c r="INE80" s="811"/>
      <c r="INF80" s="811"/>
      <c r="ING80" s="811"/>
      <c r="INH80" s="811"/>
      <c r="INI80" s="811"/>
      <c r="INJ80" s="811"/>
      <c r="INK80" s="811"/>
      <c r="INL80" s="811"/>
      <c r="INM80" s="811"/>
      <c r="INN80" s="811"/>
      <c r="INO80" s="811"/>
      <c r="INP80" s="811"/>
      <c r="INQ80" s="811"/>
      <c r="INR80" s="811"/>
      <c r="INS80" s="811"/>
      <c r="INT80" s="811"/>
      <c r="INU80" s="811"/>
      <c r="INV80" s="811"/>
      <c r="INW80" s="811"/>
      <c r="INX80" s="811"/>
      <c r="INY80" s="811"/>
      <c r="INZ80" s="811"/>
      <c r="IOA80" s="811"/>
      <c r="IOB80" s="811"/>
      <c r="IOC80" s="811"/>
      <c r="IOD80" s="811"/>
      <c r="IOE80" s="811"/>
      <c r="IOF80" s="811"/>
      <c r="IOG80" s="811"/>
      <c r="IOH80" s="811"/>
      <c r="IOI80" s="811"/>
      <c r="IOJ80" s="811"/>
      <c r="IOK80" s="811"/>
      <c r="IOL80" s="811"/>
      <c r="IOM80" s="811"/>
      <c r="ION80" s="811"/>
      <c r="IOO80" s="811"/>
      <c r="IOP80" s="811"/>
      <c r="IOQ80" s="811"/>
      <c r="IOR80" s="811"/>
      <c r="IOS80" s="811"/>
      <c r="IOT80" s="811"/>
      <c r="IOU80" s="811"/>
      <c r="IOV80" s="811"/>
      <c r="IOW80" s="811"/>
      <c r="IOX80" s="811"/>
      <c r="IOY80" s="811"/>
      <c r="IOZ80" s="811"/>
      <c r="IPA80" s="811"/>
      <c r="IPB80" s="811"/>
      <c r="IPC80" s="811"/>
      <c r="IPD80" s="811"/>
      <c r="IPE80" s="811"/>
      <c r="IPF80" s="811"/>
      <c r="IPG80" s="811"/>
      <c r="IPH80" s="811"/>
      <c r="IPI80" s="811"/>
      <c r="IPJ80" s="811"/>
      <c r="IPK80" s="811"/>
      <c r="IPL80" s="811"/>
      <c r="IPM80" s="811"/>
      <c r="IPN80" s="811"/>
      <c r="IPO80" s="811"/>
      <c r="IPP80" s="811"/>
      <c r="IPQ80" s="811"/>
      <c r="IPR80" s="811"/>
      <c r="IPS80" s="811"/>
      <c r="IPT80" s="811"/>
      <c r="IPU80" s="811"/>
      <c r="IPV80" s="811"/>
      <c r="IPW80" s="811"/>
      <c r="IPX80" s="811"/>
      <c r="IPY80" s="811"/>
      <c r="IPZ80" s="811"/>
      <c r="IQA80" s="811"/>
      <c r="IQB80" s="811"/>
      <c r="IQC80" s="811"/>
      <c r="IQD80" s="811"/>
      <c r="IQE80" s="811"/>
      <c r="IQF80" s="811"/>
      <c r="IQG80" s="811"/>
      <c r="IQH80" s="811"/>
      <c r="IQI80" s="811"/>
      <c r="IQJ80" s="811"/>
      <c r="IQK80" s="811"/>
      <c r="IQL80" s="811"/>
      <c r="IQM80" s="811"/>
      <c r="IQN80" s="811"/>
      <c r="IQO80" s="811"/>
      <c r="IQP80" s="811"/>
      <c r="IQQ80" s="811"/>
      <c r="IQR80" s="811"/>
      <c r="IQS80" s="811"/>
      <c r="IQT80" s="811"/>
      <c r="IQU80" s="811"/>
      <c r="IQV80" s="811"/>
      <c r="IQW80" s="811"/>
      <c r="IQX80" s="811"/>
      <c r="IQY80" s="811"/>
      <c r="IQZ80" s="811"/>
      <c r="IRA80" s="811"/>
      <c r="IRB80" s="811"/>
      <c r="IRC80" s="811"/>
      <c r="IRD80" s="811"/>
      <c r="IRE80" s="811"/>
      <c r="IRF80" s="811"/>
      <c r="IRG80" s="811"/>
      <c r="IRH80" s="811"/>
      <c r="IRI80" s="811"/>
      <c r="IRJ80" s="811"/>
      <c r="IRK80" s="811"/>
      <c r="IRL80" s="811"/>
      <c r="IRM80" s="811"/>
      <c r="IRN80" s="811"/>
      <c r="IRO80" s="811"/>
      <c r="IRP80" s="811"/>
      <c r="IRQ80" s="811"/>
      <c r="IRR80" s="811"/>
      <c r="IRS80" s="811"/>
      <c r="IRT80" s="811"/>
      <c r="IRU80" s="811"/>
      <c r="IRV80" s="811"/>
      <c r="IRW80" s="811"/>
      <c r="IRX80" s="811"/>
      <c r="IRY80" s="811"/>
      <c r="IRZ80" s="811"/>
      <c r="ISA80" s="811"/>
      <c r="ISB80" s="811"/>
      <c r="ISC80" s="811"/>
      <c r="ISD80" s="811"/>
      <c r="ISE80" s="811"/>
      <c r="ISF80" s="811"/>
      <c r="ISG80" s="811"/>
      <c r="ISH80" s="811"/>
      <c r="ISI80" s="811"/>
      <c r="ISJ80" s="811"/>
      <c r="ISK80" s="811"/>
      <c r="ISL80" s="811"/>
      <c r="ISM80" s="811"/>
      <c r="ISN80" s="811"/>
      <c r="ISO80" s="811"/>
      <c r="ISP80" s="811"/>
      <c r="ISQ80" s="811"/>
      <c r="ISR80" s="811"/>
      <c r="ISS80" s="811"/>
      <c r="IST80" s="811"/>
      <c r="ISU80" s="811"/>
      <c r="ISV80" s="811"/>
      <c r="ISW80" s="811"/>
      <c r="ISX80" s="811"/>
      <c r="ISY80" s="811"/>
      <c r="ISZ80" s="811"/>
      <c r="ITA80" s="811"/>
      <c r="ITB80" s="811"/>
      <c r="ITC80" s="811"/>
      <c r="ITD80" s="811"/>
      <c r="ITE80" s="811"/>
      <c r="ITF80" s="811"/>
      <c r="ITG80" s="811"/>
      <c r="ITH80" s="811"/>
      <c r="ITI80" s="811"/>
      <c r="ITJ80" s="811"/>
      <c r="ITK80" s="811"/>
      <c r="ITL80" s="811"/>
      <c r="ITM80" s="811"/>
      <c r="ITN80" s="811"/>
      <c r="ITO80" s="811"/>
      <c r="ITP80" s="811"/>
      <c r="ITQ80" s="811"/>
      <c r="ITR80" s="811"/>
      <c r="ITS80" s="811"/>
      <c r="ITT80" s="811"/>
      <c r="ITU80" s="811"/>
      <c r="ITV80" s="811"/>
      <c r="ITW80" s="811"/>
      <c r="ITX80" s="811"/>
      <c r="ITY80" s="811"/>
      <c r="ITZ80" s="811"/>
      <c r="IUA80" s="811"/>
      <c r="IUB80" s="811"/>
      <c r="IUC80" s="811"/>
      <c r="IUD80" s="811"/>
      <c r="IUE80" s="811"/>
      <c r="IUF80" s="811"/>
      <c r="IUG80" s="811"/>
      <c r="IUH80" s="811"/>
      <c r="IUI80" s="811"/>
      <c r="IUJ80" s="811"/>
      <c r="IUK80" s="811"/>
      <c r="IUL80" s="811"/>
      <c r="IUM80" s="811"/>
      <c r="IUN80" s="811"/>
      <c r="IUO80" s="811"/>
      <c r="IUP80" s="811"/>
      <c r="IUQ80" s="811"/>
      <c r="IUR80" s="811"/>
      <c r="IUS80" s="811"/>
      <c r="IUT80" s="811"/>
      <c r="IUU80" s="811"/>
      <c r="IUV80" s="811"/>
      <c r="IUW80" s="811"/>
      <c r="IUX80" s="811"/>
      <c r="IUY80" s="811"/>
      <c r="IUZ80" s="811"/>
      <c r="IVA80" s="811"/>
      <c r="IVB80" s="811"/>
      <c r="IVC80" s="811"/>
      <c r="IVD80" s="811"/>
      <c r="IVE80" s="811"/>
      <c r="IVF80" s="811"/>
      <c r="IVG80" s="811"/>
      <c r="IVH80" s="811"/>
      <c r="IVI80" s="811"/>
      <c r="IVJ80" s="811"/>
      <c r="IVK80" s="811"/>
      <c r="IVL80" s="811"/>
      <c r="IVM80" s="811"/>
      <c r="IVN80" s="811"/>
      <c r="IVO80" s="811"/>
      <c r="IVP80" s="811"/>
      <c r="IVQ80" s="811"/>
      <c r="IVR80" s="811"/>
      <c r="IVS80" s="811"/>
      <c r="IVT80" s="811"/>
      <c r="IVU80" s="811"/>
      <c r="IVV80" s="811"/>
      <c r="IVW80" s="811"/>
      <c r="IVX80" s="811"/>
      <c r="IVY80" s="811"/>
      <c r="IVZ80" s="811"/>
      <c r="IWA80" s="811"/>
      <c r="IWB80" s="811"/>
      <c r="IWC80" s="811"/>
      <c r="IWD80" s="811"/>
      <c r="IWE80" s="811"/>
      <c r="IWF80" s="811"/>
      <c r="IWG80" s="811"/>
      <c r="IWH80" s="811"/>
      <c r="IWI80" s="811"/>
      <c r="IWJ80" s="811"/>
      <c r="IWK80" s="811"/>
      <c r="IWL80" s="811"/>
      <c r="IWM80" s="811"/>
      <c r="IWN80" s="811"/>
      <c r="IWO80" s="811"/>
      <c r="IWP80" s="811"/>
      <c r="IWQ80" s="811"/>
      <c r="IWR80" s="811"/>
      <c r="IWS80" s="811"/>
      <c r="IWT80" s="811"/>
      <c r="IWU80" s="811"/>
      <c r="IWV80" s="811"/>
      <c r="IWW80" s="811"/>
      <c r="IWX80" s="811"/>
      <c r="IWY80" s="811"/>
      <c r="IWZ80" s="811"/>
      <c r="IXA80" s="811"/>
      <c r="IXB80" s="811"/>
      <c r="IXC80" s="811"/>
      <c r="IXD80" s="811"/>
      <c r="IXE80" s="811"/>
      <c r="IXF80" s="811"/>
      <c r="IXG80" s="811"/>
      <c r="IXH80" s="811"/>
      <c r="IXI80" s="811"/>
      <c r="IXJ80" s="811"/>
      <c r="IXK80" s="811"/>
      <c r="IXL80" s="811"/>
      <c r="IXM80" s="811"/>
      <c r="IXN80" s="811"/>
      <c r="IXO80" s="811"/>
      <c r="IXP80" s="811"/>
      <c r="IXQ80" s="811"/>
      <c r="IXR80" s="811"/>
      <c r="IXS80" s="811"/>
      <c r="IXT80" s="811"/>
      <c r="IXU80" s="811"/>
      <c r="IXV80" s="811"/>
      <c r="IXW80" s="811"/>
      <c r="IXX80" s="811"/>
      <c r="IXY80" s="811"/>
      <c r="IXZ80" s="811"/>
      <c r="IYA80" s="811"/>
      <c r="IYB80" s="811"/>
      <c r="IYC80" s="811"/>
      <c r="IYD80" s="811"/>
      <c r="IYE80" s="811"/>
      <c r="IYF80" s="811"/>
      <c r="IYG80" s="811"/>
      <c r="IYH80" s="811"/>
      <c r="IYI80" s="811"/>
      <c r="IYJ80" s="811"/>
      <c r="IYK80" s="811"/>
      <c r="IYL80" s="811"/>
      <c r="IYM80" s="811"/>
      <c r="IYN80" s="811"/>
      <c r="IYO80" s="811"/>
      <c r="IYP80" s="811"/>
      <c r="IYQ80" s="811"/>
      <c r="IYR80" s="811"/>
      <c r="IYS80" s="811"/>
      <c r="IYT80" s="811"/>
      <c r="IYU80" s="811"/>
      <c r="IYV80" s="811"/>
      <c r="IYW80" s="811"/>
      <c r="IYX80" s="811"/>
      <c r="IYY80" s="811"/>
      <c r="IYZ80" s="811"/>
      <c r="IZA80" s="811"/>
      <c r="IZB80" s="811"/>
      <c r="IZC80" s="811"/>
      <c r="IZD80" s="811"/>
      <c r="IZE80" s="811"/>
      <c r="IZF80" s="811"/>
      <c r="IZG80" s="811"/>
      <c r="IZH80" s="811"/>
      <c r="IZI80" s="811"/>
      <c r="IZJ80" s="811"/>
      <c r="IZK80" s="811"/>
      <c r="IZL80" s="811"/>
      <c r="IZM80" s="811"/>
      <c r="IZN80" s="811"/>
      <c r="IZO80" s="811"/>
      <c r="IZP80" s="811"/>
      <c r="IZQ80" s="811"/>
      <c r="IZR80" s="811"/>
      <c r="IZS80" s="811"/>
      <c r="IZT80" s="811"/>
      <c r="IZU80" s="811"/>
      <c r="IZV80" s="811"/>
      <c r="IZW80" s="811"/>
      <c r="IZX80" s="811"/>
      <c r="IZY80" s="811"/>
      <c r="IZZ80" s="811"/>
      <c r="JAA80" s="811"/>
      <c r="JAB80" s="811"/>
      <c r="JAC80" s="811"/>
      <c r="JAD80" s="811"/>
      <c r="JAE80" s="811"/>
      <c r="JAF80" s="811"/>
      <c r="JAG80" s="811"/>
      <c r="JAH80" s="811"/>
      <c r="JAI80" s="811"/>
      <c r="JAJ80" s="811"/>
      <c r="JAK80" s="811"/>
      <c r="JAL80" s="811"/>
      <c r="JAM80" s="811"/>
      <c r="JAN80" s="811"/>
      <c r="JAO80" s="811"/>
      <c r="JAP80" s="811"/>
      <c r="JAQ80" s="811"/>
      <c r="JAR80" s="811"/>
      <c r="JAS80" s="811"/>
      <c r="JAT80" s="811"/>
      <c r="JAU80" s="811"/>
      <c r="JAV80" s="811"/>
      <c r="JAW80" s="811"/>
      <c r="JAX80" s="811"/>
      <c r="JAY80" s="811"/>
      <c r="JAZ80" s="811"/>
      <c r="JBA80" s="811"/>
      <c r="JBB80" s="811"/>
      <c r="JBC80" s="811"/>
      <c r="JBD80" s="811"/>
      <c r="JBE80" s="811"/>
      <c r="JBF80" s="811"/>
      <c r="JBG80" s="811"/>
      <c r="JBH80" s="811"/>
      <c r="JBI80" s="811"/>
      <c r="JBJ80" s="811"/>
      <c r="JBK80" s="811"/>
      <c r="JBL80" s="811"/>
      <c r="JBM80" s="811"/>
      <c r="JBN80" s="811"/>
      <c r="JBO80" s="811"/>
      <c r="JBP80" s="811"/>
      <c r="JBQ80" s="811"/>
      <c r="JBR80" s="811"/>
      <c r="JBS80" s="811"/>
      <c r="JBT80" s="811"/>
      <c r="JBU80" s="811"/>
      <c r="JBV80" s="811"/>
      <c r="JBW80" s="811"/>
      <c r="JBX80" s="811"/>
      <c r="JBY80" s="811"/>
      <c r="JBZ80" s="811"/>
      <c r="JCA80" s="811"/>
      <c r="JCB80" s="811"/>
      <c r="JCC80" s="811"/>
      <c r="JCD80" s="811"/>
      <c r="JCE80" s="811"/>
      <c r="JCF80" s="811"/>
      <c r="JCG80" s="811"/>
      <c r="JCH80" s="811"/>
      <c r="JCI80" s="811"/>
      <c r="JCJ80" s="811"/>
      <c r="JCK80" s="811"/>
      <c r="JCL80" s="811"/>
      <c r="JCM80" s="811"/>
      <c r="JCN80" s="811"/>
      <c r="JCO80" s="811"/>
      <c r="JCP80" s="811"/>
      <c r="JCQ80" s="811"/>
      <c r="JCR80" s="811"/>
      <c r="JCS80" s="811"/>
      <c r="JCT80" s="811"/>
      <c r="JCU80" s="811"/>
      <c r="JCV80" s="811"/>
      <c r="JCW80" s="811"/>
      <c r="JCX80" s="811"/>
      <c r="JCY80" s="811"/>
      <c r="JCZ80" s="811"/>
      <c r="JDA80" s="811"/>
      <c r="JDB80" s="811"/>
      <c r="JDC80" s="811"/>
      <c r="JDD80" s="811"/>
      <c r="JDE80" s="811"/>
      <c r="JDF80" s="811"/>
      <c r="JDG80" s="811"/>
      <c r="JDH80" s="811"/>
      <c r="JDI80" s="811"/>
      <c r="JDJ80" s="811"/>
      <c r="JDK80" s="811"/>
      <c r="JDL80" s="811"/>
      <c r="JDM80" s="811"/>
      <c r="JDN80" s="811"/>
      <c r="JDO80" s="811"/>
      <c r="JDP80" s="811"/>
      <c r="JDQ80" s="811"/>
      <c r="JDR80" s="811"/>
      <c r="JDS80" s="811"/>
      <c r="JDT80" s="811"/>
      <c r="JDU80" s="811"/>
      <c r="JDV80" s="811"/>
      <c r="JDW80" s="811"/>
      <c r="JDX80" s="811"/>
      <c r="JDY80" s="811"/>
      <c r="JDZ80" s="811"/>
      <c r="JEA80" s="811"/>
      <c r="JEB80" s="811"/>
      <c r="JEC80" s="811"/>
      <c r="JED80" s="811"/>
      <c r="JEE80" s="811"/>
      <c r="JEF80" s="811"/>
      <c r="JEG80" s="811"/>
      <c r="JEH80" s="811"/>
      <c r="JEI80" s="811"/>
      <c r="JEJ80" s="811"/>
      <c r="JEK80" s="811"/>
      <c r="JEL80" s="811"/>
      <c r="JEM80" s="811"/>
      <c r="JEN80" s="811"/>
      <c r="JEO80" s="811"/>
      <c r="JEP80" s="811"/>
      <c r="JEQ80" s="811"/>
      <c r="JER80" s="811"/>
      <c r="JES80" s="811"/>
      <c r="JET80" s="811"/>
      <c r="JEU80" s="811"/>
      <c r="JEV80" s="811"/>
      <c r="JEW80" s="811"/>
      <c r="JEX80" s="811"/>
      <c r="JEY80" s="811"/>
      <c r="JEZ80" s="811"/>
      <c r="JFA80" s="811"/>
      <c r="JFB80" s="811"/>
      <c r="JFC80" s="811"/>
      <c r="JFD80" s="811"/>
      <c r="JFE80" s="811"/>
      <c r="JFF80" s="811"/>
      <c r="JFG80" s="811"/>
      <c r="JFH80" s="811"/>
      <c r="JFI80" s="811"/>
      <c r="JFJ80" s="811"/>
      <c r="JFK80" s="811"/>
      <c r="JFL80" s="811"/>
      <c r="JFM80" s="811"/>
      <c r="JFN80" s="811"/>
      <c r="JFO80" s="811"/>
      <c r="JFP80" s="811"/>
      <c r="JFQ80" s="811"/>
      <c r="JFR80" s="811"/>
      <c r="JFS80" s="811"/>
      <c r="JFT80" s="811"/>
      <c r="JFU80" s="811"/>
      <c r="JFV80" s="811"/>
      <c r="JFW80" s="811"/>
      <c r="JFX80" s="811"/>
      <c r="JFY80" s="811"/>
      <c r="JFZ80" s="811"/>
      <c r="JGA80" s="811"/>
      <c r="JGB80" s="811"/>
      <c r="JGC80" s="811"/>
      <c r="JGD80" s="811"/>
      <c r="JGE80" s="811"/>
      <c r="JGF80" s="811"/>
      <c r="JGG80" s="811"/>
      <c r="JGH80" s="811"/>
      <c r="JGI80" s="811"/>
      <c r="JGJ80" s="811"/>
      <c r="JGK80" s="811"/>
      <c r="JGL80" s="811"/>
      <c r="JGM80" s="811"/>
      <c r="JGN80" s="811"/>
      <c r="JGO80" s="811"/>
      <c r="JGP80" s="811"/>
      <c r="JGQ80" s="811"/>
      <c r="JGR80" s="811"/>
      <c r="JGS80" s="811"/>
      <c r="JGT80" s="811"/>
      <c r="JGU80" s="811"/>
      <c r="JGV80" s="811"/>
      <c r="JGW80" s="811"/>
      <c r="JGX80" s="811"/>
      <c r="JGY80" s="811"/>
      <c r="JGZ80" s="811"/>
      <c r="JHA80" s="811"/>
      <c r="JHB80" s="811"/>
      <c r="JHC80" s="811"/>
      <c r="JHD80" s="811"/>
      <c r="JHE80" s="811"/>
      <c r="JHF80" s="811"/>
      <c r="JHG80" s="811"/>
      <c r="JHH80" s="811"/>
      <c r="JHI80" s="811"/>
      <c r="JHJ80" s="811"/>
      <c r="JHK80" s="811"/>
      <c r="JHL80" s="811"/>
      <c r="JHM80" s="811"/>
      <c r="JHN80" s="811"/>
      <c r="JHO80" s="811"/>
      <c r="JHP80" s="811"/>
      <c r="JHQ80" s="811"/>
      <c r="JHR80" s="811"/>
      <c r="JHS80" s="811"/>
      <c r="JHT80" s="811"/>
      <c r="JHU80" s="811"/>
      <c r="JHV80" s="811"/>
      <c r="JHW80" s="811"/>
      <c r="JHX80" s="811"/>
      <c r="JHY80" s="811"/>
      <c r="JHZ80" s="811"/>
      <c r="JIA80" s="811"/>
      <c r="JIB80" s="811"/>
      <c r="JIC80" s="811"/>
      <c r="JID80" s="811"/>
      <c r="JIE80" s="811"/>
      <c r="JIF80" s="811"/>
      <c r="JIG80" s="811"/>
      <c r="JIH80" s="811"/>
      <c r="JII80" s="811"/>
      <c r="JIJ80" s="811"/>
      <c r="JIK80" s="811"/>
      <c r="JIL80" s="811"/>
      <c r="JIM80" s="811"/>
      <c r="JIN80" s="811"/>
      <c r="JIO80" s="811"/>
      <c r="JIP80" s="811"/>
      <c r="JIQ80" s="811"/>
      <c r="JIR80" s="811"/>
      <c r="JIS80" s="811"/>
      <c r="JIT80" s="811"/>
      <c r="JIU80" s="811"/>
      <c r="JIV80" s="811"/>
      <c r="JIW80" s="811"/>
      <c r="JIX80" s="811"/>
      <c r="JIY80" s="811"/>
      <c r="JIZ80" s="811"/>
      <c r="JJA80" s="811"/>
      <c r="JJB80" s="811"/>
      <c r="JJC80" s="811"/>
      <c r="JJD80" s="811"/>
      <c r="JJE80" s="811"/>
      <c r="JJF80" s="811"/>
      <c r="JJG80" s="811"/>
      <c r="JJH80" s="811"/>
      <c r="JJI80" s="811"/>
      <c r="JJJ80" s="811"/>
      <c r="JJK80" s="811"/>
      <c r="JJL80" s="811"/>
      <c r="JJM80" s="811"/>
      <c r="JJN80" s="811"/>
      <c r="JJO80" s="811"/>
      <c r="JJP80" s="811"/>
      <c r="JJQ80" s="811"/>
      <c r="JJR80" s="811"/>
      <c r="JJS80" s="811"/>
      <c r="JJT80" s="811"/>
      <c r="JJU80" s="811"/>
      <c r="JJV80" s="811"/>
      <c r="JJW80" s="811"/>
      <c r="JJX80" s="811"/>
      <c r="JJY80" s="811"/>
      <c r="JJZ80" s="811"/>
      <c r="JKA80" s="811"/>
      <c r="JKB80" s="811"/>
      <c r="JKC80" s="811"/>
      <c r="JKD80" s="811"/>
      <c r="JKE80" s="811"/>
      <c r="JKF80" s="811"/>
      <c r="JKG80" s="811"/>
      <c r="JKH80" s="811"/>
      <c r="JKI80" s="811"/>
      <c r="JKJ80" s="811"/>
      <c r="JKK80" s="811"/>
      <c r="JKL80" s="811"/>
      <c r="JKM80" s="811"/>
      <c r="JKN80" s="811"/>
      <c r="JKO80" s="811"/>
      <c r="JKP80" s="811"/>
      <c r="JKQ80" s="811"/>
      <c r="JKR80" s="811"/>
      <c r="JKS80" s="811"/>
      <c r="JKT80" s="811"/>
      <c r="JKU80" s="811"/>
      <c r="JKV80" s="811"/>
      <c r="JKW80" s="811"/>
      <c r="JKX80" s="811"/>
      <c r="JKY80" s="811"/>
      <c r="JKZ80" s="811"/>
      <c r="JLA80" s="811"/>
      <c r="JLB80" s="811"/>
      <c r="JLC80" s="811"/>
      <c r="JLD80" s="811"/>
      <c r="JLE80" s="811"/>
      <c r="JLF80" s="811"/>
      <c r="JLG80" s="811"/>
      <c r="JLH80" s="811"/>
      <c r="JLI80" s="811"/>
      <c r="JLJ80" s="811"/>
      <c r="JLK80" s="811"/>
      <c r="JLL80" s="811"/>
      <c r="JLM80" s="811"/>
      <c r="JLN80" s="811"/>
      <c r="JLO80" s="811"/>
      <c r="JLP80" s="811"/>
      <c r="JLQ80" s="811"/>
      <c r="JLR80" s="811"/>
      <c r="JLS80" s="811"/>
      <c r="JLT80" s="811"/>
      <c r="JLU80" s="811"/>
      <c r="JLV80" s="811"/>
      <c r="JLW80" s="811"/>
      <c r="JLX80" s="811"/>
      <c r="JLY80" s="811"/>
      <c r="JLZ80" s="811"/>
      <c r="JMA80" s="811"/>
      <c r="JMB80" s="811"/>
      <c r="JMC80" s="811"/>
      <c r="JMD80" s="811"/>
      <c r="JME80" s="811"/>
      <c r="JMF80" s="811"/>
      <c r="JMG80" s="811"/>
      <c r="JMH80" s="811"/>
      <c r="JMI80" s="811"/>
      <c r="JMJ80" s="811"/>
      <c r="JMK80" s="811"/>
      <c r="JML80" s="811"/>
      <c r="JMM80" s="811"/>
      <c r="JMN80" s="811"/>
      <c r="JMO80" s="811"/>
      <c r="JMP80" s="811"/>
      <c r="JMQ80" s="811"/>
      <c r="JMR80" s="811"/>
      <c r="JMS80" s="811"/>
      <c r="JMT80" s="811"/>
      <c r="JMU80" s="811"/>
      <c r="JMV80" s="811"/>
      <c r="JMW80" s="811"/>
      <c r="JMX80" s="811"/>
      <c r="JMY80" s="811"/>
      <c r="JMZ80" s="811"/>
      <c r="JNA80" s="811"/>
      <c r="JNB80" s="811"/>
      <c r="JNC80" s="811"/>
      <c r="JND80" s="811"/>
      <c r="JNE80" s="811"/>
      <c r="JNF80" s="811"/>
      <c r="JNG80" s="811"/>
      <c r="JNH80" s="811"/>
      <c r="JNI80" s="811"/>
      <c r="JNJ80" s="811"/>
      <c r="JNK80" s="811"/>
      <c r="JNL80" s="811"/>
      <c r="JNM80" s="811"/>
      <c r="JNN80" s="811"/>
      <c r="JNO80" s="811"/>
      <c r="JNP80" s="811"/>
      <c r="JNQ80" s="811"/>
      <c r="JNR80" s="811"/>
      <c r="JNS80" s="811"/>
      <c r="JNT80" s="811"/>
      <c r="JNU80" s="811"/>
      <c r="JNV80" s="811"/>
      <c r="JNW80" s="811"/>
      <c r="JNX80" s="811"/>
      <c r="JNY80" s="811"/>
      <c r="JNZ80" s="811"/>
      <c r="JOA80" s="811"/>
      <c r="JOB80" s="811"/>
      <c r="JOC80" s="811"/>
      <c r="JOD80" s="811"/>
      <c r="JOE80" s="811"/>
      <c r="JOF80" s="811"/>
      <c r="JOG80" s="811"/>
      <c r="JOH80" s="811"/>
      <c r="JOI80" s="811"/>
      <c r="JOJ80" s="811"/>
      <c r="JOK80" s="811"/>
      <c r="JOL80" s="811"/>
      <c r="JOM80" s="811"/>
      <c r="JON80" s="811"/>
      <c r="JOO80" s="811"/>
      <c r="JOP80" s="811"/>
      <c r="JOQ80" s="811"/>
      <c r="JOR80" s="811"/>
      <c r="JOS80" s="811"/>
      <c r="JOT80" s="811"/>
      <c r="JOU80" s="811"/>
      <c r="JOV80" s="811"/>
      <c r="JOW80" s="811"/>
      <c r="JOX80" s="811"/>
      <c r="JOY80" s="811"/>
      <c r="JOZ80" s="811"/>
      <c r="JPA80" s="811"/>
      <c r="JPB80" s="811"/>
      <c r="JPC80" s="811"/>
      <c r="JPD80" s="811"/>
      <c r="JPE80" s="811"/>
      <c r="JPF80" s="811"/>
      <c r="JPG80" s="811"/>
      <c r="JPH80" s="811"/>
      <c r="JPI80" s="811"/>
      <c r="JPJ80" s="811"/>
      <c r="JPK80" s="811"/>
      <c r="JPL80" s="811"/>
      <c r="JPM80" s="811"/>
      <c r="JPN80" s="811"/>
      <c r="JPO80" s="811"/>
      <c r="JPP80" s="811"/>
      <c r="JPQ80" s="811"/>
      <c r="JPR80" s="811"/>
      <c r="JPS80" s="811"/>
      <c r="JPT80" s="811"/>
      <c r="JPU80" s="811"/>
      <c r="JPV80" s="811"/>
      <c r="JPW80" s="811"/>
      <c r="JPX80" s="811"/>
      <c r="JPY80" s="811"/>
      <c r="JPZ80" s="811"/>
      <c r="JQA80" s="811"/>
      <c r="JQB80" s="811"/>
      <c r="JQC80" s="811"/>
      <c r="JQD80" s="811"/>
      <c r="JQE80" s="811"/>
      <c r="JQF80" s="811"/>
      <c r="JQG80" s="811"/>
      <c r="JQH80" s="811"/>
      <c r="JQI80" s="811"/>
      <c r="JQJ80" s="811"/>
      <c r="JQK80" s="811"/>
      <c r="JQL80" s="811"/>
      <c r="JQM80" s="811"/>
      <c r="JQN80" s="811"/>
      <c r="JQO80" s="811"/>
      <c r="JQP80" s="811"/>
      <c r="JQQ80" s="811"/>
      <c r="JQR80" s="811"/>
      <c r="JQS80" s="811"/>
      <c r="JQT80" s="811"/>
      <c r="JQU80" s="811"/>
      <c r="JQV80" s="811"/>
      <c r="JQW80" s="811"/>
      <c r="JQX80" s="811"/>
      <c r="JQY80" s="811"/>
      <c r="JQZ80" s="811"/>
      <c r="JRA80" s="811"/>
      <c r="JRB80" s="811"/>
      <c r="JRC80" s="811"/>
      <c r="JRD80" s="811"/>
      <c r="JRE80" s="811"/>
      <c r="JRF80" s="811"/>
      <c r="JRG80" s="811"/>
      <c r="JRH80" s="811"/>
      <c r="JRI80" s="811"/>
      <c r="JRJ80" s="811"/>
      <c r="JRK80" s="811"/>
      <c r="JRL80" s="811"/>
      <c r="JRM80" s="811"/>
      <c r="JRN80" s="811"/>
      <c r="JRO80" s="811"/>
      <c r="JRP80" s="811"/>
      <c r="JRQ80" s="811"/>
      <c r="JRR80" s="811"/>
      <c r="JRS80" s="811"/>
      <c r="JRT80" s="811"/>
      <c r="JRU80" s="811"/>
      <c r="JRV80" s="811"/>
      <c r="JRW80" s="811"/>
      <c r="JRX80" s="811"/>
      <c r="JRY80" s="811"/>
      <c r="JRZ80" s="811"/>
      <c r="JSA80" s="811"/>
      <c r="JSB80" s="811"/>
      <c r="JSC80" s="811"/>
      <c r="JSD80" s="811"/>
      <c r="JSE80" s="811"/>
      <c r="JSF80" s="811"/>
      <c r="JSG80" s="811"/>
      <c r="JSH80" s="811"/>
      <c r="JSI80" s="811"/>
      <c r="JSJ80" s="811"/>
      <c r="JSK80" s="811"/>
      <c r="JSL80" s="811"/>
      <c r="JSM80" s="811"/>
      <c r="JSN80" s="811"/>
      <c r="JSO80" s="811"/>
      <c r="JSP80" s="811"/>
      <c r="JSQ80" s="811"/>
      <c r="JSR80" s="811"/>
      <c r="JSS80" s="811"/>
      <c r="JST80" s="811"/>
      <c r="JSU80" s="811"/>
      <c r="JSV80" s="811"/>
      <c r="JSW80" s="811"/>
      <c r="JSX80" s="811"/>
      <c r="JSY80" s="811"/>
      <c r="JSZ80" s="811"/>
      <c r="JTA80" s="811"/>
      <c r="JTB80" s="811"/>
      <c r="JTC80" s="811"/>
      <c r="JTD80" s="811"/>
      <c r="JTE80" s="811"/>
      <c r="JTF80" s="811"/>
      <c r="JTG80" s="811"/>
      <c r="JTH80" s="811"/>
      <c r="JTI80" s="811"/>
      <c r="JTJ80" s="811"/>
      <c r="JTK80" s="811"/>
      <c r="JTL80" s="811"/>
      <c r="JTM80" s="811"/>
      <c r="JTN80" s="811"/>
      <c r="JTO80" s="811"/>
      <c r="JTP80" s="811"/>
      <c r="JTQ80" s="811"/>
      <c r="JTR80" s="811"/>
      <c r="JTS80" s="811"/>
      <c r="JTT80" s="811"/>
      <c r="JTU80" s="811"/>
      <c r="JTV80" s="811"/>
      <c r="JTW80" s="811"/>
      <c r="JTX80" s="811"/>
      <c r="JTY80" s="811"/>
      <c r="JTZ80" s="811"/>
      <c r="JUA80" s="811"/>
      <c r="JUB80" s="811"/>
      <c r="JUC80" s="811"/>
      <c r="JUD80" s="811"/>
      <c r="JUE80" s="811"/>
      <c r="JUF80" s="811"/>
      <c r="JUG80" s="811"/>
      <c r="JUH80" s="811"/>
      <c r="JUI80" s="811"/>
      <c r="JUJ80" s="811"/>
      <c r="JUK80" s="811"/>
      <c r="JUL80" s="811"/>
      <c r="JUM80" s="811"/>
      <c r="JUN80" s="811"/>
      <c r="JUO80" s="811"/>
      <c r="JUP80" s="811"/>
      <c r="JUQ80" s="811"/>
      <c r="JUR80" s="811"/>
      <c r="JUS80" s="811"/>
      <c r="JUT80" s="811"/>
      <c r="JUU80" s="811"/>
      <c r="JUV80" s="811"/>
      <c r="JUW80" s="811"/>
      <c r="JUX80" s="811"/>
      <c r="JUY80" s="811"/>
      <c r="JUZ80" s="811"/>
      <c r="JVA80" s="811"/>
      <c r="JVB80" s="811"/>
      <c r="JVC80" s="811"/>
      <c r="JVD80" s="811"/>
      <c r="JVE80" s="811"/>
      <c r="JVF80" s="811"/>
      <c r="JVG80" s="811"/>
      <c r="JVH80" s="811"/>
      <c r="JVI80" s="811"/>
      <c r="JVJ80" s="811"/>
      <c r="JVK80" s="811"/>
      <c r="JVL80" s="811"/>
      <c r="JVM80" s="811"/>
      <c r="JVN80" s="811"/>
      <c r="JVO80" s="811"/>
      <c r="JVP80" s="811"/>
      <c r="JVQ80" s="811"/>
      <c r="JVR80" s="811"/>
      <c r="JVS80" s="811"/>
      <c r="JVT80" s="811"/>
      <c r="JVU80" s="811"/>
      <c r="JVV80" s="811"/>
      <c r="JVW80" s="811"/>
      <c r="JVX80" s="811"/>
      <c r="JVY80" s="811"/>
      <c r="JVZ80" s="811"/>
      <c r="JWA80" s="811"/>
      <c r="JWB80" s="811"/>
      <c r="JWC80" s="811"/>
      <c r="JWD80" s="811"/>
      <c r="JWE80" s="811"/>
      <c r="JWF80" s="811"/>
      <c r="JWG80" s="811"/>
      <c r="JWH80" s="811"/>
      <c r="JWI80" s="811"/>
      <c r="JWJ80" s="811"/>
      <c r="JWK80" s="811"/>
      <c r="JWL80" s="811"/>
      <c r="JWM80" s="811"/>
      <c r="JWN80" s="811"/>
      <c r="JWO80" s="811"/>
      <c r="JWP80" s="811"/>
      <c r="JWQ80" s="811"/>
      <c r="JWR80" s="811"/>
      <c r="JWS80" s="811"/>
      <c r="JWT80" s="811"/>
      <c r="JWU80" s="811"/>
      <c r="JWV80" s="811"/>
      <c r="JWW80" s="811"/>
      <c r="JWX80" s="811"/>
      <c r="JWY80" s="811"/>
      <c r="JWZ80" s="811"/>
      <c r="JXA80" s="811"/>
      <c r="JXB80" s="811"/>
      <c r="JXC80" s="811"/>
      <c r="JXD80" s="811"/>
      <c r="JXE80" s="811"/>
      <c r="JXF80" s="811"/>
      <c r="JXG80" s="811"/>
      <c r="JXH80" s="811"/>
      <c r="JXI80" s="811"/>
      <c r="JXJ80" s="811"/>
      <c r="JXK80" s="811"/>
      <c r="JXL80" s="811"/>
      <c r="JXM80" s="811"/>
      <c r="JXN80" s="811"/>
      <c r="JXO80" s="811"/>
      <c r="JXP80" s="811"/>
      <c r="JXQ80" s="811"/>
      <c r="JXR80" s="811"/>
      <c r="JXS80" s="811"/>
      <c r="JXT80" s="811"/>
      <c r="JXU80" s="811"/>
      <c r="JXV80" s="811"/>
      <c r="JXW80" s="811"/>
      <c r="JXX80" s="811"/>
      <c r="JXY80" s="811"/>
      <c r="JXZ80" s="811"/>
      <c r="JYA80" s="811"/>
      <c r="JYB80" s="811"/>
      <c r="JYC80" s="811"/>
      <c r="JYD80" s="811"/>
      <c r="JYE80" s="811"/>
      <c r="JYF80" s="811"/>
      <c r="JYG80" s="811"/>
      <c r="JYH80" s="811"/>
      <c r="JYI80" s="811"/>
      <c r="JYJ80" s="811"/>
      <c r="JYK80" s="811"/>
      <c r="JYL80" s="811"/>
      <c r="JYM80" s="811"/>
      <c r="JYN80" s="811"/>
      <c r="JYO80" s="811"/>
      <c r="JYP80" s="811"/>
      <c r="JYQ80" s="811"/>
      <c r="JYR80" s="811"/>
      <c r="JYS80" s="811"/>
      <c r="JYT80" s="811"/>
      <c r="JYU80" s="811"/>
      <c r="JYV80" s="811"/>
      <c r="JYW80" s="811"/>
      <c r="JYX80" s="811"/>
      <c r="JYY80" s="811"/>
      <c r="JYZ80" s="811"/>
      <c r="JZA80" s="811"/>
      <c r="JZB80" s="811"/>
      <c r="JZC80" s="811"/>
      <c r="JZD80" s="811"/>
      <c r="JZE80" s="811"/>
      <c r="JZF80" s="811"/>
      <c r="JZG80" s="811"/>
      <c r="JZH80" s="811"/>
      <c r="JZI80" s="811"/>
      <c r="JZJ80" s="811"/>
      <c r="JZK80" s="811"/>
      <c r="JZL80" s="811"/>
      <c r="JZM80" s="811"/>
      <c r="JZN80" s="811"/>
      <c r="JZO80" s="811"/>
      <c r="JZP80" s="811"/>
      <c r="JZQ80" s="811"/>
      <c r="JZR80" s="811"/>
      <c r="JZS80" s="811"/>
      <c r="JZT80" s="811"/>
      <c r="JZU80" s="811"/>
      <c r="JZV80" s="811"/>
      <c r="JZW80" s="811"/>
      <c r="JZX80" s="811"/>
      <c r="JZY80" s="811"/>
      <c r="JZZ80" s="811"/>
      <c r="KAA80" s="811"/>
      <c r="KAB80" s="811"/>
      <c r="KAC80" s="811"/>
      <c r="KAD80" s="811"/>
      <c r="KAE80" s="811"/>
      <c r="KAF80" s="811"/>
      <c r="KAG80" s="811"/>
      <c r="KAH80" s="811"/>
      <c r="KAI80" s="811"/>
      <c r="KAJ80" s="811"/>
      <c r="KAK80" s="811"/>
      <c r="KAL80" s="811"/>
      <c r="KAM80" s="811"/>
      <c r="KAN80" s="811"/>
      <c r="KAO80" s="811"/>
      <c r="KAP80" s="811"/>
      <c r="KAQ80" s="811"/>
      <c r="KAR80" s="811"/>
      <c r="KAS80" s="811"/>
      <c r="KAT80" s="811"/>
      <c r="KAU80" s="811"/>
      <c r="KAV80" s="811"/>
      <c r="KAW80" s="811"/>
      <c r="KAX80" s="811"/>
      <c r="KAY80" s="811"/>
      <c r="KAZ80" s="811"/>
      <c r="KBA80" s="811"/>
      <c r="KBB80" s="811"/>
      <c r="KBC80" s="811"/>
      <c r="KBD80" s="811"/>
      <c r="KBE80" s="811"/>
      <c r="KBF80" s="811"/>
      <c r="KBG80" s="811"/>
      <c r="KBH80" s="811"/>
      <c r="KBI80" s="811"/>
      <c r="KBJ80" s="811"/>
      <c r="KBK80" s="811"/>
      <c r="KBL80" s="811"/>
      <c r="KBM80" s="811"/>
      <c r="KBN80" s="811"/>
      <c r="KBO80" s="811"/>
      <c r="KBP80" s="811"/>
      <c r="KBQ80" s="811"/>
      <c r="KBR80" s="811"/>
      <c r="KBS80" s="811"/>
      <c r="KBT80" s="811"/>
      <c r="KBU80" s="811"/>
      <c r="KBV80" s="811"/>
      <c r="KBW80" s="811"/>
      <c r="KBX80" s="811"/>
      <c r="KBY80" s="811"/>
      <c r="KBZ80" s="811"/>
      <c r="KCA80" s="811"/>
      <c r="KCB80" s="811"/>
      <c r="KCC80" s="811"/>
      <c r="KCD80" s="811"/>
      <c r="KCE80" s="811"/>
      <c r="KCF80" s="811"/>
      <c r="KCG80" s="811"/>
      <c r="KCH80" s="811"/>
      <c r="KCI80" s="811"/>
      <c r="KCJ80" s="811"/>
      <c r="KCK80" s="811"/>
      <c r="KCL80" s="811"/>
      <c r="KCM80" s="811"/>
      <c r="KCN80" s="811"/>
      <c r="KCO80" s="811"/>
      <c r="KCP80" s="811"/>
      <c r="KCQ80" s="811"/>
      <c r="KCR80" s="811"/>
      <c r="KCS80" s="811"/>
      <c r="KCT80" s="811"/>
      <c r="KCU80" s="811"/>
      <c r="KCV80" s="811"/>
      <c r="KCW80" s="811"/>
      <c r="KCX80" s="811"/>
      <c r="KCY80" s="811"/>
      <c r="KCZ80" s="811"/>
      <c r="KDA80" s="811"/>
      <c r="KDB80" s="811"/>
      <c r="KDC80" s="811"/>
      <c r="KDD80" s="811"/>
      <c r="KDE80" s="811"/>
      <c r="KDF80" s="811"/>
      <c r="KDG80" s="811"/>
      <c r="KDH80" s="811"/>
      <c r="KDI80" s="811"/>
      <c r="KDJ80" s="811"/>
      <c r="KDK80" s="811"/>
      <c r="KDL80" s="811"/>
      <c r="KDM80" s="811"/>
      <c r="KDN80" s="811"/>
      <c r="KDO80" s="811"/>
      <c r="KDP80" s="811"/>
      <c r="KDQ80" s="811"/>
      <c r="KDR80" s="811"/>
      <c r="KDS80" s="811"/>
      <c r="KDT80" s="811"/>
      <c r="KDU80" s="811"/>
      <c r="KDV80" s="811"/>
      <c r="KDW80" s="811"/>
      <c r="KDX80" s="811"/>
      <c r="KDY80" s="811"/>
      <c r="KDZ80" s="811"/>
      <c r="KEA80" s="811"/>
      <c r="KEB80" s="811"/>
      <c r="KEC80" s="811"/>
      <c r="KED80" s="811"/>
      <c r="KEE80" s="811"/>
      <c r="KEF80" s="811"/>
      <c r="KEG80" s="811"/>
      <c r="KEH80" s="811"/>
      <c r="KEI80" s="811"/>
      <c r="KEJ80" s="811"/>
      <c r="KEK80" s="811"/>
      <c r="KEL80" s="811"/>
      <c r="KEM80" s="811"/>
      <c r="KEN80" s="811"/>
      <c r="KEO80" s="811"/>
      <c r="KEP80" s="811"/>
      <c r="KEQ80" s="811"/>
      <c r="KER80" s="811"/>
      <c r="KES80" s="811"/>
      <c r="KET80" s="811"/>
      <c r="KEU80" s="811"/>
      <c r="KEV80" s="811"/>
      <c r="KEW80" s="811"/>
      <c r="KEX80" s="811"/>
      <c r="KEY80" s="811"/>
      <c r="KEZ80" s="811"/>
      <c r="KFA80" s="811"/>
      <c r="KFB80" s="811"/>
      <c r="KFC80" s="811"/>
      <c r="KFD80" s="811"/>
      <c r="KFE80" s="811"/>
      <c r="KFF80" s="811"/>
      <c r="KFG80" s="811"/>
      <c r="KFH80" s="811"/>
      <c r="KFI80" s="811"/>
      <c r="KFJ80" s="811"/>
      <c r="KFK80" s="811"/>
      <c r="KFL80" s="811"/>
      <c r="KFM80" s="811"/>
      <c r="KFN80" s="811"/>
      <c r="KFO80" s="811"/>
      <c r="KFP80" s="811"/>
      <c r="KFQ80" s="811"/>
      <c r="KFR80" s="811"/>
      <c r="KFS80" s="811"/>
      <c r="KFT80" s="811"/>
      <c r="KFU80" s="811"/>
      <c r="KFV80" s="811"/>
      <c r="KFW80" s="811"/>
      <c r="KFX80" s="811"/>
      <c r="KFY80" s="811"/>
      <c r="KFZ80" s="811"/>
      <c r="KGA80" s="811"/>
      <c r="KGB80" s="811"/>
      <c r="KGC80" s="811"/>
      <c r="KGD80" s="811"/>
      <c r="KGE80" s="811"/>
      <c r="KGF80" s="811"/>
      <c r="KGG80" s="811"/>
      <c r="KGH80" s="811"/>
      <c r="KGI80" s="811"/>
      <c r="KGJ80" s="811"/>
      <c r="KGK80" s="811"/>
      <c r="KGL80" s="811"/>
      <c r="KGM80" s="811"/>
      <c r="KGN80" s="811"/>
      <c r="KGO80" s="811"/>
      <c r="KGP80" s="811"/>
      <c r="KGQ80" s="811"/>
      <c r="KGR80" s="811"/>
      <c r="KGS80" s="811"/>
      <c r="KGT80" s="811"/>
      <c r="KGU80" s="811"/>
      <c r="KGV80" s="811"/>
      <c r="KGW80" s="811"/>
      <c r="KGX80" s="811"/>
      <c r="KGY80" s="811"/>
      <c r="KGZ80" s="811"/>
      <c r="KHA80" s="811"/>
      <c r="KHB80" s="811"/>
      <c r="KHC80" s="811"/>
      <c r="KHD80" s="811"/>
      <c r="KHE80" s="811"/>
      <c r="KHF80" s="811"/>
      <c r="KHG80" s="811"/>
      <c r="KHH80" s="811"/>
      <c r="KHI80" s="811"/>
      <c r="KHJ80" s="811"/>
      <c r="KHK80" s="811"/>
      <c r="KHL80" s="811"/>
      <c r="KHM80" s="811"/>
      <c r="KHN80" s="811"/>
      <c r="KHO80" s="811"/>
      <c r="KHP80" s="811"/>
      <c r="KHQ80" s="811"/>
      <c r="KHR80" s="811"/>
      <c r="KHS80" s="811"/>
      <c r="KHT80" s="811"/>
      <c r="KHU80" s="811"/>
      <c r="KHV80" s="811"/>
      <c r="KHW80" s="811"/>
      <c r="KHX80" s="811"/>
      <c r="KHY80" s="811"/>
      <c r="KHZ80" s="811"/>
      <c r="KIA80" s="811"/>
      <c r="KIB80" s="811"/>
      <c r="KIC80" s="811"/>
      <c r="KID80" s="811"/>
      <c r="KIE80" s="811"/>
      <c r="KIF80" s="811"/>
      <c r="KIG80" s="811"/>
      <c r="KIH80" s="811"/>
      <c r="KII80" s="811"/>
      <c r="KIJ80" s="811"/>
      <c r="KIK80" s="811"/>
      <c r="KIL80" s="811"/>
      <c r="KIM80" s="811"/>
      <c r="KIN80" s="811"/>
      <c r="KIO80" s="811"/>
      <c r="KIP80" s="811"/>
      <c r="KIQ80" s="811"/>
      <c r="KIR80" s="811"/>
      <c r="KIS80" s="811"/>
      <c r="KIT80" s="811"/>
      <c r="KIU80" s="811"/>
      <c r="KIV80" s="811"/>
      <c r="KIW80" s="811"/>
      <c r="KIX80" s="811"/>
      <c r="KIY80" s="811"/>
      <c r="KIZ80" s="811"/>
      <c r="KJA80" s="811"/>
      <c r="KJB80" s="811"/>
      <c r="KJC80" s="811"/>
      <c r="KJD80" s="811"/>
      <c r="KJE80" s="811"/>
      <c r="KJF80" s="811"/>
      <c r="KJG80" s="811"/>
      <c r="KJH80" s="811"/>
      <c r="KJI80" s="811"/>
      <c r="KJJ80" s="811"/>
      <c r="KJK80" s="811"/>
      <c r="KJL80" s="811"/>
      <c r="KJM80" s="811"/>
      <c r="KJN80" s="811"/>
      <c r="KJO80" s="811"/>
      <c r="KJP80" s="811"/>
      <c r="KJQ80" s="811"/>
      <c r="KJR80" s="811"/>
      <c r="KJS80" s="811"/>
      <c r="KJT80" s="811"/>
      <c r="KJU80" s="811"/>
      <c r="KJV80" s="811"/>
      <c r="KJW80" s="811"/>
      <c r="KJX80" s="811"/>
      <c r="KJY80" s="811"/>
      <c r="KJZ80" s="811"/>
      <c r="KKA80" s="811"/>
      <c r="KKB80" s="811"/>
      <c r="KKC80" s="811"/>
      <c r="KKD80" s="811"/>
      <c r="KKE80" s="811"/>
      <c r="KKF80" s="811"/>
      <c r="KKG80" s="811"/>
      <c r="KKH80" s="811"/>
      <c r="KKI80" s="811"/>
      <c r="KKJ80" s="811"/>
      <c r="KKK80" s="811"/>
      <c r="KKL80" s="811"/>
      <c r="KKM80" s="811"/>
      <c r="KKN80" s="811"/>
      <c r="KKO80" s="811"/>
      <c r="KKP80" s="811"/>
      <c r="KKQ80" s="811"/>
      <c r="KKR80" s="811"/>
      <c r="KKS80" s="811"/>
      <c r="KKT80" s="811"/>
      <c r="KKU80" s="811"/>
      <c r="KKV80" s="811"/>
      <c r="KKW80" s="811"/>
      <c r="KKX80" s="811"/>
      <c r="KKY80" s="811"/>
      <c r="KKZ80" s="811"/>
      <c r="KLA80" s="811"/>
      <c r="KLB80" s="811"/>
      <c r="KLC80" s="811"/>
      <c r="KLD80" s="811"/>
      <c r="KLE80" s="811"/>
      <c r="KLF80" s="811"/>
      <c r="KLG80" s="811"/>
      <c r="KLH80" s="811"/>
      <c r="KLI80" s="811"/>
      <c r="KLJ80" s="811"/>
      <c r="KLK80" s="811"/>
      <c r="KLL80" s="811"/>
      <c r="KLM80" s="811"/>
      <c r="KLN80" s="811"/>
      <c r="KLO80" s="811"/>
      <c r="KLP80" s="811"/>
      <c r="KLQ80" s="811"/>
      <c r="KLR80" s="811"/>
      <c r="KLS80" s="811"/>
      <c r="KLT80" s="811"/>
      <c r="KLU80" s="811"/>
      <c r="KLV80" s="811"/>
      <c r="KLW80" s="811"/>
      <c r="KLX80" s="811"/>
      <c r="KLY80" s="811"/>
      <c r="KLZ80" s="811"/>
      <c r="KMA80" s="811"/>
      <c r="KMB80" s="811"/>
      <c r="KMC80" s="811"/>
      <c r="KMD80" s="811"/>
      <c r="KME80" s="811"/>
      <c r="KMF80" s="811"/>
      <c r="KMG80" s="811"/>
      <c r="KMH80" s="811"/>
      <c r="KMI80" s="811"/>
      <c r="KMJ80" s="811"/>
      <c r="KMK80" s="811"/>
      <c r="KML80" s="811"/>
      <c r="KMM80" s="811"/>
      <c r="KMN80" s="811"/>
      <c r="KMO80" s="811"/>
      <c r="KMP80" s="811"/>
      <c r="KMQ80" s="811"/>
      <c r="KMR80" s="811"/>
      <c r="KMS80" s="811"/>
      <c r="KMT80" s="811"/>
      <c r="KMU80" s="811"/>
      <c r="KMV80" s="811"/>
      <c r="KMW80" s="811"/>
      <c r="KMX80" s="811"/>
      <c r="KMY80" s="811"/>
      <c r="KMZ80" s="811"/>
      <c r="KNA80" s="811"/>
      <c r="KNB80" s="811"/>
      <c r="KNC80" s="811"/>
      <c r="KND80" s="811"/>
      <c r="KNE80" s="811"/>
      <c r="KNF80" s="811"/>
      <c r="KNG80" s="811"/>
      <c r="KNH80" s="811"/>
      <c r="KNI80" s="811"/>
      <c r="KNJ80" s="811"/>
      <c r="KNK80" s="811"/>
      <c r="KNL80" s="811"/>
      <c r="KNM80" s="811"/>
      <c r="KNN80" s="811"/>
      <c r="KNO80" s="811"/>
      <c r="KNP80" s="811"/>
      <c r="KNQ80" s="811"/>
      <c r="KNR80" s="811"/>
      <c r="KNS80" s="811"/>
      <c r="KNT80" s="811"/>
      <c r="KNU80" s="811"/>
      <c r="KNV80" s="811"/>
      <c r="KNW80" s="811"/>
      <c r="KNX80" s="811"/>
      <c r="KNY80" s="811"/>
      <c r="KNZ80" s="811"/>
      <c r="KOA80" s="811"/>
      <c r="KOB80" s="811"/>
      <c r="KOC80" s="811"/>
      <c r="KOD80" s="811"/>
      <c r="KOE80" s="811"/>
      <c r="KOF80" s="811"/>
      <c r="KOG80" s="811"/>
      <c r="KOH80" s="811"/>
      <c r="KOI80" s="811"/>
      <c r="KOJ80" s="811"/>
      <c r="KOK80" s="811"/>
      <c r="KOL80" s="811"/>
      <c r="KOM80" s="811"/>
      <c r="KON80" s="811"/>
      <c r="KOO80" s="811"/>
      <c r="KOP80" s="811"/>
      <c r="KOQ80" s="811"/>
      <c r="KOR80" s="811"/>
      <c r="KOS80" s="811"/>
      <c r="KOT80" s="811"/>
      <c r="KOU80" s="811"/>
      <c r="KOV80" s="811"/>
      <c r="KOW80" s="811"/>
      <c r="KOX80" s="811"/>
      <c r="KOY80" s="811"/>
      <c r="KOZ80" s="811"/>
      <c r="KPA80" s="811"/>
      <c r="KPB80" s="811"/>
      <c r="KPC80" s="811"/>
      <c r="KPD80" s="811"/>
      <c r="KPE80" s="811"/>
      <c r="KPF80" s="811"/>
      <c r="KPG80" s="811"/>
      <c r="KPH80" s="811"/>
      <c r="KPI80" s="811"/>
      <c r="KPJ80" s="811"/>
      <c r="KPK80" s="811"/>
      <c r="KPL80" s="811"/>
      <c r="KPM80" s="811"/>
      <c r="KPN80" s="811"/>
      <c r="KPO80" s="811"/>
      <c r="KPP80" s="811"/>
      <c r="KPQ80" s="811"/>
      <c r="KPR80" s="811"/>
      <c r="KPS80" s="811"/>
      <c r="KPT80" s="811"/>
      <c r="KPU80" s="811"/>
      <c r="KPV80" s="811"/>
      <c r="KPW80" s="811"/>
      <c r="KPX80" s="811"/>
      <c r="KPY80" s="811"/>
      <c r="KPZ80" s="811"/>
      <c r="KQA80" s="811"/>
      <c r="KQB80" s="811"/>
      <c r="KQC80" s="811"/>
      <c r="KQD80" s="811"/>
      <c r="KQE80" s="811"/>
      <c r="KQF80" s="811"/>
      <c r="KQG80" s="811"/>
      <c r="KQH80" s="811"/>
      <c r="KQI80" s="811"/>
      <c r="KQJ80" s="811"/>
      <c r="KQK80" s="811"/>
      <c r="KQL80" s="811"/>
      <c r="KQM80" s="811"/>
      <c r="KQN80" s="811"/>
      <c r="KQO80" s="811"/>
      <c r="KQP80" s="811"/>
      <c r="KQQ80" s="811"/>
      <c r="KQR80" s="811"/>
      <c r="KQS80" s="811"/>
      <c r="KQT80" s="811"/>
      <c r="KQU80" s="811"/>
      <c r="KQV80" s="811"/>
      <c r="KQW80" s="811"/>
      <c r="KQX80" s="811"/>
      <c r="KQY80" s="811"/>
      <c r="KQZ80" s="811"/>
      <c r="KRA80" s="811"/>
      <c r="KRB80" s="811"/>
      <c r="KRC80" s="811"/>
      <c r="KRD80" s="811"/>
      <c r="KRE80" s="811"/>
      <c r="KRF80" s="811"/>
      <c r="KRG80" s="811"/>
      <c r="KRH80" s="811"/>
      <c r="KRI80" s="811"/>
      <c r="KRJ80" s="811"/>
      <c r="KRK80" s="811"/>
      <c r="KRL80" s="811"/>
      <c r="KRM80" s="811"/>
      <c r="KRN80" s="811"/>
      <c r="KRO80" s="811"/>
      <c r="KRP80" s="811"/>
      <c r="KRQ80" s="811"/>
      <c r="KRR80" s="811"/>
      <c r="KRS80" s="811"/>
      <c r="KRT80" s="811"/>
      <c r="KRU80" s="811"/>
      <c r="KRV80" s="811"/>
      <c r="KRW80" s="811"/>
      <c r="KRX80" s="811"/>
      <c r="KRY80" s="811"/>
      <c r="KRZ80" s="811"/>
      <c r="KSA80" s="811"/>
      <c r="KSB80" s="811"/>
      <c r="KSC80" s="811"/>
      <c r="KSD80" s="811"/>
      <c r="KSE80" s="811"/>
      <c r="KSF80" s="811"/>
      <c r="KSG80" s="811"/>
      <c r="KSH80" s="811"/>
      <c r="KSI80" s="811"/>
      <c r="KSJ80" s="811"/>
      <c r="KSK80" s="811"/>
      <c r="KSL80" s="811"/>
      <c r="KSM80" s="811"/>
      <c r="KSN80" s="811"/>
      <c r="KSO80" s="811"/>
      <c r="KSP80" s="811"/>
      <c r="KSQ80" s="811"/>
      <c r="KSR80" s="811"/>
      <c r="KSS80" s="811"/>
      <c r="KST80" s="811"/>
      <c r="KSU80" s="811"/>
      <c r="KSV80" s="811"/>
      <c r="KSW80" s="811"/>
      <c r="KSX80" s="811"/>
      <c r="KSY80" s="811"/>
      <c r="KSZ80" s="811"/>
      <c r="KTA80" s="811"/>
      <c r="KTB80" s="811"/>
      <c r="KTC80" s="811"/>
      <c r="KTD80" s="811"/>
      <c r="KTE80" s="811"/>
      <c r="KTF80" s="811"/>
      <c r="KTG80" s="811"/>
      <c r="KTH80" s="811"/>
      <c r="KTI80" s="811"/>
      <c r="KTJ80" s="811"/>
      <c r="KTK80" s="811"/>
      <c r="KTL80" s="811"/>
      <c r="KTM80" s="811"/>
      <c r="KTN80" s="811"/>
      <c r="KTO80" s="811"/>
      <c r="KTP80" s="811"/>
      <c r="KTQ80" s="811"/>
      <c r="KTR80" s="811"/>
      <c r="KTS80" s="811"/>
      <c r="KTT80" s="811"/>
      <c r="KTU80" s="811"/>
      <c r="KTV80" s="811"/>
      <c r="KTW80" s="811"/>
      <c r="KTX80" s="811"/>
      <c r="KTY80" s="811"/>
      <c r="KTZ80" s="811"/>
      <c r="KUA80" s="811"/>
      <c r="KUB80" s="811"/>
      <c r="KUC80" s="811"/>
      <c r="KUD80" s="811"/>
      <c r="KUE80" s="811"/>
      <c r="KUF80" s="811"/>
      <c r="KUG80" s="811"/>
      <c r="KUH80" s="811"/>
      <c r="KUI80" s="811"/>
      <c r="KUJ80" s="811"/>
      <c r="KUK80" s="811"/>
      <c r="KUL80" s="811"/>
      <c r="KUM80" s="811"/>
      <c r="KUN80" s="811"/>
      <c r="KUO80" s="811"/>
      <c r="KUP80" s="811"/>
      <c r="KUQ80" s="811"/>
      <c r="KUR80" s="811"/>
      <c r="KUS80" s="811"/>
      <c r="KUT80" s="811"/>
      <c r="KUU80" s="811"/>
      <c r="KUV80" s="811"/>
      <c r="KUW80" s="811"/>
      <c r="KUX80" s="811"/>
      <c r="KUY80" s="811"/>
      <c r="KUZ80" s="811"/>
      <c r="KVA80" s="811"/>
      <c r="KVB80" s="811"/>
      <c r="KVC80" s="811"/>
      <c r="KVD80" s="811"/>
      <c r="KVE80" s="811"/>
      <c r="KVF80" s="811"/>
      <c r="KVG80" s="811"/>
      <c r="KVH80" s="811"/>
      <c r="KVI80" s="811"/>
      <c r="KVJ80" s="811"/>
      <c r="KVK80" s="811"/>
      <c r="KVL80" s="811"/>
      <c r="KVM80" s="811"/>
      <c r="KVN80" s="811"/>
      <c r="KVO80" s="811"/>
      <c r="KVP80" s="811"/>
      <c r="KVQ80" s="811"/>
      <c r="KVR80" s="811"/>
      <c r="KVS80" s="811"/>
      <c r="KVT80" s="811"/>
      <c r="KVU80" s="811"/>
      <c r="KVV80" s="811"/>
      <c r="KVW80" s="811"/>
      <c r="KVX80" s="811"/>
      <c r="KVY80" s="811"/>
      <c r="KVZ80" s="811"/>
      <c r="KWA80" s="811"/>
      <c r="KWB80" s="811"/>
      <c r="KWC80" s="811"/>
      <c r="KWD80" s="811"/>
      <c r="KWE80" s="811"/>
      <c r="KWF80" s="811"/>
      <c r="KWG80" s="811"/>
      <c r="KWH80" s="811"/>
      <c r="KWI80" s="811"/>
      <c r="KWJ80" s="811"/>
      <c r="KWK80" s="811"/>
      <c r="KWL80" s="811"/>
      <c r="KWM80" s="811"/>
      <c r="KWN80" s="811"/>
      <c r="KWO80" s="811"/>
      <c r="KWP80" s="811"/>
      <c r="KWQ80" s="811"/>
      <c r="KWR80" s="811"/>
      <c r="KWS80" s="811"/>
      <c r="KWT80" s="811"/>
      <c r="KWU80" s="811"/>
      <c r="KWV80" s="811"/>
      <c r="KWW80" s="811"/>
      <c r="KWX80" s="811"/>
      <c r="KWY80" s="811"/>
      <c r="KWZ80" s="811"/>
      <c r="KXA80" s="811"/>
      <c r="KXB80" s="811"/>
      <c r="KXC80" s="811"/>
      <c r="KXD80" s="811"/>
      <c r="KXE80" s="811"/>
      <c r="KXF80" s="811"/>
      <c r="KXG80" s="811"/>
      <c r="KXH80" s="811"/>
      <c r="KXI80" s="811"/>
      <c r="KXJ80" s="811"/>
      <c r="KXK80" s="811"/>
      <c r="KXL80" s="811"/>
      <c r="KXM80" s="811"/>
      <c r="KXN80" s="811"/>
      <c r="KXO80" s="811"/>
      <c r="KXP80" s="811"/>
      <c r="KXQ80" s="811"/>
      <c r="KXR80" s="811"/>
      <c r="KXS80" s="811"/>
      <c r="KXT80" s="811"/>
      <c r="KXU80" s="811"/>
      <c r="KXV80" s="811"/>
      <c r="KXW80" s="811"/>
      <c r="KXX80" s="811"/>
      <c r="KXY80" s="811"/>
      <c r="KXZ80" s="811"/>
      <c r="KYA80" s="811"/>
      <c r="KYB80" s="811"/>
      <c r="KYC80" s="811"/>
      <c r="KYD80" s="811"/>
      <c r="KYE80" s="811"/>
      <c r="KYF80" s="811"/>
      <c r="KYG80" s="811"/>
      <c r="KYH80" s="811"/>
      <c r="KYI80" s="811"/>
      <c r="KYJ80" s="811"/>
      <c r="KYK80" s="811"/>
      <c r="KYL80" s="811"/>
      <c r="KYM80" s="811"/>
      <c r="KYN80" s="811"/>
      <c r="KYO80" s="811"/>
      <c r="KYP80" s="811"/>
      <c r="KYQ80" s="811"/>
      <c r="KYR80" s="811"/>
      <c r="KYS80" s="811"/>
      <c r="KYT80" s="811"/>
      <c r="KYU80" s="811"/>
      <c r="KYV80" s="811"/>
      <c r="KYW80" s="811"/>
      <c r="KYX80" s="811"/>
      <c r="KYY80" s="811"/>
      <c r="KYZ80" s="811"/>
      <c r="KZA80" s="811"/>
      <c r="KZB80" s="811"/>
      <c r="KZC80" s="811"/>
      <c r="KZD80" s="811"/>
      <c r="KZE80" s="811"/>
      <c r="KZF80" s="811"/>
      <c r="KZG80" s="811"/>
      <c r="KZH80" s="811"/>
      <c r="KZI80" s="811"/>
      <c r="KZJ80" s="811"/>
      <c r="KZK80" s="811"/>
      <c r="KZL80" s="811"/>
      <c r="KZM80" s="811"/>
      <c r="KZN80" s="811"/>
      <c r="KZO80" s="811"/>
      <c r="KZP80" s="811"/>
      <c r="KZQ80" s="811"/>
      <c r="KZR80" s="811"/>
      <c r="KZS80" s="811"/>
      <c r="KZT80" s="811"/>
      <c r="KZU80" s="811"/>
      <c r="KZV80" s="811"/>
      <c r="KZW80" s="811"/>
      <c r="KZX80" s="811"/>
      <c r="KZY80" s="811"/>
      <c r="KZZ80" s="811"/>
      <c r="LAA80" s="811"/>
      <c r="LAB80" s="811"/>
      <c r="LAC80" s="811"/>
      <c r="LAD80" s="811"/>
      <c r="LAE80" s="811"/>
      <c r="LAF80" s="811"/>
      <c r="LAG80" s="811"/>
      <c r="LAH80" s="811"/>
      <c r="LAI80" s="811"/>
      <c r="LAJ80" s="811"/>
      <c r="LAK80" s="811"/>
      <c r="LAL80" s="811"/>
      <c r="LAM80" s="811"/>
      <c r="LAN80" s="811"/>
      <c r="LAO80" s="811"/>
      <c r="LAP80" s="811"/>
      <c r="LAQ80" s="811"/>
      <c r="LAR80" s="811"/>
      <c r="LAS80" s="811"/>
      <c r="LAT80" s="811"/>
      <c r="LAU80" s="811"/>
      <c r="LAV80" s="811"/>
      <c r="LAW80" s="811"/>
      <c r="LAX80" s="811"/>
      <c r="LAY80" s="811"/>
      <c r="LAZ80" s="811"/>
      <c r="LBA80" s="811"/>
      <c r="LBB80" s="811"/>
      <c r="LBC80" s="811"/>
      <c r="LBD80" s="811"/>
      <c r="LBE80" s="811"/>
      <c r="LBF80" s="811"/>
      <c r="LBG80" s="811"/>
      <c r="LBH80" s="811"/>
      <c r="LBI80" s="811"/>
      <c r="LBJ80" s="811"/>
      <c r="LBK80" s="811"/>
      <c r="LBL80" s="811"/>
      <c r="LBM80" s="811"/>
      <c r="LBN80" s="811"/>
      <c r="LBO80" s="811"/>
      <c r="LBP80" s="811"/>
      <c r="LBQ80" s="811"/>
      <c r="LBR80" s="811"/>
      <c r="LBS80" s="811"/>
      <c r="LBT80" s="811"/>
      <c r="LBU80" s="811"/>
      <c r="LBV80" s="811"/>
      <c r="LBW80" s="811"/>
      <c r="LBX80" s="811"/>
      <c r="LBY80" s="811"/>
      <c r="LBZ80" s="811"/>
      <c r="LCA80" s="811"/>
      <c r="LCB80" s="811"/>
      <c r="LCC80" s="811"/>
      <c r="LCD80" s="811"/>
      <c r="LCE80" s="811"/>
      <c r="LCF80" s="811"/>
      <c r="LCG80" s="811"/>
      <c r="LCH80" s="811"/>
      <c r="LCI80" s="811"/>
      <c r="LCJ80" s="811"/>
      <c r="LCK80" s="811"/>
      <c r="LCL80" s="811"/>
      <c r="LCM80" s="811"/>
      <c r="LCN80" s="811"/>
      <c r="LCO80" s="811"/>
      <c r="LCP80" s="811"/>
      <c r="LCQ80" s="811"/>
      <c r="LCR80" s="811"/>
      <c r="LCS80" s="811"/>
      <c r="LCT80" s="811"/>
      <c r="LCU80" s="811"/>
      <c r="LCV80" s="811"/>
      <c r="LCW80" s="811"/>
      <c r="LCX80" s="811"/>
      <c r="LCY80" s="811"/>
      <c r="LCZ80" s="811"/>
      <c r="LDA80" s="811"/>
      <c r="LDB80" s="811"/>
      <c r="LDC80" s="811"/>
      <c r="LDD80" s="811"/>
      <c r="LDE80" s="811"/>
      <c r="LDF80" s="811"/>
      <c r="LDG80" s="811"/>
      <c r="LDH80" s="811"/>
      <c r="LDI80" s="811"/>
      <c r="LDJ80" s="811"/>
      <c r="LDK80" s="811"/>
      <c r="LDL80" s="811"/>
      <c r="LDM80" s="811"/>
      <c r="LDN80" s="811"/>
      <c r="LDO80" s="811"/>
      <c r="LDP80" s="811"/>
      <c r="LDQ80" s="811"/>
      <c r="LDR80" s="811"/>
      <c r="LDS80" s="811"/>
      <c r="LDT80" s="811"/>
      <c r="LDU80" s="811"/>
      <c r="LDV80" s="811"/>
      <c r="LDW80" s="811"/>
      <c r="LDX80" s="811"/>
      <c r="LDY80" s="811"/>
      <c r="LDZ80" s="811"/>
      <c r="LEA80" s="811"/>
      <c r="LEB80" s="811"/>
      <c r="LEC80" s="811"/>
      <c r="LED80" s="811"/>
      <c r="LEE80" s="811"/>
      <c r="LEF80" s="811"/>
      <c r="LEG80" s="811"/>
      <c r="LEH80" s="811"/>
      <c r="LEI80" s="811"/>
      <c r="LEJ80" s="811"/>
      <c r="LEK80" s="811"/>
      <c r="LEL80" s="811"/>
      <c r="LEM80" s="811"/>
      <c r="LEN80" s="811"/>
      <c r="LEO80" s="811"/>
      <c r="LEP80" s="811"/>
      <c r="LEQ80" s="811"/>
      <c r="LER80" s="811"/>
      <c r="LES80" s="811"/>
      <c r="LET80" s="811"/>
      <c r="LEU80" s="811"/>
      <c r="LEV80" s="811"/>
      <c r="LEW80" s="811"/>
      <c r="LEX80" s="811"/>
      <c r="LEY80" s="811"/>
      <c r="LEZ80" s="811"/>
      <c r="LFA80" s="811"/>
      <c r="LFB80" s="811"/>
      <c r="LFC80" s="811"/>
      <c r="LFD80" s="811"/>
      <c r="LFE80" s="811"/>
      <c r="LFF80" s="811"/>
      <c r="LFG80" s="811"/>
      <c r="LFH80" s="811"/>
      <c r="LFI80" s="811"/>
      <c r="LFJ80" s="811"/>
      <c r="LFK80" s="811"/>
      <c r="LFL80" s="811"/>
      <c r="LFM80" s="811"/>
      <c r="LFN80" s="811"/>
      <c r="LFO80" s="811"/>
      <c r="LFP80" s="811"/>
      <c r="LFQ80" s="811"/>
      <c r="LFR80" s="811"/>
      <c r="LFS80" s="811"/>
      <c r="LFT80" s="811"/>
      <c r="LFU80" s="811"/>
      <c r="LFV80" s="811"/>
      <c r="LFW80" s="811"/>
      <c r="LFX80" s="811"/>
      <c r="LFY80" s="811"/>
      <c r="LFZ80" s="811"/>
      <c r="LGA80" s="811"/>
      <c r="LGB80" s="811"/>
      <c r="LGC80" s="811"/>
      <c r="LGD80" s="811"/>
      <c r="LGE80" s="811"/>
      <c r="LGF80" s="811"/>
      <c r="LGG80" s="811"/>
      <c r="LGH80" s="811"/>
      <c r="LGI80" s="811"/>
      <c r="LGJ80" s="811"/>
      <c r="LGK80" s="811"/>
      <c r="LGL80" s="811"/>
      <c r="LGM80" s="811"/>
      <c r="LGN80" s="811"/>
      <c r="LGO80" s="811"/>
      <c r="LGP80" s="811"/>
      <c r="LGQ80" s="811"/>
      <c r="LGR80" s="811"/>
      <c r="LGS80" s="811"/>
      <c r="LGT80" s="811"/>
      <c r="LGU80" s="811"/>
      <c r="LGV80" s="811"/>
      <c r="LGW80" s="811"/>
      <c r="LGX80" s="811"/>
      <c r="LGY80" s="811"/>
      <c r="LGZ80" s="811"/>
      <c r="LHA80" s="811"/>
      <c r="LHB80" s="811"/>
      <c r="LHC80" s="811"/>
      <c r="LHD80" s="811"/>
      <c r="LHE80" s="811"/>
      <c r="LHF80" s="811"/>
      <c r="LHG80" s="811"/>
      <c r="LHH80" s="811"/>
      <c r="LHI80" s="811"/>
      <c r="LHJ80" s="811"/>
      <c r="LHK80" s="811"/>
      <c r="LHL80" s="811"/>
      <c r="LHM80" s="811"/>
      <c r="LHN80" s="811"/>
      <c r="LHO80" s="811"/>
      <c r="LHP80" s="811"/>
      <c r="LHQ80" s="811"/>
      <c r="LHR80" s="811"/>
      <c r="LHS80" s="811"/>
      <c r="LHT80" s="811"/>
      <c r="LHU80" s="811"/>
      <c r="LHV80" s="811"/>
      <c r="LHW80" s="811"/>
      <c r="LHX80" s="811"/>
      <c r="LHY80" s="811"/>
      <c r="LHZ80" s="811"/>
      <c r="LIA80" s="811"/>
      <c r="LIB80" s="811"/>
      <c r="LIC80" s="811"/>
      <c r="LID80" s="811"/>
      <c r="LIE80" s="811"/>
      <c r="LIF80" s="811"/>
      <c r="LIG80" s="811"/>
      <c r="LIH80" s="811"/>
      <c r="LII80" s="811"/>
      <c r="LIJ80" s="811"/>
      <c r="LIK80" s="811"/>
      <c r="LIL80" s="811"/>
      <c r="LIM80" s="811"/>
      <c r="LIN80" s="811"/>
      <c r="LIO80" s="811"/>
      <c r="LIP80" s="811"/>
      <c r="LIQ80" s="811"/>
      <c r="LIR80" s="811"/>
      <c r="LIS80" s="811"/>
      <c r="LIT80" s="811"/>
      <c r="LIU80" s="811"/>
      <c r="LIV80" s="811"/>
      <c r="LIW80" s="811"/>
      <c r="LIX80" s="811"/>
      <c r="LIY80" s="811"/>
      <c r="LIZ80" s="811"/>
      <c r="LJA80" s="811"/>
      <c r="LJB80" s="811"/>
      <c r="LJC80" s="811"/>
      <c r="LJD80" s="811"/>
      <c r="LJE80" s="811"/>
      <c r="LJF80" s="811"/>
      <c r="LJG80" s="811"/>
      <c r="LJH80" s="811"/>
      <c r="LJI80" s="811"/>
      <c r="LJJ80" s="811"/>
      <c r="LJK80" s="811"/>
      <c r="LJL80" s="811"/>
      <c r="LJM80" s="811"/>
      <c r="LJN80" s="811"/>
      <c r="LJO80" s="811"/>
      <c r="LJP80" s="811"/>
      <c r="LJQ80" s="811"/>
      <c r="LJR80" s="811"/>
      <c r="LJS80" s="811"/>
      <c r="LJT80" s="811"/>
      <c r="LJU80" s="811"/>
      <c r="LJV80" s="811"/>
      <c r="LJW80" s="811"/>
      <c r="LJX80" s="811"/>
      <c r="LJY80" s="811"/>
      <c r="LJZ80" s="811"/>
      <c r="LKA80" s="811"/>
      <c r="LKB80" s="811"/>
      <c r="LKC80" s="811"/>
      <c r="LKD80" s="811"/>
      <c r="LKE80" s="811"/>
      <c r="LKF80" s="811"/>
      <c r="LKG80" s="811"/>
      <c r="LKH80" s="811"/>
      <c r="LKI80" s="811"/>
      <c r="LKJ80" s="811"/>
      <c r="LKK80" s="811"/>
      <c r="LKL80" s="811"/>
      <c r="LKM80" s="811"/>
      <c r="LKN80" s="811"/>
      <c r="LKO80" s="811"/>
      <c r="LKP80" s="811"/>
      <c r="LKQ80" s="811"/>
      <c r="LKR80" s="811"/>
      <c r="LKS80" s="811"/>
      <c r="LKT80" s="811"/>
      <c r="LKU80" s="811"/>
      <c r="LKV80" s="811"/>
      <c r="LKW80" s="811"/>
      <c r="LKX80" s="811"/>
      <c r="LKY80" s="811"/>
      <c r="LKZ80" s="811"/>
      <c r="LLA80" s="811"/>
      <c r="LLB80" s="811"/>
      <c r="LLC80" s="811"/>
      <c r="LLD80" s="811"/>
      <c r="LLE80" s="811"/>
      <c r="LLF80" s="811"/>
      <c r="LLG80" s="811"/>
      <c r="LLH80" s="811"/>
      <c r="LLI80" s="811"/>
      <c r="LLJ80" s="811"/>
      <c r="LLK80" s="811"/>
      <c r="LLL80" s="811"/>
      <c r="LLM80" s="811"/>
      <c r="LLN80" s="811"/>
      <c r="LLO80" s="811"/>
      <c r="LLP80" s="811"/>
      <c r="LLQ80" s="811"/>
      <c r="LLR80" s="811"/>
      <c r="LLS80" s="811"/>
      <c r="LLT80" s="811"/>
      <c r="LLU80" s="811"/>
      <c r="LLV80" s="811"/>
      <c r="LLW80" s="811"/>
      <c r="LLX80" s="811"/>
      <c r="LLY80" s="811"/>
      <c r="LLZ80" s="811"/>
      <c r="LMA80" s="811"/>
      <c r="LMB80" s="811"/>
      <c r="LMC80" s="811"/>
      <c r="LMD80" s="811"/>
      <c r="LME80" s="811"/>
      <c r="LMF80" s="811"/>
      <c r="LMG80" s="811"/>
      <c r="LMH80" s="811"/>
      <c r="LMI80" s="811"/>
      <c r="LMJ80" s="811"/>
      <c r="LMK80" s="811"/>
      <c r="LML80" s="811"/>
      <c r="LMM80" s="811"/>
      <c r="LMN80" s="811"/>
      <c r="LMO80" s="811"/>
      <c r="LMP80" s="811"/>
      <c r="LMQ80" s="811"/>
      <c r="LMR80" s="811"/>
      <c r="LMS80" s="811"/>
      <c r="LMT80" s="811"/>
      <c r="LMU80" s="811"/>
      <c r="LMV80" s="811"/>
      <c r="LMW80" s="811"/>
      <c r="LMX80" s="811"/>
      <c r="LMY80" s="811"/>
      <c r="LMZ80" s="811"/>
      <c r="LNA80" s="811"/>
      <c r="LNB80" s="811"/>
      <c r="LNC80" s="811"/>
      <c r="LND80" s="811"/>
      <c r="LNE80" s="811"/>
      <c r="LNF80" s="811"/>
      <c r="LNG80" s="811"/>
      <c r="LNH80" s="811"/>
      <c r="LNI80" s="811"/>
      <c r="LNJ80" s="811"/>
      <c r="LNK80" s="811"/>
      <c r="LNL80" s="811"/>
      <c r="LNM80" s="811"/>
      <c r="LNN80" s="811"/>
      <c r="LNO80" s="811"/>
      <c r="LNP80" s="811"/>
      <c r="LNQ80" s="811"/>
      <c r="LNR80" s="811"/>
      <c r="LNS80" s="811"/>
      <c r="LNT80" s="811"/>
      <c r="LNU80" s="811"/>
      <c r="LNV80" s="811"/>
      <c r="LNW80" s="811"/>
      <c r="LNX80" s="811"/>
      <c r="LNY80" s="811"/>
      <c r="LNZ80" s="811"/>
      <c r="LOA80" s="811"/>
      <c r="LOB80" s="811"/>
      <c r="LOC80" s="811"/>
      <c r="LOD80" s="811"/>
      <c r="LOE80" s="811"/>
      <c r="LOF80" s="811"/>
      <c r="LOG80" s="811"/>
      <c r="LOH80" s="811"/>
      <c r="LOI80" s="811"/>
      <c r="LOJ80" s="811"/>
      <c r="LOK80" s="811"/>
      <c r="LOL80" s="811"/>
      <c r="LOM80" s="811"/>
      <c r="LON80" s="811"/>
      <c r="LOO80" s="811"/>
      <c r="LOP80" s="811"/>
      <c r="LOQ80" s="811"/>
      <c r="LOR80" s="811"/>
      <c r="LOS80" s="811"/>
      <c r="LOT80" s="811"/>
      <c r="LOU80" s="811"/>
      <c r="LOV80" s="811"/>
      <c r="LOW80" s="811"/>
      <c r="LOX80" s="811"/>
      <c r="LOY80" s="811"/>
      <c r="LOZ80" s="811"/>
      <c r="LPA80" s="811"/>
      <c r="LPB80" s="811"/>
      <c r="LPC80" s="811"/>
      <c r="LPD80" s="811"/>
      <c r="LPE80" s="811"/>
      <c r="LPF80" s="811"/>
      <c r="LPG80" s="811"/>
      <c r="LPH80" s="811"/>
      <c r="LPI80" s="811"/>
      <c r="LPJ80" s="811"/>
      <c r="LPK80" s="811"/>
      <c r="LPL80" s="811"/>
      <c r="LPM80" s="811"/>
      <c r="LPN80" s="811"/>
      <c r="LPO80" s="811"/>
      <c r="LPP80" s="811"/>
      <c r="LPQ80" s="811"/>
      <c r="LPR80" s="811"/>
      <c r="LPS80" s="811"/>
      <c r="LPT80" s="811"/>
      <c r="LPU80" s="811"/>
      <c r="LPV80" s="811"/>
      <c r="LPW80" s="811"/>
      <c r="LPX80" s="811"/>
      <c r="LPY80" s="811"/>
      <c r="LPZ80" s="811"/>
      <c r="LQA80" s="811"/>
      <c r="LQB80" s="811"/>
      <c r="LQC80" s="811"/>
      <c r="LQD80" s="811"/>
      <c r="LQE80" s="811"/>
      <c r="LQF80" s="811"/>
      <c r="LQG80" s="811"/>
      <c r="LQH80" s="811"/>
      <c r="LQI80" s="811"/>
      <c r="LQJ80" s="811"/>
      <c r="LQK80" s="811"/>
      <c r="LQL80" s="811"/>
      <c r="LQM80" s="811"/>
      <c r="LQN80" s="811"/>
      <c r="LQO80" s="811"/>
      <c r="LQP80" s="811"/>
      <c r="LQQ80" s="811"/>
      <c r="LQR80" s="811"/>
      <c r="LQS80" s="811"/>
      <c r="LQT80" s="811"/>
      <c r="LQU80" s="811"/>
      <c r="LQV80" s="811"/>
      <c r="LQW80" s="811"/>
      <c r="LQX80" s="811"/>
      <c r="LQY80" s="811"/>
      <c r="LQZ80" s="811"/>
      <c r="LRA80" s="811"/>
      <c r="LRB80" s="811"/>
      <c r="LRC80" s="811"/>
      <c r="LRD80" s="811"/>
      <c r="LRE80" s="811"/>
      <c r="LRF80" s="811"/>
      <c r="LRG80" s="811"/>
      <c r="LRH80" s="811"/>
      <c r="LRI80" s="811"/>
      <c r="LRJ80" s="811"/>
      <c r="LRK80" s="811"/>
      <c r="LRL80" s="811"/>
      <c r="LRM80" s="811"/>
      <c r="LRN80" s="811"/>
      <c r="LRO80" s="811"/>
      <c r="LRP80" s="811"/>
      <c r="LRQ80" s="811"/>
      <c r="LRR80" s="811"/>
      <c r="LRS80" s="811"/>
      <c r="LRT80" s="811"/>
      <c r="LRU80" s="811"/>
      <c r="LRV80" s="811"/>
      <c r="LRW80" s="811"/>
      <c r="LRX80" s="811"/>
      <c r="LRY80" s="811"/>
      <c r="LRZ80" s="811"/>
      <c r="LSA80" s="811"/>
      <c r="LSB80" s="811"/>
      <c r="LSC80" s="811"/>
      <c r="LSD80" s="811"/>
      <c r="LSE80" s="811"/>
      <c r="LSF80" s="811"/>
      <c r="LSG80" s="811"/>
      <c r="LSH80" s="811"/>
      <c r="LSI80" s="811"/>
      <c r="LSJ80" s="811"/>
      <c r="LSK80" s="811"/>
      <c r="LSL80" s="811"/>
      <c r="LSM80" s="811"/>
      <c r="LSN80" s="811"/>
      <c r="LSO80" s="811"/>
      <c r="LSP80" s="811"/>
      <c r="LSQ80" s="811"/>
      <c r="LSR80" s="811"/>
      <c r="LSS80" s="811"/>
      <c r="LST80" s="811"/>
      <c r="LSU80" s="811"/>
      <c r="LSV80" s="811"/>
      <c r="LSW80" s="811"/>
      <c r="LSX80" s="811"/>
      <c r="LSY80" s="811"/>
      <c r="LSZ80" s="811"/>
      <c r="LTA80" s="811"/>
      <c r="LTB80" s="811"/>
      <c r="LTC80" s="811"/>
      <c r="LTD80" s="811"/>
      <c r="LTE80" s="811"/>
      <c r="LTF80" s="811"/>
      <c r="LTG80" s="811"/>
      <c r="LTH80" s="811"/>
      <c r="LTI80" s="811"/>
      <c r="LTJ80" s="811"/>
      <c r="LTK80" s="811"/>
      <c r="LTL80" s="811"/>
      <c r="LTM80" s="811"/>
      <c r="LTN80" s="811"/>
      <c r="LTO80" s="811"/>
      <c r="LTP80" s="811"/>
      <c r="LTQ80" s="811"/>
      <c r="LTR80" s="811"/>
      <c r="LTS80" s="811"/>
      <c r="LTT80" s="811"/>
      <c r="LTU80" s="811"/>
      <c r="LTV80" s="811"/>
      <c r="LTW80" s="811"/>
      <c r="LTX80" s="811"/>
      <c r="LTY80" s="811"/>
      <c r="LTZ80" s="811"/>
      <c r="LUA80" s="811"/>
      <c r="LUB80" s="811"/>
      <c r="LUC80" s="811"/>
      <c r="LUD80" s="811"/>
      <c r="LUE80" s="811"/>
      <c r="LUF80" s="811"/>
      <c r="LUG80" s="811"/>
      <c r="LUH80" s="811"/>
      <c r="LUI80" s="811"/>
      <c r="LUJ80" s="811"/>
      <c r="LUK80" s="811"/>
      <c r="LUL80" s="811"/>
      <c r="LUM80" s="811"/>
      <c r="LUN80" s="811"/>
      <c r="LUO80" s="811"/>
      <c r="LUP80" s="811"/>
      <c r="LUQ80" s="811"/>
      <c r="LUR80" s="811"/>
      <c r="LUS80" s="811"/>
      <c r="LUT80" s="811"/>
      <c r="LUU80" s="811"/>
      <c r="LUV80" s="811"/>
      <c r="LUW80" s="811"/>
      <c r="LUX80" s="811"/>
      <c r="LUY80" s="811"/>
      <c r="LUZ80" s="811"/>
      <c r="LVA80" s="811"/>
      <c r="LVB80" s="811"/>
      <c r="LVC80" s="811"/>
      <c r="LVD80" s="811"/>
      <c r="LVE80" s="811"/>
      <c r="LVF80" s="811"/>
      <c r="LVG80" s="811"/>
      <c r="LVH80" s="811"/>
      <c r="LVI80" s="811"/>
      <c r="LVJ80" s="811"/>
      <c r="LVK80" s="811"/>
      <c r="LVL80" s="811"/>
      <c r="LVM80" s="811"/>
      <c r="LVN80" s="811"/>
      <c r="LVO80" s="811"/>
      <c r="LVP80" s="811"/>
      <c r="LVQ80" s="811"/>
      <c r="LVR80" s="811"/>
      <c r="LVS80" s="811"/>
      <c r="LVT80" s="811"/>
      <c r="LVU80" s="811"/>
      <c r="LVV80" s="811"/>
      <c r="LVW80" s="811"/>
      <c r="LVX80" s="811"/>
      <c r="LVY80" s="811"/>
      <c r="LVZ80" s="811"/>
      <c r="LWA80" s="811"/>
      <c r="LWB80" s="811"/>
      <c r="LWC80" s="811"/>
      <c r="LWD80" s="811"/>
      <c r="LWE80" s="811"/>
      <c r="LWF80" s="811"/>
      <c r="LWG80" s="811"/>
      <c r="LWH80" s="811"/>
      <c r="LWI80" s="811"/>
      <c r="LWJ80" s="811"/>
      <c r="LWK80" s="811"/>
      <c r="LWL80" s="811"/>
      <c r="LWM80" s="811"/>
      <c r="LWN80" s="811"/>
      <c r="LWO80" s="811"/>
      <c r="LWP80" s="811"/>
      <c r="LWQ80" s="811"/>
      <c r="LWR80" s="811"/>
      <c r="LWS80" s="811"/>
      <c r="LWT80" s="811"/>
      <c r="LWU80" s="811"/>
      <c r="LWV80" s="811"/>
      <c r="LWW80" s="811"/>
      <c r="LWX80" s="811"/>
      <c r="LWY80" s="811"/>
      <c r="LWZ80" s="811"/>
      <c r="LXA80" s="811"/>
      <c r="LXB80" s="811"/>
      <c r="LXC80" s="811"/>
      <c r="LXD80" s="811"/>
      <c r="LXE80" s="811"/>
      <c r="LXF80" s="811"/>
      <c r="LXG80" s="811"/>
      <c r="LXH80" s="811"/>
      <c r="LXI80" s="811"/>
      <c r="LXJ80" s="811"/>
      <c r="LXK80" s="811"/>
      <c r="LXL80" s="811"/>
      <c r="LXM80" s="811"/>
      <c r="LXN80" s="811"/>
      <c r="LXO80" s="811"/>
      <c r="LXP80" s="811"/>
      <c r="LXQ80" s="811"/>
      <c r="LXR80" s="811"/>
      <c r="LXS80" s="811"/>
      <c r="LXT80" s="811"/>
      <c r="LXU80" s="811"/>
      <c r="LXV80" s="811"/>
      <c r="LXW80" s="811"/>
      <c r="LXX80" s="811"/>
      <c r="LXY80" s="811"/>
      <c r="LXZ80" s="811"/>
      <c r="LYA80" s="811"/>
      <c r="LYB80" s="811"/>
      <c r="LYC80" s="811"/>
      <c r="LYD80" s="811"/>
      <c r="LYE80" s="811"/>
      <c r="LYF80" s="811"/>
      <c r="LYG80" s="811"/>
      <c r="LYH80" s="811"/>
      <c r="LYI80" s="811"/>
      <c r="LYJ80" s="811"/>
      <c r="LYK80" s="811"/>
      <c r="LYL80" s="811"/>
      <c r="LYM80" s="811"/>
      <c r="LYN80" s="811"/>
      <c r="LYO80" s="811"/>
      <c r="LYP80" s="811"/>
      <c r="LYQ80" s="811"/>
      <c r="LYR80" s="811"/>
      <c r="LYS80" s="811"/>
      <c r="LYT80" s="811"/>
      <c r="LYU80" s="811"/>
      <c r="LYV80" s="811"/>
      <c r="LYW80" s="811"/>
      <c r="LYX80" s="811"/>
      <c r="LYY80" s="811"/>
      <c r="LYZ80" s="811"/>
      <c r="LZA80" s="811"/>
      <c r="LZB80" s="811"/>
      <c r="LZC80" s="811"/>
      <c r="LZD80" s="811"/>
      <c r="LZE80" s="811"/>
      <c r="LZF80" s="811"/>
      <c r="LZG80" s="811"/>
      <c r="LZH80" s="811"/>
      <c r="LZI80" s="811"/>
      <c r="LZJ80" s="811"/>
      <c r="LZK80" s="811"/>
      <c r="LZL80" s="811"/>
      <c r="LZM80" s="811"/>
      <c r="LZN80" s="811"/>
      <c r="LZO80" s="811"/>
      <c r="LZP80" s="811"/>
      <c r="LZQ80" s="811"/>
      <c r="LZR80" s="811"/>
      <c r="LZS80" s="811"/>
      <c r="LZT80" s="811"/>
      <c r="LZU80" s="811"/>
      <c r="LZV80" s="811"/>
      <c r="LZW80" s="811"/>
      <c r="LZX80" s="811"/>
      <c r="LZY80" s="811"/>
      <c r="LZZ80" s="811"/>
      <c r="MAA80" s="811"/>
      <c r="MAB80" s="811"/>
      <c r="MAC80" s="811"/>
      <c r="MAD80" s="811"/>
      <c r="MAE80" s="811"/>
      <c r="MAF80" s="811"/>
      <c r="MAG80" s="811"/>
      <c r="MAH80" s="811"/>
      <c r="MAI80" s="811"/>
      <c r="MAJ80" s="811"/>
      <c r="MAK80" s="811"/>
      <c r="MAL80" s="811"/>
      <c r="MAM80" s="811"/>
      <c r="MAN80" s="811"/>
      <c r="MAO80" s="811"/>
      <c r="MAP80" s="811"/>
      <c r="MAQ80" s="811"/>
      <c r="MAR80" s="811"/>
      <c r="MAS80" s="811"/>
      <c r="MAT80" s="811"/>
      <c r="MAU80" s="811"/>
      <c r="MAV80" s="811"/>
      <c r="MAW80" s="811"/>
      <c r="MAX80" s="811"/>
      <c r="MAY80" s="811"/>
      <c r="MAZ80" s="811"/>
      <c r="MBA80" s="811"/>
      <c r="MBB80" s="811"/>
      <c r="MBC80" s="811"/>
      <c r="MBD80" s="811"/>
      <c r="MBE80" s="811"/>
      <c r="MBF80" s="811"/>
      <c r="MBG80" s="811"/>
      <c r="MBH80" s="811"/>
      <c r="MBI80" s="811"/>
      <c r="MBJ80" s="811"/>
      <c r="MBK80" s="811"/>
      <c r="MBL80" s="811"/>
      <c r="MBM80" s="811"/>
      <c r="MBN80" s="811"/>
      <c r="MBO80" s="811"/>
      <c r="MBP80" s="811"/>
      <c r="MBQ80" s="811"/>
      <c r="MBR80" s="811"/>
      <c r="MBS80" s="811"/>
      <c r="MBT80" s="811"/>
      <c r="MBU80" s="811"/>
      <c r="MBV80" s="811"/>
      <c r="MBW80" s="811"/>
      <c r="MBX80" s="811"/>
      <c r="MBY80" s="811"/>
      <c r="MBZ80" s="811"/>
      <c r="MCA80" s="811"/>
      <c r="MCB80" s="811"/>
      <c r="MCC80" s="811"/>
      <c r="MCD80" s="811"/>
      <c r="MCE80" s="811"/>
      <c r="MCF80" s="811"/>
      <c r="MCG80" s="811"/>
      <c r="MCH80" s="811"/>
      <c r="MCI80" s="811"/>
      <c r="MCJ80" s="811"/>
      <c r="MCK80" s="811"/>
      <c r="MCL80" s="811"/>
      <c r="MCM80" s="811"/>
      <c r="MCN80" s="811"/>
      <c r="MCO80" s="811"/>
      <c r="MCP80" s="811"/>
      <c r="MCQ80" s="811"/>
      <c r="MCR80" s="811"/>
      <c r="MCS80" s="811"/>
      <c r="MCT80" s="811"/>
      <c r="MCU80" s="811"/>
      <c r="MCV80" s="811"/>
      <c r="MCW80" s="811"/>
      <c r="MCX80" s="811"/>
      <c r="MCY80" s="811"/>
      <c r="MCZ80" s="811"/>
      <c r="MDA80" s="811"/>
      <c r="MDB80" s="811"/>
      <c r="MDC80" s="811"/>
      <c r="MDD80" s="811"/>
      <c r="MDE80" s="811"/>
      <c r="MDF80" s="811"/>
      <c r="MDG80" s="811"/>
      <c r="MDH80" s="811"/>
      <c r="MDI80" s="811"/>
      <c r="MDJ80" s="811"/>
      <c r="MDK80" s="811"/>
      <c r="MDL80" s="811"/>
      <c r="MDM80" s="811"/>
      <c r="MDN80" s="811"/>
      <c r="MDO80" s="811"/>
      <c r="MDP80" s="811"/>
      <c r="MDQ80" s="811"/>
      <c r="MDR80" s="811"/>
      <c r="MDS80" s="811"/>
      <c r="MDT80" s="811"/>
      <c r="MDU80" s="811"/>
      <c r="MDV80" s="811"/>
      <c r="MDW80" s="811"/>
      <c r="MDX80" s="811"/>
      <c r="MDY80" s="811"/>
      <c r="MDZ80" s="811"/>
      <c r="MEA80" s="811"/>
      <c r="MEB80" s="811"/>
      <c r="MEC80" s="811"/>
      <c r="MED80" s="811"/>
      <c r="MEE80" s="811"/>
      <c r="MEF80" s="811"/>
      <c r="MEG80" s="811"/>
      <c r="MEH80" s="811"/>
      <c r="MEI80" s="811"/>
      <c r="MEJ80" s="811"/>
      <c r="MEK80" s="811"/>
      <c r="MEL80" s="811"/>
      <c r="MEM80" s="811"/>
      <c r="MEN80" s="811"/>
      <c r="MEO80" s="811"/>
      <c r="MEP80" s="811"/>
      <c r="MEQ80" s="811"/>
      <c r="MER80" s="811"/>
      <c r="MES80" s="811"/>
      <c r="MET80" s="811"/>
      <c r="MEU80" s="811"/>
      <c r="MEV80" s="811"/>
      <c r="MEW80" s="811"/>
      <c r="MEX80" s="811"/>
      <c r="MEY80" s="811"/>
      <c r="MEZ80" s="811"/>
      <c r="MFA80" s="811"/>
      <c r="MFB80" s="811"/>
      <c r="MFC80" s="811"/>
      <c r="MFD80" s="811"/>
      <c r="MFE80" s="811"/>
      <c r="MFF80" s="811"/>
      <c r="MFG80" s="811"/>
      <c r="MFH80" s="811"/>
      <c r="MFI80" s="811"/>
      <c r="MFJ80" s="811"/>
      <c r="MFK80" s="811"/>
      <c r="MFL80" s="811"/>
      <c r="MFM80" s="811"/>
      <c r="MFN80" s="811"/>
      <c r="MFO80" s="811"/>
      <c r="MFP80" s="811"/>
      <c r="MFQ80" s="811"/>
      <c r="MFR80" s="811"/>
      <c r="MFS80" s="811"/>
      <c r="MFT80" s="811"/>
      <c r="MFU80" s="811"/>
      <c r="MFV80" s="811"/>
      <c r="MFW80" s="811"/>
      <c r="MFX80" s="811"/>
      <c r="MFY80" s="811"/>
      <c r="MFZ80" s="811"/>
      <c r="MGA80" s="811"/>
      <c r="MGB80" s="811"/>
      <c r="MGC80" s="811"/>
      <c r="MGD80" s="811"/>
      <c r="MGE80" s="811"/>
      <c r="MGF80" s="811"/>
      <c r="MGG80" s="811"/>
      <c r="MGH80" s="811"/>
      <c r="MGI80" s="811"/>
      <c r="MGJ80" s="811"/>
      <c r="MGK80" s="811"/>
      <c r="MGL80" s="811"/>
      <c r="MGM80" s="811"/>
      <c r="MGN80" s="811"/>
      <c r="MGO80" s="811"/>
      <c r="MGP80" s="811"/>
      <c r="MGQ80" s="811"/>
      <c r="MGR80" s="811"/>
      <c r="MGS80" s="811"/>
      <c r="MGT80" s="811"/>
      <c r="MGU80" s="811"/>
      <c r="MGV80" s="811"/>
      <c r="MGW80" s="811"/>
      <c r="MGX80" s="811"/>
      <c r="MGY80" s="811"/>
      <c r="MGZ80" s="811"/>
      <c r="MHA80" s="811"/>
      <c r="MHB80" s="811"/>
      <c r="MHC80" s="811"/>
      <c r="MHD80" s="811"/>
      <c r="MHE80" s="811"/>
      <c r="MHF80" s="811"/>
      <c r="MHG80" s="811"/>
      <c r="MHH80" s="811"/>
      <c r="MHI80" s="811"/>
      <c r="MHJ80" s="811"/>
      <c r="MHK80" s="811"/>
      <c r="MHL80" s="811"/>
      <c r="MHM80" s="811"/>
      <c r="MHN80" s="811"/>
      <c r="MHO80" s="811"/>
      <c r="MHP80" s="811"/>
      <c r="MHQ80" s="811"/>
      <c r="MHR80" s="811"/>
      <c r="MHS80" s="811"/>
      <c r="MHT80" s="811"/>
      <c r="MHU80" s="811"/>
      <c r="MHV80" s="811"/>
      <c r="MHW80" s="811"/>
      <c r="MHX80" s="811"/>
      <c r="MHY80" s="811"/>
      <c r="MHZ80" s="811"/>
      <c r="MIA80" s="811"/>
      <c r="MIB80" s="811"/>
      <c r="MIC80" s="811"/>
      <c r="MID80" s="811"/>
      <c r="MIE80" s="811"/>
      <c r="MIF80" s="811"/>
      <c r="MIG80" s="811"/>
      <c r="MIH80" s="811"/>
      <c r="MII80" s="811"/>
      <c r="MIJ80" s="811"/>
      <c r="MIK80" s="811"/>
      <c r="MIL80" s="811"/>
      <c r="MIM80" s="811"/>
      <c r="MIN80" s="811"/>
      <c r="MIO80" s="811"/>
      <c r="MIP80" s="811"/>
      <c r="MIQ80" s="811"/>
      <c r="MIR80" s="811"/>
      <c r="MIS80" s="811"/>
      <c r="MIT80" s="811"/>
      <c r="MIU80" s="811"/>
      <c r="MIV80" s="811"/>
      <c r="MIW80" s="811"/>
      <c r="MIX80" s="811"/>
      <c r="MIY80" s="811"/>
      <c r="MIZ80" s="811"/>
      <c r="MJA80" s="811"/>
      <c r="MJB80" s="811"/>
      <c r="MJC80" s="811"/>
      <c r="MJD80" s="811"/>
      <c r="MJE80" s="811"/>
      <c r="MJF80" s="811"/>
      <c r="MJG80" s="811"/>
      <c r="MJH80" s="811"/>
      <c r="MJI80" s="811"/>
      <c r="MJJ80" s="811"/>
      <c r="MJK80" s="811"/>
      <c r="MJL80" s="811"/>
      <c r="MJM80" s="811"/>
      <c r="MJN80" s="811"/>
      <c r="MJO80" s="811"/>
      <c r="MJP80" s="811"/>
      <c r="MJQ80" s="811"/>
      <c r="MJR80" s="811"/>
      <c r="MJS80" s="811"/>
      <c r="MJT80" s="811"/>
      <c r="MJU80" s="811"/>
      <c r="MJV80" s="811"/>
      <c r="MJW80" s="811"/>
      <c r="MJX80" s="811"/>
      <c r="MJY80" s="811"/>
      <c r="MJZ80" s="811"/>
      <c r="MKA80" s="811"/>
      <c r="MKB80" s="811"/>
      <c r="MKC80" s="811"/>
      <c r="MKD80" s="811"/>
      <c r="MKE80" s="811"/>
      <c r="MKF80" s="811"/>
      <c r="MKG80" s="811"/>
      <c r="MKH80" s="811"/>
      <c r="MKI80" s="811"/>
      <c r="MKJ80" s="811"/>
      <c r="MKK80" s="811"/>
      <c r="MKL80" s="811"/>
      <c r="MKM80" s="811"/>
      <c r="MKN80" s="811"/>
      <c r="MKO80" s="811"/>
      <c r="MKP80" s="811"/>
      <c r="MKQ80" s="811"/>
      <c r="MKR80" s="811"/>
      <c r="MKS80" s="811"/>
      <c r="MKT80" s="811"/>
      <c r="MKU80" s="811"/>
      <c r="MKV80" s="811"/>
      <c r="MKW80" s="811"/>
      <c r="MKX80" s="811"/>
      <c r="MKY80" s="811"/>
      <c r="MKZ80" s="811"/>
      <c r="MLA80" s="811"/>
      <c r="MLB80" s="811"/>
      <c r="MLC80" s="811"/>
      <c r="MLD80" s="811"/>
      <c r="MLE80" s="811"/>
      <c r="MLF80" s="811"/>
      <c r="MLG80" s="811"/>
      <c r="MLH80" s="811"/>
      <c r="MLI80" s="811"/>
      <c r="MLJ80" s="811"/>
      <c r="MLK80" s="811"/>
      <c r="MLL80" s="811"/>
      <c r="MLM80" s="811"/>
      <c r="MLN80" s="811"/>
      <c r="MLO80" s="811"/>
      <c r="MLP80" s="811"/>
      <c r="MLQ80" s="811"/>
      <c r="MLR80" s="811"/>
      <c r="MLS80" s="811"/>
      <c r="MLT80" s="811"/>
      <c r="MLU80" s="811"/>
      <c r="MLV80" s="811"/>
      <c r="MLW80" s="811"/>
      <c r="MLX80" s="811"/>
      <c r="MLY80" s="811"/>
      <c r="MLZ80" s="811"/>
      <c r="MMA80" s="811"/>
      <c r="MMB80" s="811"/>
      <c r="MMC80" s="811"/>
      <c r="MMD80" s="811"/>
      <c r="MME80" s="811"/>
      <c r="MMF80" s="811"/>
      <c r="MMG80" s="811"/>
      <c r="MMH80" s="811"/>
      <c r="MMI80" s="811"/>
      <c r="MMJ80" s="811"/>
      <c r="MMK80" s="811"/>
      <c r="MML80" s="811"/>
      <c r="MMM80" s="811"/>
      <c r="MMN80" s="811"/>
      <c r="MMO80" s="811"/>
      <c r="MMP80" s="811"/>
      <c r="MMQ80" s="811"/>
      <c r="MMR80" s="811"/>
      <c r="MMS80" s="811"/>
      <c r="MMT80" s="811"/>
      <c r="MMU80" s="811"/>
      <c r="MMV80" s="811"/>
      <c r="MMW80" s="811"/>
      <c r="MMX80" s="811"/>
      <c r="MMY80" s="811"/>
      <c r="MMZ80" s="811"/>
      <c r="MNA80" s="811"/>
      <c r="MNB80" s="811"/>
      <c r="MNC80" s="811"/>
      <c r="MND80" s="811"/>
      <c r="MNE80" s="811"/>
      <c r="MNF80" s="811"/>
      <c r="MNG80" s="811"/>
      <c r="MNH80" s="811"/>
      <c r="MNI80" s="811"/>
      <c r="MNJ80" s="811"/>
      <c r="MNK80" s="811"/>
      <c r="MNL80" s="811"/>
      <c r="MNM80" s="811"/>
      <c r="MNN80" s="811"/>
      <c r="MNO80" s="811"/>
      <c r="MNP80" s="811"/>
      <c r="MNQ80" s="811"/>
      <c r="MNR80" s="811"/>
      <c r="MNS80" s="811"/>
      <c r="MNT80" s="811"/>
      <c r="MNU80" s="811"/>
      <c r="MNV80" s="811"/>
      <c r="MNW80" s="811"/>
      <c r="MNX80" s="811"/>
      <c r="MNY80" s="811"/>
      <c r="MNZ80" s="811"/>
      <c r="MOA80" s="811"/>
      <c r="MOB80" s="811"/>
      <c r="MOC80" s="811"/>
      <c r="MOD80" s="811"/>
      <c r="MOE80" s="811"/>
      <c r="MOF80" s="811"/>
      <c r="MOG80" s="811"/>
      <c r="MOH80" s="811"/>
      <c r="MOI80" s="811"/>
      <c r="MOJ80" s="811"/>
      <c r="MOK80" s="811"/>
      <c r="MOL80" s="811"/>
      <c r="MOM80" s="811"/>
      <c r="MON80" s="811"/>
      <c r="MOO80" s="811"/>
      <c r="MOP80" s="811"/>
      <c r="MOQ80" s="811"/>
      <c r="MOR80" s="811"/>
      <c r="MOS80" s="811"/>
      <c r="MOT80" s="811"/>
      <c r="MOU80" s="811"/>
      <c r="MOV80" s="811"/>
      <c r="MOW80" s="811"/>
      <c r="MOX80" s="811"/>
      <c r="MOY80" s="811"/>
      <c r="MOZ80" s="811"/>
      <c r="MPA80" s="811"/>
      <c r="MPB80" s="811"/>
      <c r="MPC80" s="811"/>
      <c r="MPD80" s="811"/>
      <c r="MPE80" s="811"/>
      <c r="MPF80" s="811"/>
      <c r="MPG80" s="811"/>
      <c r="MPH80" s="811"/>
      <c r="MPI80" s="811"/>
      <c r="MPJ80" s="811"/>
      <c r="MPK80" s="811"/>
      <c r="MPL80" s="811"/>
      <c r="MPM80" s="811"/>
      <c r="MPN80" s="811"/>
      <c r="MPO80" s="811"/>
      <c r="MPP80" s="811"/>
      <c r="MPQ80" s="811"/>
      <c r="MPR80" s="811"/>
      <c r="MPS80" s="811"/>
      <c r="MPT80" s="811"/>
      <c r="MPU80" s="811"/>
      <c r="MPV80" s="811"/>
      <c r="MPW80" s="811"/>
      <c r="MPX80" s="811"/>
      <c r="MPY80" s="811"/>
      <c r="MPZ80" s="811"/>
      <c r="MQA80" s="811"/>
      <c r="MQB80" s="811"/>
      <c r="MQC80" s="811"/>
      <c r="MQD80" s="811"/>
      <c r="MQE80" s="811"/>
      <c r="MQF80" s="811"/>
      <c r="MQG80" s="811"/>
      <c r="MQH80" s="811"/>
      <c r="MQI80" s="811"/>
      <c r="MQJ80" s="811"/>
      <c r="MQK80" s="811"/>
      <c r="MQL80" s="811"/>
      <c r="MQM80" s="811"/>
      <c r="MQN80" s="811"/>
      <c r="MQO80" s="811"/>
      <c r="MQP80" s="811"/>
      <c r="MQQ80" s="811"/>
      <c r="MQR80" s="811"/>
      <c r="MQS80" s="811"/>
      <c r="MQT80" s="811"/>
      <c r="MQU80" s="811"/>
      <c r="MQV80" s="811"/>
      <c r="MQW80" s="811"/>
      <c r="MQX80" s="811"/>
      <c r="MQY80" s="811"/>
      <c r="MQZ80" s="811"/>
      <c r="MRA80" s="811"/>
      <c r="MRB80" s="811"/>
      <c r="MRC80" s="811"/>
      <c r="MRD80" s="811"/>
      <c r="MRE80" s="811"/>
      <c r="MRF80" s="811"/>
      <c r="MRG80" s="811"/>
      <c r="MRH80" s="811"/>
      <c r="MRI80" s="811"/>
      <c r="MRJ80" s="811"/>
      <c r="MRK80" s="811"/>
      <c r="MRL80" s="811"/>
      <c r="MRM80" s="811"/>
      <c r="MRN80" s="811"/>
      <c r="MRO80" s="811"/>
      <c r="MRP80" s="811"/>
      <c r="MRQ80" s="811"/>
      <c r="MRR80" s="811"/>
      <c r="MRS80" s="811"/>
      <c r="MRT80" s="811"/>
      <c r="MRU80" s="811"/>
      <c r="MRV80" s="811"/>
      <c r="MRW80" s="811"/>
      <c r="MRX80" s="811"/>
      <c r="MRY80" s="811"/>
      <c r="MRZ80" s="811"/>
      <c r="MSA80" s="811"/>
      <c r="MSB80" s="811"/>
      <c r="MSC80" s="811"/>
      <c r="MSD80" s="811"/>
      <c r="MSE80" s="811"/>
      <c r="MSF80" s="811"/>
      <c r="MSG80" s="811"/>
      <c r="MSH80" s="811"/>
      <c r="MSI80" s="811"/>
      <c r="MSJ80" s="811"/>
      <c r="MSK80" s="811"/>
      <c r="MSL80" s="811"/>
      <c r="MSM80" s="811"/>
      <c r="MSN80" s="811"/>
      <c r="MSO80" s="811"/>
      <c r="MSP80" s="811"/>
      <c r="MSQ80" s="811"/>
      <c r="MSR80" s="811"/>
      <c r="MSS80" s="811"/>
      <c r="MST80" s="811"/>
      <c r="MSU80" s="811"/>
      <c r="MSV80" s="811"/>
      <c r="MSW80" s="811"/>
      <c r="MSX80" s="811"/>
      <c r="MSY80" s="811"/>
      <c r="MSZ80" s="811"/>
      <c r="MTA80" s="811"/>
      <c r="MTB80" s="811"/>
      <c r="MTC80" s="811"/>
      <c r="MTD80" s="811"/>
      <c r="MTE80" s="811"/>
      <c r="MTF80" s="811"/>
      <c r="MTG80" s="811"/>
      <c r="MTH80" s="811"/>
      <c r="MTI80" s="811"/>
      <c r="MTJ80" s="811"/>
      <c r="MTK80" s="811"/>
      <c r="MTL80" s="811"/>
      <c r="MTM80" s="811"/>
      <c r="MTN80" s="811"/>
      <c r="MTO80" s="811"/>
      <c r="MTP80" s="811"/>
      <c r="MTQ80" s="811"/>
      <c r="MTR80" s="811"/>
      <c r="MTS80" s="811"/>
      <c r="MTT80" s="811"/>
      <c r="MTU80" s="811"/>
      <c r="MTV80" s="811"/>
      <c r="MTW80" s="811"/>
      <c r="MTX80" s="811"/>
      <c r="MTY80" s="811"/>
      <c r="MTZ80" s="811"/>
      <c r="MUA80" s="811"/>
      <c r="MUB80" s="811"/>
      <c r="MUC80" s="811"/>
      <c r="MUD80" s="811"/>
      <c r="MUE80" s="811"/>
      <c r="MUF80" s="811"/>
      <c r="MUG80" s="811"/>
      <c r="MUH80" s="811"/>
      <c r="MUI80" s="811"/>
      <c r="MUJ80" s="811"/>
      <c r="MUK80" s="811"/>
      <c r="MUL80" s="811"/>
      <c r="MUM80" s="811"/>
      <c r="MUN80" s="811"/>
      <c r="MUO80" s="811"/>
      <c r="MUP80" s="811"/>
      <c r="MUQ80" s="811"/>
      <c r="MUR80" s="811"/>
      <c r="MUS80" s="811"/>
      <c r="MUT80" s="811"/>
      <c r="MUU80" s="811"/>
      <c r="MUV80" s="811"/>
      <c r="MUW80" s="811"/>
      <c r="MUX80" s="811"/>
      <c r="MUY80" s="811"/>
      <c r="MUZ80" s="811"/>
      <c r="MVA80" s="811"/>
      <c r="MVB80" s="811"/>
      <c r="MVC80" s="811"/>
      <c r="MVD80" s="811"/>
      <c r="MVE80" s="811"/>
      <c r="MVF80" s="811"/>
      <c r="MVG80" s="811"/>
      <c r="MVH80" s="811"/>
      <c r="MVI80" s="811"/>
      <c r="MVJ80" s="811"/>
      <c r="MVK80" s="811"/>
      <c r="MVL80" s="811"/>
      <c r="MVM80" s="811"/>
      <c r="MVN80" s="811"/>
      <c r="MVO80" s="811"/>
      <c r="MVP80" s="811"/>
      <c r="MVQ80" s="811"/>
      <c r="MVR80" s="811"/>
      <c r="MVS80" s="811"/>
      <c r="MVT80" s="811"/>
      <c r="MVU80" s="811"/>
      <c r="MVV80" s="811"/>
      <c r="MVW80" s="811"/>
      <c r="MVX80" s="811"/>
      <c r="MVY80" s="811"/>
      <c r="MVZ80" s="811"/>
      <c r="MWA80" s="811"/>
      <c r="MWB80" s="811"/>
      <c r="MWC80" s="811"/>
      <c r="MWD80" s="811"/>
      <c r="MWE80" s="811"/>
      <c r="MWF80" s="811"/>
      <c r="MWG80" s="811"/>
      <c r="MWH80" s="811"/>
      <c r="MWI80" s="811"/>
      <c r="MWJ80" s="811"/>
      <c r="MWK80" s="811"/>
      <c r="MWL80" s="811"/>
      <c r="MWM80" s="811"/>
      <c r="MWN80" s="811"/>
      <c r="MWO80" s="811"/>
      <c r="MWP80" s="811"/>
      <c r="MWQ80" s="811"/>
      <c r="MWR80" s="811"/>
      <c r="MWS80" s="811"/>
      <c r="MWT80" s="811"/>
      <c r="MWU80" s="811"/>
      <c r="MWV80" s="811"/>
      <c r="MWW80" s="811"/>
      <c r="MWX80" s="811"/>
      <c r="MWY80" s="811"/>
      <c r="MWZ80" s="811"/>
      <c r="MXA80" s="811"/>
      <c r="MXB80" s="811"/>
      <c r="MXC80" s="811"/>
      <c r="MXD80" s="811"/>
      <c r="MXE80" s="811"/>
      <c r="MXF80" s="811"/>
      <c r="MXG80" s="811"/>
      <c r="MXH80" s="811"/>
      <c r="MXI80" s="811"/>
      <c r="MXJ80" s="811"/>
      <c r="MXK80" s="811"/>
      <c r="MXL80" s="811"/>
      <c r="MXM80" s="811"/>
      <c r="MXN80" s="811"/>
      <c r="MXO80" s="811"/>
      <c r="MXP80" s="811"/>
      <c r="MXQ80" s="811"/>
      <c r="MXR80" s="811"/>
      <c r="MXS80" s="811"/>
      <c r="MXT80" s="811"/>
      <c r="MXU80" s="811"/>
      <c r="MXV80" s="811"/>
      <c r="MXW80" s="811"/>
      <c r="MXX80" s="811"/>
      <c r="MXY80" s="811"/>
      <c r="MXZ80" s="811"/>
      <c r="MYA80" s="811"/>
      <c r="MYB80" s="811"/>
      <c r="MYC80" s="811"/>
      <c r="MYD80" s="811"/>
      <c r="MYE80" s="811"/>
      <c r="MYF80" s="811"/>
      <c r="MYG80" s="811"/>
      <c r="MYH80" s="811"/>
      <c r="MYI80" s="811"/>
      <c r="MYJ80" s="811"/>
      <c r="MYK80" s="811"/>
      <c r="MYL80" s="811"/>
      <c r="MYM80" s="811"/>
      <c r="MYN80" s="811"/>
      <c r="MYO80" s="811"/>
      <c r="MYP80" s="811"/>
      <c r="MYQ80" s="811"/>
      <c r="MYR80" s="811"/>
      <c r="MYS80" s="811"/>
      <c r="MYT80" s="811"/>
      <c r="MYU80" s="811"/>
      <c r="MYV80" s="811"/>
      <c r="MYW80" s="811"/>
      <c r="MYX80" s="811"/>
      <c r="MYY80" s="811"/>
      <c r="MYZ80" s="811"/>
      <c r="MZA80" s="811"/>
      <c r="MZB80" s="811"/>
      <c r="MZC80" s="811"/>
      <c r="MZD80" s="811"/>
      <c r="MZE80" s="811"/>
      <c r="MZF80" s="811"/>
      <c r="MZG80" s="811"/>
      <c r="MZH80" s="811"/>
      <c r="MZI80" s="811"/>
      <c r="MZJ80" s="811"/>
      <c r="MZK80" s="811"/>
      <c r="MZL80" s="811"/>
      <c r="MZM80" s="811"/>
      <c r="MZN80" s="811"/>
      <c r="MZO80" s="811"/>
      <c r="MZP80" s="811"/>
      <c r="MZQ80" s="811"/>
      <c r="MZR80" s="811"/>
      <c r="MZS80" s="811"/>
      <c r="MZT80" s="811"/>
      <c r="MZU80" s="811"/>
      <c r="MZV80" s="811"/>
      <c r="MZW80" s="811"/>
      <c r="MZX80" s="811"/>
      <c r="MZY80" s="811"/>
      <c r="MZZ80" s="811"/>
      <c r="NAA80" s="811"/>
      <c r="NAB80" s="811"/>
      <c r="NAC80" s="811"/>
      <c r="NAD80" s="811"/>
      <c r="NAE80" s="811"/>
      <c r="NAF80" s="811"/>
      <c r="NAG80" s="811"/>
      <c r="NAH80" s="811"/>
      <c r="NAI80" s="811"/>
      <c r="NAJ80" s="811"/>
      <c r="NAK80" s="811"/>
      <c r="NAL80" s="811"/>
      <c r="NAM80" s="811"/>
      <c r="NAN80" s="811"/>
      <c r="NAO80" s="811"/>
      <c r="NAP80" s="811"/>
      <c r="NAQ80" s="811"/>
      <c r="NAR80" s="811"/>
      <c r="NAS80" s="811"/>
      <c r="NAT80" s="811"/>
      <c r="NAU80" s="811"/>
      <c r="NAV80" s="811"/>
      <c r="NAW80" s="811"/>
      <c r="NAX80" s="811"/>
      <c r="NAY80" s="811"/>
      <c r="NAZ80" s="811"/>
      <c r="NBA80" s="811"/>
      <c r="NBB80" s="811"/>
      <c r="NBC80" s="811"/>
      <c r="NBD80" s="811"/>
      <c r="NBE80" s="811"/>
      <c r="NBF80" s="811"/>
      <c r="NBG80" s="811"/>
      <c r="NBH80" s="811"/>
      <c r="NBI80" s="811"/>
      <c r="NBJ80" s="811"/>
      <c r="NBK80" s="811"/>
      <c r="NBL80" s="811"/>
      <c r="NBM80" s="811"/>
      <c r="NBN80" s="811"/>
      <c r="NBO80" s="811"/>
      <c r="NBP80" s="811"/>
      <c r="NBQ80" s="811"/>
      <c r="NBR80" s="811"/>
      <c r="NBS80" s="811"/>
      <c r="NBT80" s="811"/>
      <c r="NBU80" s="811"/>
      <c r="NBV80" s="811"/>
      <c r="NBW80" s="811"/>
      <c r="NBX80" s="811"/>
      <c r="NBY80" s="811"/>
      <c r="NBZ80" s="811"/>
      <c r="NCA80" s="811"/>
      <c r="NCB80" s="811"/>
      <c r="NCC80" s="811"/>
      <c r="NCD80" s="811"/>
      <c r="NCE80" s="811"/>
      <c r="NCF80" s="811"/>
      <c r="NCG80" s="811"/>
      <c r="NCH80" s="811"/>
      <c r="NCI80" s="811"/>
      <c r="NCJ80" s="811"/>
      <c r="NCK80" s="811"/>
      <c r="NCL80" s="811"/>
      <c r="NCM80" s="811"/>
      <c r="NCN80" s="811"/>
      <c r="NCO80" s="811"/>
      <c r="NCP80" s="811"/>
      <c r="NCQ80" s="811"/>
      <c r="NCR80" s="811"/>
      <c r="NCS80" s="811"/>
      <c r="NCT80" s="811"/>
      <c r="NCU80" s="811"/>
      <c r="NCV80" s="811"/>
      <c r="NCW80" s="811"/>
      <c r="NCX80" s="811"/>
      <c r="NCY80" s="811"/>
      <c r="NCZ80" s="811"/>
      <c r="NDA80" s="811"/>
      <c r="NDB80" s="811"/>
      <c r="NDC80" s="811"/>
      <c r="NDD80" s="811"/>
      <c r="NDE80" s="811"/>
      <c r="NDF80" s="811"/>
      <c r="NDG80" s="811"/>
      <c r="NDH80" s="811"/>
      <c r="NDI80" s="811"/>
      <c r="NDJ80" s="811"/>
      <c r="NDK80" s="811"/>
      <c r="NDL80" s="811"/>
      <c r="NDM80" s="811"/>
      <c r="NDN80" s="811"/>
      <c r="NDO80" s="811"/>
      <c r="NDP80" s="811"/>
      <c r="NDQ80" s="811"/>
      <c r="NDR80" s="811"/>
      <c r="NDS80" s="811"/>
      <c r="NDT80" s="811"/>
      <c r="NDU80" s="811"/>
      <c r="NDV80" s="811"/>
      <c r="NDW80" s="811"/>
      <c r="NDX80" s="811"/>
      <c r="NDY80" s="811"/>
      <c r="NDZ80" s="811"/>
      <c r="NEA80" s="811"/>
      <c r="NEB80" s="811"/>
      <c r="NEC80" s="811"/>
      <c r="NED80" s="811"/>
      <c r="NEE80" s="811"/>
      <c r="NEF80" s="811"/>
      <c r="NEG80" s="811"/>
      <c r="NEH80" s="811"/>
      <c r="NEI80" s="811"/>
      <c r="NEJ80" s="811"/>
      <c r="NEK80" s="811"/>
      <c r="NEL80" s="811"/>
      <c r="NEM80" s="811"/>
      <c r="NEN80" s="811"/>
      <c r="NEO80" s="811"/>
      <c r="NEP80" s="811"/>
      <c r="NEQ80" s="811"/>
      <c r="NER80" s="811"/>
      <c r="NES80" s="811"/>
      <c r="NET80" s="811"/>
      <c r="NEU80" s="811"/>
      <c r="NEV80" s="811"/>
      <c r="NEW80" s="811"/>
      <c r="NEX80" s="811"/>
      <c r="NEY80" s="811"/>
      <c r="NEZ80" s="811"/>
      <c r="NFA80" s="811"/>
      <c r="NFB80" s="811"/>
      <c r="NFC80" s="811"/>
      <c r="NFD80" s="811"/>
      <c r="NFE80" s="811"/>
      <c r="NFF80" s="811"/>
      <c r="NFG80" s="811"/>
      <c r="NFH80" s="811"/>
      <c r="NFI80" s="811"/>
      <c r="NFJ80" s="811"/>
      <c r="NFK80" s="811"/>
      <c r="NFL80" s="811"/>
      <c r="NFM80" s="811"/>
      <c r="NFN80" s="811"/>
      <c r="NFO80" s="811"/>
      <c r="NFP80" s="811"/>
      <c r="NFQ80" s="811"/>
      <c r="NFR80" s="811"/>
      <c r="NFS80" s="811"/>
      <c r="NFT80" s="811"/>
      <c r="NFU80" s="811"/>
      <c r="NFV80" s="811"/>
      <c r="NFW80" s="811"/>
      <c r="NFX80" s="811"/>
      <c r="NFY80" s="811"/>
      <c r="NFZ80" s="811"/>
      <c r="NGA80" s="811"/>
      <c r="NGB80" s="811"/>
      <c r="NGC80" s="811"/>
      <c r="NGD80" s="811"/>
      <c r="NGE80" s="811"/>
      <c r="NGF80" s="811"/>
      <c r="NGG80" s="811"/>
      <c r="NGH80" s="811"/>
      <c r="NGI80" s="811"/>
      <c r="NGJ80" s="811"/>
      <c r="NGK80" s="811"/>
      <c r="NGL80" s="811"/>
      <c r="NGM80" s="811"/>
      <c r="NGN80" s="811"/>
      <c r="NGO80" s="811"/>
      <c r="NGP80" s="811"/>
      <c r="NGQ80" s="811"/>
      <c r="NGR80" s="811"/>
      <c r="NGS80" s="811"/>
      <c r="NGT80" s="811"/>
      <c r="NGU80" s="811"/>
      <c r="NGV80" s="811"/>
      <c r="NGW80" s="811"/>
      <c r="NGX80" s="811"/>
      <c r="NGY80" s="811"/>
      <c r="NGZ80" s="811"/>
      <c r="NHA80" s="811"/>
      <c r="NHB80" s="811"/>
      <c r="NHC80" s="811"/>
      <c r="NHD80" s="811"/>
      <c r="NHE80" s="811"/>
      <c r="NHF80" s="811"/>
      <c r="NHG80" s="811"/>
      <c r="NHH80" s="811"/>
      <c r="NHI80" s="811"/>
      <c r="NHJ80" s="811"/>
      <c r="NHK80" s="811"/>
      <c r="NHL80" s="811"/>
      <c r="NHM80" s="811"/>
      <c r="NHN80" s="811"/>
      <c r="NHO80" s="811"/>
      <c r="NHP80" s="811"/>
      <c r="NHQ80" s="811"/>
      <c r="NHR80" s="811"/>
      <c r="NHS80" s="811"/>
      <c r="NHT80" s="811"/>
      <c r="NHU80" s="811"/>
      <c r="NHV80" s="811"/>
      <c r="NHW80" s="811"/>
      <c r="NHX80" s="811"/>
      <c r="NHY80" s="811"/>
      <c r="NHZ80" s="811"/>
      <c r="NIA80" s="811"/>
      <c r="NIB80" s="811"/>
      <c r="NIC80" s="811"/>
      <c r="NID80" s="811"/>
      <c r="NIE80" s="811"/>
      <c r="NIF80" s="811"/>
      <c r="NIG80" s="811"/>
      <c r="NIH80" s="811"/>
      <c r="NII80" s="811"/>
      <c r="NIJ80" s="811"/>
      <c r="NIK80" s="811"/>
      <c r="NIL80" s="811"/>
      <c r="NIM80" s="811"/>
      <c r="NIN80" s="811"/>
      <c r="NIO80" s="811"/>
      <c r="NIP80" s="811"/>
      <c r="NIQ80" s="811"/>
      <c r="NIR80" s="811"/>
      <c r="NIS80" s="811"/>
      <c r="NIT80" s="811"/>
      <c r="NIU80" s="811"/>
      <c r="NIV80" s="811"/>
      <c r="NIW80" s="811"/>
      <c r="NIX80" s="811"/>
      <c r="NIY80" s="811"/>
      <c r="NIZ80" s="811"/>
      <c r="NJA80" s="811"/>
      <c r="NJB80" s="811"/>
      <c r="NJC80" s="811"/>
      <c r="NJD80" s="811"/>
      <c r="NJE80" s="811"/>
      <c r="NJF80" s="811"/>
      <c r="NJG80" s="811"/>
      <c r="NJH80" s="811"/>
      <c r="NJI80" s="811"/>
      <c r="NJJ80" s="811"/>
      <c r="NJK80" s="811"/>
      <c r="NJL80" s="811"/>
      <c r="NJM80" s="811"/>
      <c r="NJN80" s="811"/>
      <c r="NJO80" s="811"/>
      <c r="NJP80" s="811"/>
      <c r="NJQ80" s="811"/>
      <c r="NJR80" s="811"/>
      <c r="NJS80" s="811"/>
      <c r="NJT80" s="811"/>
      <c r="NJU80" s="811"/>
      <c r="NJV80" s="811"/>
      <c r="NJW80" s="811"/>
      <c r="NJX80" s="811"/>
      <c r="NJY80" s="811"/>
      <c r="NJZ80" s="811"/>
      <c r="NKA80" s="811"/>
      <c r="NKB80" s="811"/>
      <c r="NKC80" s="811"/>
      <c r="NKD80" s="811"/>
      <c r="NKE80" s="811"/>
      <c r="NKF80" s="811"/>
      <c r="NKG80" s="811"/>
      <c r="NKH80" s="811"/>
      <c r="NKI80" s="811"/>
      <c r="NKJ80" s="811"/>
      <c r="NKK80" s="811"/>
      <c r="NKL80" s="811"/>
      <c r="NKM80" s="811"/>
      <c r="NKN80" s="811"/>
      <c r="NKO80" s="811"/>
      <c r="NKP80" s="811"/>
      <c r="NKQ80" s="811"/>
      <c r="NKR80" s="811"/>
      <c r="NKS80" s="811"/>
      <c r="NKT80" s="811"/>
      <c r="NKU80" s="811"/>
      <c r="NKV80" s="811"/>
      <c r="NKW80" s="811"/>
      <c r="NKX80" s="811"/>
      <c r="NKY80" s="811"/>
      <c r="NKZ80" s="811"/>
      <c r="NLA80" s="811"/>
      <c r="NLB80" s="811"/>
      <c r="NLC80" s="811"/>
      <c r="NLD80" s="811"/>
      <c r="NLE80" s="811"/>
      <c r="NLF80" s="811"/>
      <c r="NLG80" s="811"/>
      <c r="NLH80" s="811"/>
      <c r="NLI80" s="811"/>
      <c r="NLJ80" s="811"/>
      <c r="NLK80" s="811"/>
      <c r="NLL80" s="811"/>
      <c r="NLM80" s="811"/>
      <c r="NLN80" s="811"/>
      <c r="NLO80" s="811"/>
      <c r="NLP80" s="811"/>
      <c r="NLQ80" s="811"/>
      <c r="NLR80" s="811"/>
      <c r="NLS80" s="811"/>
      <c r="NLT80" s="811"/>
      <c r="NLU80" s="811"/>
      <c r="NLV80" s="811"/>
      <c r="NLW80" s="811"/>
      <c r="NLX80" s="811"/>
      <c r="NLY80" s="811"/>
      <c r="NLZ80" s="811"/>
      <c r="NMA80" s="811"/>
      <c r="NMB80" s="811"/>
      <c r="NMC80" s="811"/>
      <c r="NMD80" s="811"/>
      <c r="NME80" s="811"/>
      <c r="NMF80" s="811"/>
      <c r="NMG80" s="811"/>
      <c r="NMH80" s="811"/>
      <c r="NMI80" s="811"/>
      <c r="NMJ80" s="811"/>
      <c r="NMK80" s="811"/>
      <c r="NML80" s="811"/>
      <c r="NMM80" s="811"/>
      <c r="NMN80" s="811"/>
      <c r="NMO80" s="811"/>
      <c r="NMP80" s="811"/>
      <c r="NMQ80" s="811"/>
      <c r="NMR80" s="811"/>
      <c r="NMS80" s="811"/>
      <c r="NMT80" s="811"/>
      <c r="NMU80" s="811"/>
      <c r="NMV80" s="811"/>
      <c r="NMW80" s="811"/>
      <c r="NMX80" s="811"/>
      <c r="NMY80" s="811"/>
      <c r="NMZ80" s="811"/>
      <c r="NNA80" s="811"/>
      <c r="NNB80" s="811"/>
      <c r="NNC80" s="811"/>
      <c r="NND80" s="811"/>
      <c r="NNE80" s="811"/>
      <c r="NNF80" s="811"/>
      <c r="NNG80" s="811"/>
      <c r="NNH80" s="811"/>
      <c r="NNI80" s="811"/>
      <c r="NNJ80" s="811"/>
      <c r="NNK80" s="811"/>
      <c r="NNL80" s="811"/>
      <c r="NNM80" s="811"/>
      <c r="NNN80" s="811"/>
      <c r="NNO80" s="811"/>
      <c r="NNP80" s="811"/>
      <c r="NNQ80" s="811"/>
      <c r="NNR80" s="811"/>
      <c r="NNS80" s="811"/>
      <c r="NNT80" s="811"/>
      <c r="NNU80" s="811"/>
      <c r="NNV80" s="811"/>
      <c r="NNW80" s="811"/>
      <c r="NNX80" s="811"/>
      <c r="NNY80" s="811"/>
      <c r="NNZ80" s="811"/>
      <c r="NOA80" s="811"/>
      <c r="NOB80" s="811"/>
      <c r="NOC80" s="811"/>
      <c r="NOD80" s="811"/>
      <c r="NOE80" s="811"/>
      <c r="NOF80" s="811"/>
      <c r="NOG80" s="811"/>
      <c r="NOH80" s="811"/>
      <c r="NOI80" s="811"/>
      <c r="NOJ80" s="811"/>
      <c r="NOK80" s="811"/>
      <c r="NOL80" s="811"/>
      <c r="NOM80" s="811"/>
      <c r="NON80" s="811"/>
      <c r="NOO80" s="811"/>
      <c r="NOP80" s="811"/>
      <c r="NOQ80" s="811"/>
      <c r="NOR80" s="811"/>
      <c r="NOS80" s="811"/>
      <c r="NOT80" s="811"/>
      <c r="NOU80" s="811"/>
      <c r="NOV80" s="811"/>
      <c r="NOW80" s="811"/>
      <c r="NOX80" s="811"/>
      <c r="NOY80" s="811"/>
      <c r="NOZ80" s="811"/>
      <c r="NPA80" s="811"/>
      <c r="NPB80" s="811"/>
      <c r="NPC80" s="811"/>
      <c r="NPD80" s="811"/>
      <c r="NPE80" s="811"/>
      <c r="NPF80" s="811"/>
      <c r="NPG80" s="811"/>
      <c r="NPH80" s="811"/>
      <c r="NPI80" s="811"/>
      <c r="NPJ80" s="811"/>
      <c r="NPK80" s="811"/>
      <c r="NPL80" s="811"/>
      <c r="NPM80" s="811"/>
      <c r="NPN80" s="811"/>
      <c r="NPO80" s="811"/>
      <c r="NPP80" s="811"/>
      <c r="NPQ80" s="811"/>
      <c r="NPR80" s="811"/>
      <c r="NPS80" s="811"/>
      <c r="NPT80" s="811"/>
      <c r="NPU80" s="811"/>
      <c r="NPV80" s="811"/>
      <c r="NPW80" s="811"/>
      <c r="NPX80" s="811"/>
      <c r="NPY80" s="811"/>
      <c r="NPZ80" s="811"/>
      <c r="NQA80" s="811"/>
      <c r="NQB80" s="811"/>
      <c r="NQC80" s="811"/>
      <c r="NQD80" s="811"/>
      <c r="NQE80" s="811"/>
      <c r="NQF80" s="811"/>
      <c r="NQG80" s="811"/>
      <c r="NQH80" s="811"/>
      <c r="NQI80" s="811"/>
      <c r="NQJ80" s="811"/>
      <c r="NQK80" s="811"/>
      <c r="NQL80" s="811"/>
      <c r="NQM80" s="811"/>
      <c r="NQN80" s="811"/>
      <c r="NQO80" s="811"/>
      <c r="NQP80" s="811"/>
      <c r="NQQ80" s="811"/>
      <c r="NQR80" s="811"/>
      <c r="NQS80" s="811"/>
      <c r="NQT80" s="811"/>
      <c r="NQU80" s="811"/>
      <c r="NQV80" s="811"/>
      <c r="NQW80" s="811"/>
      <c r="NQX80" s="811"/>
      <c r="NQY80" s="811"/>
      <c r="NQZ80" s="811"/>
      <c r="NRA80" s="811"/>
      <c r="NRB80" s="811"/>
      <c r="NRC80" s="811"/>
      <c r="NRD80" s="811"/>
      <c r="NRE80" s="811"/>
      <c r="NRF80" s="811"/>
      <c r="NRG80" s="811"/>
      <c r="NRH80" s="811"/>
      <c r="NRI80" s="811"/>
      <c r="NRJ80" s="811"/>
      <c r="NRK80" s="811"/>
      <c r="NRL80" s="811"/>
      <c r="NRM80" s="811"/>
      <c r="NRN80" s="811"/>
      <c r="NRO80" s="811"/>
      <c r="NRP80" s="811"/>
      <c r="NRQ80" s="811"/>
      <c r="NRR80" s="811"/>
      <c r="NRS80" s="811"/>
      <c r="NRT80" s="811"/>
      <c r="NRU80" s="811"/>
      <c r="NRV80" s="811"/>
      <c r="NRW80" s="811"/>
      <c r="NRX80" s="811"/>
      <c r="NRY80" s="811"/>
      <c r="NRZ80" s="811"/>
      <c r="NSA80" s="811"/>
      <c r="NSB80" s="811"/>
      <c r="NSC80" s="811"/>
      <c r="NSD80" s="811"/>
      <c r="NSE80" s="811"/>
      <c r="NSF80" s="811"/>
      <c r="NSG80" s="811"/>
      <c r="NSH80" s="811"/>
      <c r="NSI80" s="811"/>
      <c r="NSJ80" s="811"/>
      <c r="NSK80" s="811"/>
      <c r="NSL80" s="811"/>
      <c r="NSM80" s="811"/>
      <c r="NSN80" s="811"/>
      <c r="NSO80" s="811"/>
      <c r="NSP80" s="811"/>
      <c r="NSQ80" s="811"/>
      <c r="NSR80" s="811"/>
      <c r="NSS80" s="811"/>
      <c r="NST80" s="811"/>
      <c r="NSU80" s="811"/>
      <c r="NSV80" s="811"/>
      <c r="NSW80" s="811"/>
      <c r="NSX80" s="811"/>
      <c r="NSY80" s="811"/>
      <c r="NSZ80" s="811"/>
      <c r="NTA80" s="811"/>
      <c r="NTB80" s="811"/>
      <c r="NTC80" s="811"/>
      <c r="NTD80" s="811"/>
      <c r="NTE80" s="811"/>
      <c r="NTF80" s="811"/>
      <c r="NTG80" s="811"/>
      <c r="NTH80" s="811"/>
      <c r="NTI80" s="811"/>
      <c r="NTJ80" s="811"/>
      <c r="NTK80" s="811"/>
      <c r="NTL80" s="811"/>
      <c r="NTM80" s="811"/>
      <c r="NTN80" s="811"/>
      <c r="NTO80" s="811"/>
      <c r="NTP80" s="811"/>
      <c r="NTQ80" s="811"/>
      <c r="NTR80" s="811"/>
      <c r="NTS80" s="811"/>
      <c r="NTT80" s="811"/>
      <c r="NTU80" s="811"/>
      <c r="NTV80" s="811"/>
      <c r="NTW80" s="811"/>
      <c r="NTX80" s="811"/>
      <c r="NTY80" s="811"/>
      <c r="NTZ80" s="811"/>
      <c r="NUA80" s="811"/>
      <c r="NUB80" s="811"/>
      <c r="NUC80" s="811"/>
      <c r="NUD80" s="811"/>
      <c r="NUE80" s="811"/>
      <c r="NUF80" s="811"/>
      <c r="NUG80" s="811"/>
      <c r="NUH80" s="811"/>
      <c r="NUI80" s="811"/>
      <c r="NUJ80" s="811"/>
      <c r="NUK80" s="811"/>
      <c r="NUL80" s="811"/>
      <c r="NUM80" s="811"/>
      <c r="NUN80" s="811"/>
      <c r="NUO80" s="811"/>
      <c r="NUP80" s="811"/>
      <c r="NUQ80" s="811"/>
      <c r="NUR80" s="811"/>
      <c r="NUS80" s="811"/>
      <c r="NUT80" s="811"/>
      <c r="NUU80" s="811"/>
      <c r="NUV80" s="811"/>
      <c r="NUW80" s="811"/>
      <c r="NUX80" s="811"/>
      <c r="NUY80" s="811"/>
      <c r="NUZ80" s="811"/>
      <c r="NVA80" s="811"/>
      <c r="NVB80" s="811"/>
      <c r="NVC80" s="811"/>
      <c r="NVD80" s="811"/>
      <c r="NVE80" s="811"/>
      <c r="NVF80" s="811"/>
      <c r="NVG80" s="811"/>
      <c r="NVH80" s="811"/>
      <c r="NVI80" s="811"/>
      <c r="NVJ80" s="811"/>
      <c r="NVK80" s="811"/>
      <c r="NVL80" s="811"/>
      <c r="NVM80" s="811"/>
      <c r="NVN80" s="811"/>
      <c r="NVO80" s="811"/>
      <c r="NVP80" s="811"/>
      <c r="NVQ80" s="811"/>
      <c r="NVR80" s="811"/>
      <c r="NVS80" s="811"/>
      <c r="NVT80" s="811"/>
      <c r="NVU80" s="811"/>
      <c r="NVV80" s="811"/>
      <c r="NVW80" s="811"/>
      <c r="NVX80" s="811"/>
      <c r="NVY80" s="811"/>
      <c r="NVZ80" s="811"/>
      <c r="NWA80" s="811"/>
      <c r="NWB80" s="811"/>
      <c r="NWC80" s="811"/>
      <c r="NWD80" s="811"/>
      <c r="NWE80" s="811"/>
      <c r="NWF80" s="811"/>
      <c r="NWG80" s="811"/>
      <c r="NWH80" s="811"/>
      <c r="NWI80" s="811"/>
      <c r="NWJ80" s="811"/>
      <c r="NWK80" s="811"/>
      <c r="NWL80" s="811"/>
      <c r="NWM80" s="811"/>
      <c r="NWN80" s="811"/>
      <c r="NWO80" s="811"/>
      <c r="NWP80" s="811"/>
      <c r="NWQ80" s="811"/>
      <c r="NWR80" s="811"/>
      <c r="NWS80" s="811"/>
      <c r="NWT80" s="811"/>
      <c r="NWU80" s="811"/>
      <c r="NWV80" s="811"/>
      <c r="NWW80" s="811"/>
      <c r="NWX80" s="811"/>
      <c r="NWY80" s="811"/>
      <c r="NWZ80" s="811"/>
      <c r="NXA80" s="811"/>
      <c r="NXB80" s="811"/>
      <c r="NXC80" s="811"/>
      <c r="NXD80" s="811"/>
      <c r="NXE80" s="811"/>
      <c r="NXF80" s="811"/>
      <c r="NXG80" s="811"/>
      <c r="NXH80" s="811"/>
      <c r="NXI80" s="811"/>
      <c r="NXJ80" s="811"/>
      <c r="NXK80" s="811"/>
      <c r="NXL80" s="811"/>
      <c r="NXM80" s="811"/>
      <c r="NXN80" s="811"/>
      <c r="NXO80" s="811"/>
      <c r="NXP80" s="811"/>
      <c r="NXQ80" s="811"/>
      <c r="NXR80" s="811"/>
      <c r="NXS80" s="811"/>
      <c r="NXT80" s="811"/>
      <c r="NXU80" s="811"/>
      <c r="NXV80" s="811"/>
      <c r="NXW80" s="811"/>
      <c r="NXX80" s="811"/>
      <c r="NXY80" s="811"/>
      <c r="NXZ80" s="811"/>
      <c r="NYA80" s="811"/>
      <c r="NYB80" s="811"/>
      <c r="NYC80" s="811"/>
      <c r="NYD80" s="811"/>
      <c r="NYE80" s="811"/>
      <c r="NYF80" s="811"/>
      <c r="NYG80" s="811"/>
      <c r="NYH80" s="811"/>
      <c r="NYI80" s="811"/>
      <c r="NYJ80" s="811"/>
      <c r="NYK80" s="811"/>
      <c r="NYL80" s="811"/>
      <c r="NYM80" s="811"/>
      <c r="NYN80" s="811"/>
      <c r="NYO80" s="811"/>
      <c r="NYP80" s="811"/>
      <c r="NYQ80" s="811"/>
      <c r="NYR80" s="811"/>
      <c r="NYS80" s="811"/>
      <c r="NYT80" s="811"/>
      <c r="NYU80" s="811"/>
      <c r="NYV80" s="811"/>
      <c r="NYW80" s="811"/>
      <c r="NYX80" s="811"/>
      <c r="NYY80" s="811"/>
      <c r="NYZ80" s="811"/>
      <c r="NZA80" s="811"/>
      <c r="NZB80" s="811"/>
      <c r="NZC80" s="811"/>
      <c r="NZD80" s="811"/>
      <c r="NZE80" s="811"/>
      <c r="NZF80" s="811"/>
      <c r="NZG80" s="811"/>
      <c r="NZH80" s="811"/>
      <c r="NZI80" s="811"/>
      <c r="NZJ80" s="811"/>
      <c r="NZK80" s="811"/>
      <c r="NZL80" s="811"/>
      <c r="NZM80" s="811"/>
      <c r="NZN80" s="811"/>
      <c r="NZO80" s="811"/>
      <c r="NZP80" s="811"/>
      <c r="NZQ80" s="811"/>
      <c r="NZR80" s="811"/>
      <c r="NZS80" s="811"/>
      <c r="NZT80" s="811"/>
      <c r="NZU80" s="811"/>
      <c r="NZV80" s="811"/>
      <c r="NZW80" s="811"/>
      <c r="NZX80" s="811"/>
      <c r="NZY80" s="811"/>
      <c r="NZZ80" s="811"/>
      <c r="OAA80" s="811"/>
      <c r="OAB80" s="811"/>
      <c r="OAC80" s="811"/>
      <c r="OAD80" s="811"/>
      <c r="OAE80" s="811"/>
      <c r="OAF80" s="811"/>
      <c r="OAG80" s="811"/>
      <c r="OAH80" s="811"/>
      <c r="OAI80" s="811"/>
      <c r="OAJ80" s="811"/>
      <c r="OAK80" s="811"/>
      <c r="OAL80" s="811"/>
      <c r="OAM80" s="811"/>
      <c r="OAN80" s="811"/>
      <c r="OAO80" s="811"/>
      <c r="OAP80" s="811"/>
      <c r="OAQ80" s="811"/>
      <c r="OAR80" s="811"/>
      <c r="OAS80" s="811"/>
      <c r="OAT80" s="811"/>
      <c r="OAU80" s="811"/>
      <c r="OAV80" s="811"/>
      <c r="OAW80" s="811"/>
      <c r="OAX80" s="811"/>
      <c r="OAY80" s="811"/>
      <c r="OAZ80" s="811"/>
      <c r="OBA80" s="811"/>
      <c r="OBB80" s="811"/>
      <c r="OBC80" s="811"/>
      <c r="OBD80" s="811"/>
      <c r="OBE80" s="811"/>
      <c r="OBF80" s="811"/>
      <c r="OBG80" s="811"/>
      <c r="OBH80" s="811"/>
      <c r="OBI80" s="811"/>
      <c r="OBJ80" s="811"/>
      <c r="OBK80" s="811"/>
      <c r="OBL80" s="811"/>
      <c r="OBM80" s="811"/>
      <c r="OBN80" s="811"/>
      <c r="OBO80" s="811"/>
      <c r="OBP80" s="811"/>
      <c r="OBQ80" s="811"/>
      <c r="OBR80" s="811"/>
      <c r="OBS80" s="811"/>
      <c r="OBT80" s="811"/>
      <c r="OBU80" s="811"/>
      <c r="OBV80" s="811"/>
      <c r="OBW80" s="811"/>
      <c r="OBX80" s="811"/>
      <c r="OBY80" s="811"/>
      <c r="OBZ80" s="811"/>
      <c r="OCA80" s="811"/>
      <c r="OCB80" s="811"/>
      <c r="OCC80" s="811"/>
      <c r="OCD80" s="811"/>
      <c r="OCE80" s="811"/>
      <c r="OCF80" s="811"/>
      <c r="OCG80" s="811"/>
      <c r="OCH80" s="811"/>
      <c r="OCI80" s="811"/>
      <c r="OCJ80" s="811"/>
      <c r="OCK80" s="811"/>
      <c r="OCL80" s="811"/>
      <c r="OCM80" s="811"/>
      <c r="OCN80" s="811"/>
      <c r="OCO80" s="811"/>
      <c r="OCP80" s="811"/>
      <c r="OCQ80" s="811"/>
      <c r="OCR80" s="811"/>
      <c r="OCS80" s="811"/>
      <c r="OCT80" s="811"/>
      <c r="OCU80" s="811"/>
      <c r="OCV80" s="811"/>
      <c r="OCW80" s="811"/>
      <c r="OCX80" s="811"/>
      <c r="OCY80" s="811"/>
      <c r="OCZ80" s="811"/>
      <c r="ODA80" s="811"/>
      <c r="ODB80" s="811"/>
      <c r="ODC80" s="811"/>
      <c r="ODD80" s="811"/>
      <c r="ODE80" s="811"/>
      <c r="ODF80" s="811"/>
      <c r="ODG80" s="811"/>
      <c r="ODH80" s="811"/>
      <c r="ODI80" s="811"/>
      <c r="ODJ80" s="811"/>
      <c r="ODK80" s="811"/>
      <c r="ODL80" s="811"/>
      <c r="ODM80" s="811"/>
      <c r="ODN80" s="811"/>
      <c r="ODO80" s="811"/>
      <c r="ODP80" s="811"/>
      <c r="ODQ80" s="811"/>
      <c r="ODR80" s="811"/>
      <c r="ODS80" s="811"/>
      <c r="ODT80" s="811"/>
      <c r="ODU80" s="811"/>
      <c r="ODV80" s="811"/>
      <c r="ODW80" s="811"/>
      <c r="ODX80" s="811"/>
      <c r="ODY80" s="811"/>
      <c r="ODZ80" s="811"/>
      <c r="OEA80" s="811"/>
      <c r="OEB80" s="811"/>
      <c r="OEC80" s="811"/>
      <c r="OED80" s="811"/>
      <c r="OEE80" s="811"/>
      <c r="OEF80" s="811"/>
      <c r="OEG80" s="811"/>
      <c r="OEH80" s="811"/>
      <c r="OEI80" s="811"/>
      <c r="OEJ80" s="811"/>
      <c r="OEK80" s="811"/>
      <c r="OEL80" s="811"/>
      <c r="OEM80" s="811"/>
      <c r="OEN80" s="811"/>
      <c r="OEO80" s="811"/>
      <c r="OEP80" s="811"/>
      <c r="OEQ80" s="811"/>
      <c r="OER80" s="811"/>
      <c r="OES80" s="811"/>
      <c r="OET80" s="811"/>
      <c r="OEU80" s="811"/>
      <c r="OEV80" s="811"/>
      <c r="OEW80" s="811"/>
      <c r="OEX80" s="811"/>
      <c r="OEY80" s="811"/>
      <c r="OEZ80" s="811"/>
      <c r="OFA80" s="811"/>
      <c r="OFB80" s="811"/>
      <c r="OFC80" s="811"/>
      <c r="OFD80" s="811"/>
      <c r="OFE80" s="811"/>
      <c r="OFF80" s="811"/>
      <c r="OFG80" s="811"/>
      <c r="OFH80" s="811"/>
      <c r="OFI80" s="811"/>
      <c r="OFJ80" s="811"/>
      <c r="OFK80" s="811"/>
      <c r="OFL80" s="811"/>
      <c r="OFM80" s="811"/>
      <c r="OFN80" s="811"/>
      <c r="OFO80" s="811"/>
      <c r="OFP80" s="811"/>
      <c r="OFQ80" s="811"/>
      <c r="OFR80" s="811"/>
      <c r="OFS80" s="811"/>
      <c r="OFT80" s="811"/>
      <c r="OFU80" s="811"/>
      <c r="OFV80" s="811"/>
      <c r="OFW80" s="811"/>
      <c r="OFX80" s="811"/>
      <c r="OFY80" s="811"/>
      <c r="OFZ80" s="811"/>
      <c r="OGA80" s="811"/>
      <c r="OGB80" s="811"/>
      <c r="OGC80" s="811"/>
      <c r="OGD80" s="811"/>
      <c r="OGE80" s="811"/>
      <c r="OGF80" s="811"/>
      <c r="OGG80" s="811"/>
      <c r="OGH80" s="811"/>
      <c r="OGI80" s="811"/>
      <c r="OGJ80" s="811"/>
      <c r="OGK80" s="811"/>
      <c r="OGL80" s="811"/>
      <c r="OGM80" s="811"/>
      <c r="OGN80" s="811"/>
      <c r="OGO80" s="811"/>
      <c r="OGP80" s="811"/>
      <c r="OGQ80" s="811"/>
      <c r="OGR80" s="811"/>
      <c r="OGS80" s="811"/>
      <c r="OGT80" s="811"/>
      <c r="OGU80" s="811"/>
      <c r="OGV80" s="811"/>
      <c r="OGW80" s="811"/>
      <c r="OGX80" s="811"/>
      <c r="OGY80" s="811"/>
      <c r="OGZ80" s="811"/>
      <c r="OHA80" s="811"/>
      <c r="OHB80" s="811"/>
      <c r="OHC80" s="811"/>
      <c r="OHD80" s="811"/>
      <c r="OHE80" s="811"/>
      <c r="OHF80" s="811"/>
      <c r="OHG80" s="811"/>
      <c r="OHH80" s="811"/>
      <c r="OHI80" s="811"/>
      <c r="OHJ80" s="811"/>
      <c r="OHK80" s="811"/>
      <c r="OHL80" s="811"/>
      <c r="OHM80" s="811"/>
      <c r="OHN80" s="811"/>
      <c r="OHO80" s="811"/>
      <c r="OHP80" s="811"/>
      <c r="OHQ80" s="811"/>
      <c r="OHR80" s="811"/>
      <c r="OHS80" s="811"/>
      <c r="OHT80" s="811"/>
      <c r="OHU80" s="811"/>
      <c r="OHV80" s="811"/>
      <c r="OHW80" s="811"/>
      <c r="OHX80" s="811"/>
      <c r="OHY80" s="811"/>
      <c r="OHZ80" s="811"/>
      <c r="OIA80" s="811"/>
      <c r="OIB80" s="811"/>
      <c r="OIC80" s="811"/>
      <c r="OID80" s="811"/>
      <c r="OIE80" s="811"/>
      <c r="OIF80" s="811"/>
      <c r="OIG80" s="811"/>
      <c r="OIH80" s="811"/>
      <c r="OII80" s="811"/>
      <c r="OIJ80" s="811"/>
      <c r="OIK80" s="811"/>
      <c r="OIL80" s="811"/>
      <c r="OIM80" s="811"/>
      <c r="OIN80" s="811"/>
      <c r="OIO80" s="811"/>
      <c r="OIP80" s="811"/>
      <c r="OIQ80" s="811"/>
      <c r="OIR80" s="811"/>
      <c r="OIS80" s="811"/>
      <c r="OIT80" s="811"/>
      <c r="OIU80" s="811"/>
      <c r="OIV80" s="811"/>
      <c r="OIW80" s="811"/>
      <c r="OIX80" s="811"/>
      <c r="OIY80" s="811"/>
      <c r="OIZ80" s="811"/>
      <c r="OJA80" s="811"/>
      <c r="OJB80" s="811"/>
      <c r="OJC80" s="811"/>
      <c r="OJD80" s="811"/>
      <c r="OJE80" s="811"/>
      <c r="OJF80" s="811"/>
      <c r="OJG80" s="811"/>
      <c r="OJH80" s="811"/>
      <c r="OJI80" s="811"/>
      <c r="OJJ80" s="811"/>
      <c r="OJK80" s="811"/>
      <c r="OJL80" s="811"/>
      <c r="OJM80" s="811"/>
      <c r="OJN80" s="811"/>
      <c r="OJO80" s="811"/>
      <c r="OJP80" s="811"/>
      <c r="OJQ80" s="811"/>
      <c r="OJR80" s="811"/>
      <c r="OJS80" s="811"/>
      <c r="OJT80" s="811"/>
      <c r="OJU80" s="811"/>
      <c r="OJV80" s="811"/>
      <c r="OJW80" s="811"/>
      <c r="OJX80" s="811"/>
      <c r="OJY80" s="811"/>
      <c r="OJZ80" s="811"/>
      <c r="OKA80" s="811"/>
      <c r="OKB80" s="811"/>
      <c r="OKC80" s="811"/>
      <c r="OKD80" s="811"/>
      <c r="OKE80" s="811"/>
      <c r="OKF80" s="811"/>
      <c r="OKG80" s="811"/>
      <c r="OKH80" s="811"/>
      <c r="OKI80" s="811"/>
      <c r="OKJ80" s="811"/>
      <c r="OKK80" s="811"/>
      <c r="OKL80" s="811"/>
      <c r="OKM80" s="811"/>
      <c r="OKN80" s="811"/>
      <c r="OKO80" s="811"/>
      <c r="OKP80" s="811"/>
      <c r="OKQ80" s="811"/>
      <c r="OKR80" s="811"/>
      <c r="OKS80" s="811"/>
      <c r="OKT80" s="811"/>
      <c r="OKU80" s="811"/>
      <c r="OKV80" s="811"/>
      <c r="OKW80" s="811"/>
      <c r="OKX80" s="811"/>
      <c r="OKY80" s="811"/>
      <c r="OKZ80" s="811"/>
      <c r="OLA80" s="811"/>
      <c r="OLB80" s="811"/>
      <c r="OLC80" s="811"/>
      <c r="OLD80" s="811"/>
      <c r="OLE80" s="811"/>
      <c r="OLF80" s="811"/>
      <c r="OLG80" s="811"/>
      <c r="OLH80" s="811"/>
      <c r="OLI80" s="811"/>
      <c r="OLJ80" s="811"/>
      <c r="OLK80" s="811"/>
      <c r="OLL80" s="811"/>
      <c r="OLM80" s="811"/>
      <c r="OLN80" s="811"/>
      <c r="OLO80" s="811"/>
      <c r="OLP80" s="811"/>
      <c r="OLQ80" s="811"/>
      <c r="OLR80" s="811"/>
      <c r="OLS80" s="811"/>
      <c r="OLT80" s="811"/>
      <c r="OLU80" s="811"/>
      <c r="OLV80" s="811"/>
      <c r="OLW80" s="811"/>
      <c r="OLX80" s="811"/>
      <c r="OLY80" s="811"/>
      <c r="OLZ80" s="811"/>
      <c r="OMA80" s="811"/>
      <c r="OMB80" s="811"/>
      <c r="OMC80" s="811"/>
      <c r="OMD80" s="811"/>
      <c r="OME80" s="811"/>
      <c r="OMF80" s="811"/>
      <c r="OMG80" s="811"/>
      <c r="OMH80" s="811"/>
      <c r="OMI80" s="811"/>
      <c r="OMJ80" s="811"/>
      <c r="OMK80" s="811"/>
      <c r="OML80" s="811"/>
      <c r="OMM80" s="811"/>
      <c r="OMN80" s="811"/>
      <c r="OMO80" s="811"/>
      <c r="OMP80" s="811"/>
      <c r="OMQ80" s="811"/>
      <c r="OMR80" s="811"/>
      <c r="OMS80" s="811"/>
      <c r="OMT80" s="811"/>
      <c r="OMU80" s="811"/>
      <c r="OMV80" s="811"/>
      <c r="OMW80" s="811"/>
      <c r="OMX80" s="811"/>
      <c r="OMY80" s="811"/>
      <c r="OMZ80" s="811"/>
      <c r="ONA80" s="811"/>
      <c r="ONB80" s="811"/>
      <c r="ONC80" s="811"/>
      <c r="OND80" s="811"/>
      <c r="ONE80" s="811"/>
      <c r="ONF80" s="811"/>
      <c r="ONG80" s="811"/>
      <c r="ONH80" s="811"/>
      <c r="ONI80" s="811"/>
      <c r="ONJ80" s="811"/>
      <c r="ONK80" s="811"/>
      <c r="ONL80" s="811"/>
      <c r="ONM80" s="811"/>
      <c r="ONN80" s="811"/>
      <c r="ONO80" s="811"/>
      <c r="ONP80" s="811"/>
      <c r="ONQ80" s="811"/>
      <c r="ONR80" s="811"/>
      <c r="ONS80" s="811"/>
      <c r="ONT80" s="811"/>
      <c r="ONU80" s="811"/>
      <c r="ONV80" s="811"/>
      <c r="ONW80" s="811"/>
      <c r="ONX80" s="811"/>
      <c r="ONY80" s="811"/>
      <c r="ONZ80" s="811"/>
      <c r="OOA80" s="811"/>
      <c r="OOB80" s="811"/>
      <c r="OOC80" s="811"/>
      <c r="OOD80" s="811"/>
      <c r="OOE80" s="811"/>
      <c r="OOF80" s="811"/>
      <c r="OOG80" s="811"/>
      <c r="OOH80" s="811"/>
      <c r="OOI80" s="811"/>
      <c r="OOJ80" s="811"/>
      <c r="OOK80" s="811"/>
      <c r="OOL80" s="811"/>
      <c r="OOM80" s="811"/>
      <c r="OON80" s="811"/>
      <c r="OOO80" s="811"/>
      <c r="OOP80" s="811"/>
      <c r="OOQ80" s="811"/>
      <c r="OOR80" s="811"/>
      <c r="OOS80" s="811"/>
      <c r="OOT80" s="811"/>
      <c r="OOU80" s="811"/>
      <c r="OOV80" s="811"/>
      <c r="OOW80" s="811"/>
      <c r="OOX80" s="811"/>
      <c r="OOY80" s="811"/>
      <c r="OOZ80" s="811"/>
      <c r="OPA80" s="811"/>
      <c r="OPB80" s="811"/>
      <c r="OPC80" s="811"/>
      <c r="OPD80" s="811"/>
      <c r="OPE80" s="811"/>
      <c r="OPF80" s="811"/>
      <c r="OPG80" s="811"/>
      <c r="OPH80" s="811"/>
      <c r="OPI80" s="811"/>
      <c r="OPJ80" s="811"/>
      <c r="OPK80" s="811"/>
      <c r="OPL80" s="811"/>
      <c r="OPM80" s="811"/>
      <c r="OPN80" s="811"/>
      <c r="OPO80" s="811"/>
      <c r="OPP80" s="811"/>
      <c r="OPQ80" s="811"/>
      <c r="OPR80" s="811"/>
      <c r="OPS80" s="811"/>
      <c r="OPT80" s="811"/>
      <c r="OPU80" s="811"/>
      <c r="OPV80" s="811"/>
      <c r="OPW80" s="811"/>
      <c r="OPX80" s="811"/>
      <c r="OPY80" s="811"/>
      <c r="OPZ80" s="811"/>
      <c r="OQA80" s="811"/>
      <c r="OQB80" s="811"/>
      <c r="OQC80" s="811"/>
      <c r="OQD80" s="811"/>
      <c r="OQE80" s="811"/>
      <c r="OQF80" s="811"/>
      <c r="OQG80" s="811"/>
      <c r="OQH80" s="811"/>
      <c r="OQI80" s="811"/>
      <c r="OQJ80" s="811"/>
      <c r="OQK80" s="811"/>
      <c r="OQL80" s="811"/>
      <c r="OQM80" s="811"/>
      <c r="OQN80" s="811"/>
      <c r="OQO80" s="811"/>
      <c r="OQP80" s="811"/>
      <c r="OQQ80" s="811"/>
      <c r="OQR80" s="811"/>
      <c r="OQS80" s="811"/>
      <c r="OQT80" s="811"/>
      <c r="OQU80" s="811"/>
      <c r="OQV80" s="811"/>
      <c r="OQW80" s="811"/>
      <c r="OQX80" s="811"/>
      <c r="OQY80" s="811"/>
      <c r="OQZ80" s="811"/>
      <c r="ORA80" s="811"/>
      <c r="ORB80" s="811"/>
      <c r="ORC80" s="811"/>
      <c r="ORD80" s="811"/>
      <c r="ORE80" s="811"/>
      <c r="ORF80" s="811"/>
      <c r="ORG80" s="811"/>
      <c r="ORH80" s="811"/>
      <c r="ORI80" s="811"/>
      <c r="ORJ80" s="811"/>
      <c r="ORK80" s="811"/>
      <c r="ORL80" s="811"/>
      <c r="ORM80" s="811"/>
      <c r="ORN80" s="811"/>
      <c r="ORO80" s="811"/>
      <c r="ORP80" s="811"/>
      <c r="ORQ80" s="811"/>
      <c r="ORR80" s="811"/>
      <c r="ORS80" s="811"/>
      <c r="ORT80" s="811"/>
      <c r="ORU80" s="811"/>
      <c r="ORV80" s="811"/>
      <c r="ORW80" s="811"/>
      <c r="ORX80" s="811"/>
      <c r="ORY80" s="811"/>
      <c r="ORZ80" s="811"/>
      <c r="OSA80" s="811"/>
      <c r="OSB80" s="811"/>
      <c r="OSC80" s="811"/>
      <c r="OSD80" s="811"/>
      <c r="OSE80" s="811"/>
      <c r="OSF80" s="811"/>
      <c r="OSG80" s="811"/>
      <c r="OSH80" s="811"/>
      <c r="OSI80" s="811"/>
      <c r="OSJ80" s="811"/>
      <c r="OSK80" s="811"/>
      <c r="OSL80" s="811"/>
      <c r="OSM80" s="811"/>
      <c r="OSN80" s="811"/>
      <c r="OSO80" s="811"/>
      <c r="OSP80" s="811"/>
      <c r="OSQ80" s="811"/>
      <c r="OSR80" s="811"/>
      <c r="OSS80" s="811"/>
      <c r="OST80" s="811"/>
      <c r="OSU80" s="811"/>
      <c r="OSV80" s="811"/>
      <c r="OSW80" s="811"/>
      <c r="OSX80" s="811"/>
      <c r="OSY80" s="811"/>
      <c r="OSZ80" s="811"/>
      <c r="OTA80" s="811"/>
      <c r="OTB80" s="811"/>
      <c r="OTC80" s="811"/>
      <c r="OTD80" s="811"/>
      <c r="OTE80" s="811"/>
      <c r="OTF80" s="811"/>
      <c r="OTG80" s="811"/>
      <c r="OTH80" s="811"/>
      <c r="OTI80" s="811"/>
      <c r="OTJ80" s="811"/>
      <c r="OTK80" s="811"/>
      <c r="OTL80" s="811"/>
      <c r="OTM80" s="811"/>
      <c r="OTN80" s="811"/>
      <c r="OTO80" s="811"/>
      <c r="OTP80" s="811"/>
      <c r="OTQ80" s="811"/>
      <c r="OTR80" s="811"/>
      <c r="OTS80" s="811"/>
      <c r="OTT80" s="811"/>
      <c r="OTU80" s="811"/>
      <c r="OTV80" s="811"/>
      <c r="OTW80" s="811"/>
      <c r="OTX80" s="811"/>
      <c r="OTY80" s="811"/>
      <c r="OTZ80" s="811"/>
      <c r="OUA80" s="811"/>
      <c r="OUB80" s="811"/>
      <c r="OUC80" s="811"/>
      <c r="OUD80" s="811"/>
      <c r="OUE80" s="811"/>
      <c r="OUF80" s="811"/>
      <c r="OUG80" s="811"/>
      <c r="OUH80" s="811"/>
      <c r="OUI80" s="811"/>
      <c r="OUJ80" s="811"/>
      <c r="OUK80" s="811"/>
      <c r="OUL80" s="811"/>
      <c r="OUM80" s="811"/>
      <c r="OUN80" s="811"/>
      <c r="OUO80" s="811"/>
      <c r="OUP80" s="811"/>
      <c r="OUQ80" s="811"/>
      <c r="OUR80" s="811"/>
      <c r="OUS80" s="811"/>
      <c r="OUT80" s="811"/>
      <c r="OUU80" s="811"/>
      <c r="OUV80" s="811"/>
      <c r="OUW80" s="811"/>
      <c r="OUX80" s="811"/>
      <c r="OUY80" s="811"/>
      <c r="OUZ80" s="811"/>
      <c r="OVA80" s="811"/>
      <c r="OVB80" s="811"/>
      <c r="OVC80" s="811"/>
      <c r="OVD80" s="811"/>
      <c r="OVE80" s="811"/>
      <c r="OVF80" s="811"/>
      <c r="OVG80" s="811"/>
      <c r="OVH80" s="811"/>
      <c r="OVI80" s="811"/>
      <c r="OVJ80" s="811"/>
      <c r="OVK80" s="811"/>
      <c r="OVL80" s="811"/>
      <c r="OVM80" s="811"/>
      <c r="OVN80" s="811"/>
      <c r="OVO80" s="811"/>
      <c r="OVP80" s="811"/>
      <c r="OVQ80" s="811"/>
      <c r="OVR80" s="811"/>
      <c r="OVS80" s="811"/>
      <c r="OVT80" s="811"/>
      <c r="OVU80" s="811"/>
      <c r="OVV80" s="811"/>
      <c r="OVW80" s="811"/>
      <c r="OVX80" s="811"/>
      <c r="OVY80" s="811"/>
      <c r="OVZ80" s="811"/>
      <c r="OWA80" s="811"/>
      <c r="OWB80" s="811"/>
      <c r="OWC80" s="811"/>
      <c r="OWD80" s="811"/>
      <c r="OWE80" s="811"/>
      <c r="OWF80" s="811"/>
      <c r="OWG80" s="811"/>
      <c r="OWH80" s="811"/>
      <c r="OWI80" s="811"/>
      <c r="OWJ80" s="811"/>
      <c r="OWK80" s="811"/>
      <c r="OWL80" s="811"/>
      <c r="OWM80" s="811"/>
      <c r="OWN80" s="811"/>
      <c r="OWO80" s="811"/>
      <c r="OWP80" s="811"/>
      <c r="OWQ80" s="811"/>
      <c r="OWR80" s="811"/>
      <c r="OWS80" s="811"/>
      <c r="OWT80" s="811"/>
      <c r="OWU80" s="811"/>
      <c r="OWV80" s="811"/>
      <c r="OWW80" s="811"/>
      <c r="OWX80" s="811"/>
      <c r="OWY80" s="811"/>
      <c r="OWZ80" s="811"/>
      <c r="OXA80" s="811"/>
      <c r="OXB80" s="811"/>
      <c r="OXC80" s="811"/>
      <c r="OXD80" s="811"/>
      <c r="OXE80" s="811"/>
      <c r="OXF80" s="811"/>
      <c r="OXG80" s="811"/>
      <c r="OXH80" s="811"/>
      <c r="OXI80" s="811"/>
      <c r="OXJ80" s="811"/>
      <c r="OXK80" s="811"/>
      <c r="OXL80" s="811"/>
      <c r="OXM80" s="811"/>
      <c r="OXN80" s="811"/>
      <c r="OXO80" s="811"/>
      <c r="OXP80" s="811"/>
      <c r="OXQ80" s="811"/>
      <c r="OXR80" s="811"/>
      <c r="OXS80" s="811"/>
      <c r="OXT80" s="811"/>
      <c r="OXU80" s="811"/>
      <c r="OXV80" s="811"/>
      <c r="OXW80" s="811"/>
      <c r="OXX80" s="811"/>
      <c r="OXY80" s="811"/>
      <c r="OXZ80" s="811"/>
      <c r="OYA80" s="811"/>
      <c r="OYB80" s="811"/>
      <c r="OYC80" s="811"/>
      <c r="OYD80" s="811"/>
      <c r="OYE80" s="811"/>
      <c r="OYF80" s="811"/>
      <c r="OYG80" s="811"/>
      <c r="OYH80" s="811"/>
      <c r="OYI80" s="811"/>
      <c r="OYJ80" s="811"/>
      <c r="OYK80" s="811"/>
      <c r="OYL80" s="811"/>
      <c r="OYM80" s="811"/>
      <c r="OYN80" s="811"/>
      <c r="OYO80" s="811"/>
      <c r="OYP80" s="811"/>
      <c r="OYQ80" s="811"/>
      <c r="OYR80" s="811"/>
      <c r="OYS80" s="811"/>
      <c r="OYT80" s="811"/>
      <c r="OYU80" s="811"/>
      <c r="OYV80" s="811"/>
      <c r="OYW80" s="811"/>
      <c r="OYX80" s="811"/>
      <c r="OYY80" s="811"/>
      <c r="OYZ80" s="811"/>
      <c r="OZA80" s="811"/>
      <c r="OZB80" s="811"/>
      <c r="OZC80" s="811"/>
      <c r="OZD80" s="811"/>
      <c r="OZE80" s="811"/>
      <c r="OZF80" s="811"/>
      <c r="OZG80" s="811"/>
      <c r="OZH80" s="811"/>
      <c r="OZI80" s="811"/>
      <c r="OZJ80" s="811"/>
      <c r="OZK80" s="811"/>
      <c r="OZL80" s="811"/>
      <c r="OZM80" s="811"/>
      <c r="OZN80" s="811"/>
      <c r="OZO80" s="811"/>
      <c r="OZP80" s="811"/>
      <c r="OZQ80" s="811"/>
      <c r="OZR80" s="811"/>
      <c r="OZS80" s="811"/>
      <c r="OZT80" s="811"/>
      <c r="OZU80" s="811"/>
      <c r="OZV80" s="811"/>
      <c r="OZW80" s="811"/>
      <c r="OZX80" s="811"/>
      <c r="OZY80" s="811"/>
      <c r="OZZ80" s="811"/>
      <c r="PAA80" s="811"/>
      <c r="PAB80" s="811"/>
      <c r="PAC80" s="811"/>
      <c r="PAD80" s="811"/>
      <c r="PAE80" s="811"/>
      <c r="PAF80" s="811"/>
      <c r="PAG80" s="811"/>
      <c r="PAH80" s="811"/>
      <c r="PAI80" s="811"/>
      <c r="PAJ80" s="811"/>
      <c r="PAK80" s="811"/>
      <c r="PAL80" s="811"/>
      <c r="PAM80" s="811"/>
      <c r="PAN80" s="811"/>
      <c r="PAO80" s="811"/>
      <c r="PAP80" s="811"/>
      <c r="PAQ80" s="811"/>
      <c r="PAR80" s="811"/>
      <c r="PAS80" s="811"/>
      <c r="PAT80" s="811"/>
      <c r="PAU80" s="811"/>
      <c r="PAV80" s="811"/>
      <c r="PAW80" s="811"/>
      <c r="PAX80" s="811"/>
      <c r="PAY80" s="811"/>
      <c r="PAZ80" s="811"/>
      <c r="PBA80" s="811"/>
      <c r="PBB80" s="811"/>
      <c r="PBC80" s="811"/>
      <c r="PBD80" s="811"/>
      <c r="PBE80" s="811"/>
      <c r="PBF80" s="811"/>
      <c r="PBG80" s="811"/>
      <c r="PBH80" s="811"/>
      <c r="PBI80" s="811"/>
      <c r="PBJ80" s="811"/>
      <c r="PBK80" s="811"/>
      <c r="PBL80" s="811"/>
      <c r="PBM80" s="811"/>
      <c r="PBN80" s="811"/>
      <c r="PBO80" s="811"/>
      <c r="PBP80" s="811"/>
      <c r="PBQ80" s="811"/>
      <c r="PBR80" s="811"/>
      <c r="PBS80" s="811"/>
      <c r="PBT80" s="811"/>
      <c r="PBU80" s="811"/>
      <c r="PBV80" s="811"/>
      <c r="PBW80" s="811"/>
      <c r="PBX80" s="811"/>
      <c r="PBY80" s="811"/>
      <c r="PBZ80" s="811"/>
      <c r="PCA80" s="811"/>
      <c r="PCB80" s="811"/>
      <c r="PCC80" s="811"/>
      <c r="PCD80" s="811"/>
      <c r="PCE80" s="811"/>
      <c r="PCF80" s="811"/>
      <c r="PCG80" s="811"/>
      <c r="PCH80" s="811"/>
      <c r="PCI80" s="811"/>
      <c r="PCJ80" s="811"/>
      <c r="PCK80" s="811"/>
      <c r="PCL80" s="811"/>
      <c r="PCM80" s="811"/>
      <c r="PCN80" s="811"/>
      <c r="PCO80" s="811"/>
      <c r="PCP80" s="811"/>
      <c r="PCQ80" s="811"/>
      <c r="PCR80" s="811"/>
      <c r="PCS80" s="811"/>
      <c r="PCT80" s="811"/>
      <c r="PCU80" s="811"/>
      <c r="PCV80" s="811"/>
      <c r="PCW80" s="811"/>
      <c r="PCX80" s="811"/>
      <c r="PCY80" s="811"/>
      <c r="PCZ80" s="811"/>
      <c r="PDA80" s="811"/>
      <c r="PDB80" s="811"/>
      <c r="PDC80" s="811"/>
      <c r="PDD80" s="811"/>
      <c r="PDE80" s="811"/>
      <c r="PDF80" s="811"/>
      <c r="PDG80" s="811"/>
      <c r="PDH80" s="811"/>
      <c r="PDI80" s="811"/>
      <c r="PDJ80" s="811"/>
      <c r="PDK80" s="811"/>
      <c r="PDL80" s="811"/>
      <c r="PDM80" s="811"/>
      <c r="PDN80" s="811"/>
      <c r="PDO80" s="811"/>
      <c r="PDP80" s="811"/>
      <c r="PDQ80" s="811"/>
      <c r="PDR80" s="811"/>
      <c r="PDS80" s="811"/>
      <c r="PDT80" s="811"/>
      <c r="PDU80" s="811"/>
      <c r="PDV80" s="811"/>
      <c r="PDW80" s="811"/>
      <c r="PDX80" s="811"/>
      <c r="PDY80" s="811"/>
      <c r="PDZ80" s="811"/>
      <c r="PEA80" s="811"/>
      <c r="PEB80" s="811"/>
      <c r="PEC80" s="811"/>
      <c r="PED80" s="811"/>
      <c r="PEE80" s="811"/>
      <c r="PEF80" s="811"/>
      <c r="PEG80" s="811"/>
      <c r="PEH80" s="811"/>
      <c r="PEI80" s="811"/>
      <c r="PEJ80" s="811"/>
      <c r="PEK80" s="811"/>
      <c r="PEL80" s="811"/>
      <c r="PEM80" s="811"/>
      <c r="PEN80" s="811"/>
      <c r="PEO80" s="811"/>
      <c r="PEP80" s="811"/>
      <c r="PEQ80" s="811"/>
      <c r="PER80" s="811"/>
      <c r="PES80" s="811"/>
      <c r="PET80" s="811"/>
      <c r="PEU80" s="811"/>
      <c r="PEV80" s="811"/>
      <c r="PEW80" s="811"/>
      <c r="PEX80" s="811"/>
      <c r="PEY80" s="811"/>
      <c r="PEZ80" s="811"/>
      <c r="PFA80" s="811"/>
      <c r="PFB80" s="811"/>
      <c r="PFC80" s="811"/>
      <c r="PFD80" s="811"/>
      <c r="PFE80" s="811"/>
      <c r="PFF80" s="811"/>
      <c r="PFG80" s="811"/>
      <c r="PFH80" s="811"/>
      <c r="PFI80" s="811"/>
      <c r="PFJ80" s="811"/>
      <c r="PFK80" s="811"/>
      <c r="PFL80" s="811"/>
      <c r="PFM80" s="811"/>
      <c r="PFN80" s="811"/>
      <c r="PFO80" s="811"/>
      <c r="PFP80" s="811"/>
      <c r="PFQ80" s="811"/>
      <c r="PFR80" s="811"/>
      <c r="PFS80" s="811"/>
      <c r="PFT80" s="811"/>
      <c r="PFU80" s="811"/>
      <c r="PFV80" s="811"/>
      <c r="PFW80" s="811"/>
      <c r="PFX80" s="811"/>
      <c r="PFY80" s="811"/>
      <c r="PFZ80" s="811"/>
      <c r="PGA80" s="811"/>
      <c r="PGB80" s="811"/>
      <c r="PGC80" s="811"/>
      <c r="PGD80" s="811"/>
      <c r="PGE80" s="811"/>
      <c r="PGF80" s="811"/>
      <c r="PGG80" s="811"/>
      <c r="PGH80" s="811"/>
      <c r="PGI80" s="811"/>
      <c r="PGJ80" s="811"/>
      <c r="PGK80" s="811"/>
      <c r="PGL80" s="811"/>
      <c r="PGM80" s="811"/>
      <c r="PGN80" s="811"/>
      <c r="PGO80" s="811"/>
      <c r="PGP80" s="811"/>
      <c r="PGQ80" s="811"/>
      <c r="PGR80" s="811"/>
      <c r="PGS80" s="811"/>
      <c r="PGT80" s="811"/>
      <c r="PGU80" s="811"/>
      <c r="PGV80" s="811"/>
      <c r="PGW80" s="811"/>
      <c r="PGX80" s="811"/>
      <c r="PGY80" s="811"/>
      <c r="PGZ80" s="811"/>
      <c r="PHA80" s="811"/>
      <c r="PHB80" s="811"/>
      <c r="PHC80" s="811"/>
      <c r="PHD80" s="811"/>
      <c r="PHE80" s="811"/>
      <c r="PHF80" s="811"/>
      <c r="PHG80" s="811"/>
      <c r="PHH80" s="811"/>
      <c r="PHI80" s="811"/>
      <c r="PHJ80" s="811"/>
      <c r="PHK80" s="811"/>
      <c r="PHL80" s="811"/>
      <c r="PHM80" s="811"/>
      <c r="PHN80" s="811"/>
      <c r="PHO80" s="811"/>
      <c r="PHP80" s="811"/>
      <c r="PHQ80" s="811"/>
      <c r="PHR80" s="811"/>
      <c r="PHS80" s="811"/>
      <c r="PHT80" s="811"/>
      <c r="PHU80" s="811"/>
      <c r="PHV80" s="811"/>
      <c r="PHW80" s="811"/>
      <c r="PHX80" s="811"/>
      <c r="PHY80" s="811"/>
      <c r="PHZ80" s="811"/>
      <c r="PIA80" s="811"/>
      <c r="PIB80" s="811"/>
      <c r="PIC80" s="811"/>
      <c r="PID80" s="811"/>
      <c r="PIE80" s="811"/>
      <c r="PIF80" s="811"/>
      <c r="PIG80" s="811"/>
      <c r="PIH80" s="811"/>
      <c r="PII80" s="811"/>
      <c r="PIJ80" s="811"/>
      <c r="PIK80" s="811"/>
      <c r="PIL80" s="811"/>
      <c r="PIM80" s="811"/>
      <c r="PIN80" s="811"/>
      <c r="PIO80" s="811"/>
      <c r="PIP80" s="811"/>
      <c r="PIQ80" s="811"/>
      <c r="PIR80" s="811"/>
      <c r="PIS80" s="811"/>
      <c r="PIT80" s="811"/>
      <c r="PIU80" s="811"/>
      <c r="PIV80" s="811"/>
      <c r="PIW80" s="811"/>
      <c r="PIX80" s="811"/>
      <c r="PIY80" s="811"/>
      <c r="PIZ80" s="811"/>
      <c r="PJA80" s="811"/>
      <c r="PJB80" s="811"/>
      <c r="PJC80" s="811"/>
      <c r="PJD80" s="811"/>
      <c r="PJE80" s="811"/>
      <c r="PJF80" s="811"/>
      <c r="PJG80" s="811"/>
      <c r="PJH80" s="811"/>
      <c r="PJI80" s="811"/>
      <c r="PJJ80" s="811"/>
      <c r="PJK80" s="811"/>
      <c r="PJL80" s="811"/>
      <c r="PJM80" s="811"/>
      <c r="PJN80" s="811"/>
      <c r="PJO80" s="811"/>
      <c r="PJP80" s="811"/>
      <c r="PJQ80" s="811"/>
      <c r="PJR80" s="811"/>
      <c r="PJS80" s="811"/>
      <c r="PJT80" s="811"/>
      <c r="PJU80" s="811"/>
      <c r="PJV80" s="811"/>
      <c r="PJW80" s="811"/>
      <c r="PJX80" s="811"/>
      <c r="PJY80" s="811"/>
      <c r="PJZ80" s="811"/>
      <c r="PKA80" s="811"/>
      <c r="PKB80" s="811"/>
      <c r="PKC80" s="811"/>
      <c r="PKD80" s="811"/>
      <c r="PKE80" s="811"/>
      <c r="PKF80" s="811"/>
      <c r="PKG80" s="811"/>
      <c r="PKH80" s="811"/>
      <c r="PKI80" s="811"/>
      <c r="PKJ80" s="811"/>
      <c r="PKK80" s="811"/>
      <c r="PKL80" s="811"/>
      <c r="PKM80" s="811"/>
      <c r="PKN80" s="811"/>
      <c r="PKO80" s="811"/>
      <c r="PKP80" s="811"/>
      <c r="PKQ80" s="811"/>
      <c r="PKR80" s="811"/>
      <c r="PKS80" s="811"/>
      <c r="PKT80" s="811"/>
      <c r="PKU80" s="811"/>
      <c r="PKV80" s="811"/>
      <c r="PKW80" s="811"/>
      <c r="PKX80" s="811"/>
      <c r="PKY80" s="811"/>
      <c r="PKZ80" s="811"/>
      <c r="PLA80" s="811"/>
      <c r="PLB80" s="811"/>
      <c r="PLC80" s="811"/>
      <c r="PLD80" s="811"/>
      <c r="PLE80" s="811"/>
      <c r="PLF80" s="811"/>
      <c r="PLG80" s="811"/>
      <c r="PLH80" s="811"/>
      <c r="PLI80" s="811"/>
      <c r="PLJ80" s="811"/>
      <c r="PLK80" s="811"/>
      <c r="PLL80" s="811"/>
      <c r="PLM80" s="811"/>
      <c r="PLN80" s="811"/>
      <c r="PLO80" s="811"/>
      <c r="PLP80" s="811"/>
      <c r="PLQ80" s="811"/>
      <c r="PLR80" s="811"/>
      <c r="PLS80" s="811"/>
      <c r="PLT80" s="811"/>
      <c r="PLU80" s="811"/>
      <c r="PLV80" s="811"/>
      <c r="PLW80" s="811"/>
      <c r="PLX80" s="811"/>
      <c r="PLY80" s="811"/>
      <c r="PLZ80" s="811"/>
      <c r="PMA80" s="811"/>
      <c r="PMB80" s="811"/>
      <c r="PMC80" s="811"/>
      <c r="PMD80" s="811"/>
      <c r="PME80" s="811"/>
      <c r="PMF80" s="811"/>
      <c r="PMG80" s="811"/>
      <c r="PMH80" s="811"/>
      <c r="PMI80" s="811"/>
      <c r="PMJ80" s="811"/>
      <c r="PMK80" s="811"/>
      <c r="PML80" s="811"/>
      <c r="PMM80" s="811"/>
      <c r="PMN80" s="811"/>
      <c r="PMO80" s="811"/>
      <c r="PMP80" s="811"/>
      <c r="PMQ80" s="811"/>
      <c r="PMR80" s="811"/>
      <c r="PMS80" s="811"/>
      <c r="PMT80" s="811"/>
      <c r="PMU80" s="811"/>
      <c r="PMV80" s="811"/>
      <c r="PMW80" s="811"/>
      <c r="PMX80" s="811"/>
      <c r="PMY80" s="811"/>
      <c r="PMZ80" s="811"/>
      <c r="PNA80" s="811"/>
      <c r="PNB80" s="811"/>
      <c r="PNC80" s="811"/>
      <c r="PND80" s="811"/>
      <c r="PNE80" s="811"/>
      <c r="PNF80" s="811"/>
      <c r="PNG80" s="811"/>
      <c r="PNH80" s="811"/>
      <c r="PNI80" s="811"/>
      <c r="PNJ80" s="811"/>
      <c r="PNK80" s="811"/>
      <c r="PNL80" s="811"/>
      <c r="PNM80" s="811"/>
      <c r="PNN80" s="811"/>
      <c r="PNO80" s="811"/>
      <c r="PNP80" s="811"/>
      <c r="PNQ80" s="811"/>
      <c r="PNR80" s="811"/>
      <c r="PNS80" s="811"/>
      <c r="PNT80" s="811"/>
      <c r="PNU80" s="811"/>
      <c r="PNV80" s="811"/>
      <c r="PNW80" s="811"/>
      <c r="PNX80" s="811"/>
      <c r="PNY80" s="811"/>
      <c r="PNZ80" s="811"/>
      <c r="POA80" s="811"/>
      <c r="POB80" s="811"/>
      <c r="POC80" s="811"/>
      <c r="POD80" s="811"/>
      <c r="POE80" s="811"/>
      <c r="POF80" s="811"/>
      <c r="POG80" s="811"/>
      <c r="POH80" s="811"/>
      <c r="POI80" s="811"/>
      <c r="POJ80" s="811"/>
      <c r="POK80" s="811"/>
      <c r="POL80" s="811"/>
      <c r="POM80" s="811"/>
      <c r="PON80" s="811"/>
      <c r="POO80" s="811"/>
      <c r="POP80" s="811"/>
      <c r="POQ80" s="811"/>
      <c r="POR80" s="811"/>
      <c r="POS80" s="811"/>
      <c r="POT80" s="811"/>
      <c r="POU80" s="811"/>
      <c r="POV80" s="811"/>
      <c r="POW80" s="811"/>
      <c r="POX80" s="811"/>
      <c r="POY80" s="811"/>
      <c r="POZ80" s="811"/>
      <c r="PPA80" s="811"/>
      <c r="PPB80" s="811"/>
      <c r="PPC80" s="811"/>
      <c r="PPD80" s="811"/>
      <c r="PPE80" s="811"/>
      <c r="PPF80" s="811"/>
      <c r="PPG80" s="811"/>
      <c r="PPH80" s="811"/>
      <c r="PPI80" s="811"/>
      <c r="PPJ80" s="811"/>
      <c r="PPK80" s="811"/>
      <c r="PPL80" s="811"/>
      <c r="PPM80" s="811"/>
      <c r="PPN80" s="811"/>
      <c r="PPO80" s="811"/>
      <c r="PPP80" s="811"/>
      <c r="PPQ80" s="811"/>
      <c r="PPR80" s="811"/>
      <c r="PPS80" s="811"/>
      <c r="PPT80" s="811"/>
      <c r="PPU80" s="811"/>
      <c r="PPV80" s="811"/>
      <c r="PPW80" s="811"/>
      <c r="PPX80" s="811"/>
      <c r="PPY80" s="811"/>
      <c r="PPZ80" s="811"/>
      <c r="PQA80" s="811"/>
      <c r="PQB80" s="811"/>
      <c r="PQC80" s="811"/>
      <c r="PQD80" s="811"/>
      <c r="PQE80" s="811"/>
      <c r="PQF80" s="811"/>
      <c r="PQG80" s="811"/>
      <c r="PQH80" s="811"/>
      <c r="PQI80" s="811"/>
      <c r="PQJ80" s="811"/>
      <c r="PQK80" s="811"/>
      <c r="PQL80" s="811"/>
      <c r="PQM80" s="811"/>
      <c r="PQN80" s="811"/>
      <c r="PQO80" s="811"/>
      <c r="PQP80" s="811"/>
      <c r="PQQ80" s="811"/>
      <c r="PQR80" s="811"/>
      <c r="PQS80" s="811"/>
      <c r="PQT80" s="811"/>
      <c r="PQU80" s="811"/>
      <c r="PQV80" s="811"/>
      <c r="PQW80" s="811"/>
      <c r="PQX80" s="811"/>
      <c r="PQY80" s="811"/>
      <c r="PQZ80" s="811"/>
      <c r="PRA80" s="811"/>
      <c r="PRB80" s="811"/>
      <c r="PRC80" s="811"/>
      <c r="PRD80" s="811"/>
      <c r="PRE80" s="811"/>
      <c r="PRF80" s="811"/>
      <c r="PRG80" s="811"/>
      <c r="PRH80" s="811"/>
      <c r="PRI80" s="811"/>
      <c r="PRJ80" s="811"/>
      <c r="PRK80" s="811"/>
      <c r="PRL80" s="811"/>
      <c r="PRM80" s="811"/>
      <c r="PRN80" s="811"/>
      <c r="PRO80" s="811"/>
      <c r="PRP80" s="811"/>
      <c r="PRQ80" s="811"/>
      <c r="PRR80" s="811"/>
      <c r="PRS80" s="811"/>
      <c r="PRT80" s="811"/>
      <c r="PRU80" s="811"/>
      <c r="PRV80" s="811"/>
      <c r="PRW80" s="811"/>
      <c r="PRX80" s="811"/>
      <c r="PRY80" s="811"/>
      <c r="PRZ80" s="811"/>
      <c r="PSA80" s="811"/>
      <c r="PSB80" s="811"/>
      <c r="PSC80" s="811"/>
      <c r="PSD80" s="811"/>
      <c r="PSE80" s="811"/>
      <c r="PSF80" s="811"/>
      <c r="PSG80" s="811"/>
      <c r="PSH80" s="811"/>
      <c r="PSI80" s="811"/>
      <c r="PSJ80" s="811"/>
      <c r="PSK80" s="811"/>
      <c r="PSL80" s="811"/>
      <c r="PSM80" s="811"/>
      <c r="PSN80" s="811"/>
      <c r="PSO80" s="811"/>
      <c r="PSP80" s="811"/>
      <c r="PSQ80" s="811"/>
      <c r="PSR80" s="811"/>
      <c r="PSS80" s="811"/>
      <c r="PST80" s="811"/>
      <c r="PSU80" s="811"/>
      <c r="PSV80" s="811"/>
      <c r="PSW80" s="811"/>
      <c r="PSX80" s="811"/>
      <c r="PSY80" s="811"/>
      <c r="PSZ80" s="811"/>
      <c r="PTA80" s="811"/>
      <c r="PTB80" s="811"/>
      <c r="PTC80" s="811"/>
      <c r="PTD80" s="811"/>
      <c r="PTE80" s="811"/>
      <c r="PTF80" s="811"/>
      <c r="PTG80" s="811"/>
      <c r="PTH80" s="811"/>
      <c r="PTI80" s="811"/>
      <c r="PTJ80" s="811"/>
      <c r="PTK80" s="811"/>
      <c r="PTL80" s="811"/>
      <c r="PTM80" s="811"/>
      <c r="PTN80" s="811"/>
      <c r="PTO80" s="811"/>
      <c r="PTP80" s="811"/>
      <c r="PTQ80" s="811"/>
      <c r="PTR80" s="811"/>
      <c r="PTS80" s="811"/>
      <c r="PTT80" s="811"/>
      <c r="PTU80" s="811"/>
      <c r="PTV80" s="811"/>
      <c r="PTW80" s="811"/>
      <c r="PTX80" s="811"/>
      <c r="PTY80" s="811"/>
      <c r="PTZ80" s="811"/>
      <c r="PUA80" s="811"/>
      <c r="PUB80" s="811"/>
      <c r="PUC80" s="811"/>
      <c r="PUD80" s="811"/>
      <c r="PUE80" s="811"/>
      <c r="PUF80" s="811"/>
      <c r="PUG80" s="811"/>
      <c r="PUH80" s="811"/>
      <c r="PUI80" s="811"/>
      <c r="PUJ80" s="811"/>
      <c r="PUK80" s="811"/>
      <c r="PUL80" s="811"/>
      <c r="PUM80" s="811"/>
      <c r="PUN80" s="811"/>
      <c r="PUO80" s="811"/>
      <c r="PUP80" s="811"/>
      <c r="PUQ80" s="811"/>
      <c r="PUR80" s="811"/>
      <c r="PUS80" s="811"/>
      <c r="PUT80" s="811"/>
      <c r="PUU80" s="811"/>
      <c r="PUV80" s="811"/>
      <c r="PUW80" s="811"/>
      <c r="PUX80" s="811"/>
      <c r="PUY80" s="811"/>
      <c r="PUZ80" s="811"/>
      <c r="PVA80" s="811"/>
      <c r="PVB80" s="811"/>
      <c r="PVC80" s="811"/>
      <c r="PVD80" s="811"/>
      <c r="PVE80" s="811"/>
      <c r="PVF80" s="811"/>
      <c r="PVG80" s="811"/>
      <c r="PVH80" s="811"/>
      <c r="PVI80" s="811"/>
      <c r="PVJ80" s="811"/>
      <c r="PVK80" s="811"/>
      <c r="PVL80" s="811"/>
      <c r="PVM80" s="811"/>
      <c r="PVN80" s="811"/>
      <c r="PVO80" s="811"/>
      <c r="PVP80" s="811"/>
      <c r="PVQ80" s="811"/>
      <c r="PVR80" s="811"/>
      <c r="PVS80" s="811"/>
      <c r="PVT80" s="811"/>
      <c r="PVU80" s="811"/>
      <c r="PVV80" s="811"/>
      <c r="PVW80" s="811"/>
      <c r="PVX80" s="811"/>
      <c r="PVY80" s="811"/>
      <c r="PVZ80" s="811"/>
      <c r="PWA80" s="811"/>
      <c r="PWB80" s="811"/>
      <c r="PWC80" s="811"/>
      <c r="PWD80" s="811"/>
      <c r="PWE80" s="811"/>
      <c r="PWF80" s="811"/>
      <c r="PWG80" s="811"/>
      <c r="PWH80" s="811"/>
      <c r="PWI80" s="811"/>
      <c r="PWJ80" s="811"/>
      <c r="PWK80" s="811"/>
      <c r="PWL80" s="811"/>
      <c r="PWM80" s="811"/>
      <c r="PWN80" s="811"/>
      <c r="PWO80" s="811"/>
      <c r="PWP80" s="811"/>
      <c r="PWQ80" s="811"/>
      <c r="PWR80" s="811"/>
      <c r="PWS80" s="811"/>
      <c r="PWT80" s="811"/>
      <c r="PWU80" s="811"/>
      <c r="PWV80" s="811"/>
      <c r="PWW80" s="811"/>
      <c r="PWX80" s="811"/>
      <c r="PWY80" s="811"/>
      <c r="PWZ80" s="811"/>
      <c r="PXA80" s="811"/>
      <c r="PXB80" s="811"/>
      <c r="PXC80" s="811"/>
      <c r="PXD80" s="811"/>
      <c r="PXE80" s="811"/>
      <c r="PXF80" s="811"/>
      <c r="PXG80" s="811"/>
      <c r="PXH80" s="811"/>
      <c r="PXI80" s="811"/>
      <c r="PXJ80" s="811"/>
      <c r="PXK80" s="811"/>
      <c r="PXL80" s="811"/>
      <c r="PXM80" s="811"/>
      <c r="PXN80" s="811"/>
      <c r="PXO80" s="811"/>
      <c r="PXP80" s="811"/>
      <c r="PXQ80" s="811"/>
      <c r="PXR80" s="811"/>
      <c r="PXS80" s="811"/>
      <c r="PXT80" s="811"/>
      <c r="PXU80" s="811"/>
      <c r="PXV80" s="811"/>
      <c r="PXW80" s="811"/>
      <c r="PXX80" s="811"/>
      <c r="PXY80" s="811"/>
      <c r="PXZ80" s="811"/>
      <c r="PYA80" s="811"/>
      <c r="PYB80" s="811"/>
      <c r="PYC80" s="811"/>
      <c r="PYD80" s="811"/>
      <c r="PYE80" s="811"/>
      <c r="PYF80" s="811"/>
      <c r="PYG80" s="811"/>
      <c r="PYH80" s="811"/>
      <c r="PYI80" s="811"/>
      <c r="PYJ80" s="811"/>
      <c r="PYK80" s="811"/>
      <c r="PYL80" s="811"/>
      <c r="PYM80" s="811"/>
      <c r="PYN80" s="811"/>
      <c r="PYO80" s="811"/>
      <c r="PYP80" s="811"/>
      <c r="PYQ80" s="811"/>
      <c r="PYR80" s="811"/>
      <c r="PYS80" s="811"/>
      <c r="PYT80" s="811"/>
      <c r="PYU80" s="811"/>
      <c r="PYV80" s="811"/>
      <c r="PYW80" s="811"/>
      <c r="PYX80" s="811"/>
      <c r="PYY80" s="811"/>
      <c r="PYZ80" s="811"/>
      <c r="PZA80" s="811"/>
      <c r="PZB80" s="811"/>
      <c r="PZC80" s="811"/>
      <c r="PZD80" s="811"/>
      <c r="PZE80" s="811"/>
      <c r="PZF80" s="811"/>
      <c r="PZG80" s="811"/>
      <c r="PZH80" s="811"/>
      <c r="PZI80" s="811"/>
      <c r="PZJ80" s="811"/>
      <c r="PZK80" s="811"/>
      <c r="PZL80" s="811"/>
      <c r="PZM80" s="811"/>
      <c r="PZN80" s="811"/>
      <c r="PZO80" s="811"/>
      <c r="PZP80" s="811"/>
      <c r="PZQ80" s="811"/>
      <c r="PZR80" s="811"/>
      <c r="PZS80" s="811"/>
      <c r="PZT80" s="811"/>
      <c r="PZU80" s="811"/>
      <c r="PZV80" s="811"/>
      <c r="PZW80" s="811"/>
      <c r="PZX80" s="811"/>
      <c r="PZY80" s="811"/>
      <c r="PZZ80" s="811"/>
      <c r="QAA80" s="811"/>
      <c r="QAB80" s="811"/>
      <c r="QAC80" s="811"/>
      <c r="QAD80" s="811"/>
      <c r="QAE80" s="811"/>
      <c r="QAF80" s="811"/>
      <c r="QAG80" s="811"/>
      <c r="QAH80" s="811"/>
      <c r="QAI80" s="811"/>
      <c r="QAJ80" s="811"/>
      <c r="QAK80" s="811"/>
      <c r="QAL80" s="811"/>
      <c r="QAM80" s="811"/>
      <c r="QAN80" s="811"/>
      <c r="QAO80" s="811"/>
      <c r="QAP80" s="811"/>
      <c r="QAQ80" s="811"/>
      <c r="QAR80" s="811"/>
      <c r="QAS80" s="811"/>
      <c r="QAT80" s="811"/>
      <c r="QAU80" s="811"/>
      <c r="QAV80" s="811"/>
      <c r="QAW80" s="811"/>
      <c r="QAX80" s="811"/>
      <c r="QAY80" s="811"/>
      <c r="QAZ80" s="811"/>
      <c r="QBA80" s="811"/>
      <c r="QBB80" s="811"/>
      <c r="QBC80" s="811"/>
      <c r="QBD80" s="811"/>
      <c r="QBE80" s="811"/>
      <c r="QBF80" s="811"/>
      <c r="QBG80" s="811"/>
      <c r="QBH80" s="811"/>
      <c r="QBI80" s="811"/>
      <c r="QBJ80" s="811"/>
      <c r="QBK80" s="811"/>
      <c r="QBL80" s="811"/>
      <c r="QBM80" s="811"/>
      <c r="QBN80" s="811"/>
      <c r="QBO80" s="811"/>
      <c r="QBP80" s="811"/>
      <c r="QBQ80" s="811"/>
      <c r="QBR80" s="811"/>
      <c r="QBS80" s="811"/>
      <c r="QBT80" s="811"/>
      <c r="QBU80" s="811"/>
      <c r="QBV80" s="811"/>
      <c r="QBW80" s="811"/>
      <c r="QBX80" s="811"/>
      <c r="QBY80" s="811"/>
      <c r="QBZ80" s="811"/>
      <c r="QCA80" s="811"/>
      <c r="QCB80" s="811"/>
      <c r="QCC80" s="811"/>
      <c r="QCD80" s="811"/>
      <c r="QCE80" s="811"/>
      <c r="QCF80" s="811"/>
      <c r="QCG80" s="811"/>
      <c r="QCH80" s="811"/>
      <c r="QCI80" s="811"/>
      <c r="QCJ80" s="811"/>
      <c r="QCK80" s="811"/>
      <c r="QCL80" s="811"/>
      <c r="QCM80" s="811"/>
      <c r="QCN80" s="811"/>
      <c r="QCO80" s="811"/>
      <c r="QCP80" s="811"/>
      <c r="QCQ80" s="811"/>
      <c r="QCR80" s="811"/>
      <c r="QCS80" s="811"/>
      <c r="QCT80" s="811"/>
      <c r="QCU80" s="811"/>
      <c r="QCV80" s="811"/>
      <c r="QCW80" s="811"/>
      <c r="QCX80" s="811"/>
      <c r="QCY80" s="811"/>
      <c r="QCZ80" s="811"/>
      <c r="QDA80" s="811"/>
      <c r="QDB80" s="811"/>
      <c r="QDC80" s="811"/>
      <c r="QDD80" s="811"/>
      <c r="QDE80" s="811"/>
      <c r="QDF80" s="811"/>
      <c r="QDG80" s="811"/>
      <c r="QDH80" s="811"/>
      <c r="QDI80" s="811"/>
      <c r="QDJ80" s="811"/>
      <c r="QDK80" s="811"/>
      <c r="QDL80" s="811"/>
      <c r="QDM80" s="811"/>
      <c r="QDN80" s="811"/>
      <c r="QDO80" s="811"/>
      <c r="QDP80" s="811"/>
      <c r="QDQ80" s="811"/>
      <c r="QDR80" s="811"/>
      <c r="QDS80" s="811"/>
      <c r="QDT80" s="811"/>
      <c r="QDU80" s="811"/>
      <c r="QDV80" s="811"/>
      <c r="QDW80" s="811"/>
      <c r="QDX80" s="811"/>
      <c r="QDY80" s="811"/>
      <c r="QDZ80" s="811"/>
      <c r="QEA80" s="811"/>
      <c r="QEB80" s="811"/>
      <c r="QEC80" s="811"/>
      <c r="QED80" s="811"/>
      <c r="QEE80" s="811"/>
      <c r="QEF80" s="811"/>
      <c r="QEG80" s="811"/>
      <c r="QEH80" s="811"/>
      <c r="QEI80" s="811"/>
      <c r="QEJ80" s="811"/>
      <c r="QEK80" s="811"/>
      <c r="QEL80" s="811"/>
      <c r="QEM80" s="811"/>
      <c r="QEN80" s="811"/>
      <c r="QEO80" s="811"/>
      <c r="QEP80" s="811"/>
      <c r="QEQ80" s="811"/>
      <c r="QER80" s="811"/>
      <c r="QES80" s="811"/>
      <c r="QET80" s="811"/>
      <c r="QEU80" s="811"/>
      <c r="QEV80" s="811"/>
      <c r="QEW80" s="811"/>
      <c r="QEX80" s="811"/>
      <c r="QEY80" s="811"/>
      <c r="QEZ80" s="811"/>
      <c r="QFA80" s="811"/>
      <c r="QFB80" s="811"/>
      <c r="QFC80" s="811"/>
      <c r="QFD80" s="811"/>
      <c r="QFE80" s="811"/>
      <c r="QFF80" s="811"/>
      <c r="QFG80" s="811"/>
      <c r="QFH80" s="811"/>
      <c r="QFI80" s="811"/>
      <c r="QFJ80" s="811"/>
      <c r="QFK80" s="811"/>
      <c r="QFL80" s="811"/>
      <c r="QFM80" s="811"/>
      <c r="QFN80" s="811"/>
      <c r="QFO80" s="811"/>
      <c r="QFP80" s="811"/>
      <c r="QFQ80" s="811"/>
      <c r="QFR80" s="811"/>
      <c r="QFS80" s="811"/>
      <c r="QFT80" s="811"/>
      <c r="QFU80" s="811"/>
      <c r="QFV80" s="811"/>
      <c r="QFW80" s="811"/>
      <c r="QFX80" s="811"/>
      <c r="QFY80" s="811"/>
      <c r="QFZ80" s="811"/>
      <c r="QGA80" s="811"/>
      <c r="QGB80" s="811"/>
      <c r="QGC80" s="811"/>
      <c r="QGD80" s="811"/>
      <c r="QGE80" s="811"/>
      <c r="QGF80" s="811"/>
      <c r="QGG80" s="811"/>
      <c r="QGH80" s="811"/>
      <c r="QGI80" s="811"/>
      <c r="QGJ80" s="811"/>
      <c r="QGK80" s="811"/>
      <c r="QGL80" s="811"/>
      <c r="QGM80" s="811"/>
      <c r="QGN80" s="811"/>
      <c r="QGO80" s="811"/>
      <c r="QGP80" s="811"/>
      <c r="QGQ80" s="811"/>
      <c r="QGR80" s="811"/>
      <c r="QGS80" s="811"/>
      <c r="QGT80" s="811"/>
      <c r="QGU80" s="811"/>
      <c r="QGV80" s="811"/>
      <c r="QGW80" s="811"/>
      <c r="QGX80" s="811"/>
      <c r="QGY80" s="811"/>
      <c r="QGZ80" s="811"/>
      <c r="QHA80" s="811"/>
      <c r="QHB80" s="811"/>
      <c r="QHC80" s="811"/>
      <c r="QHD80" s="811"/>
      <c r="QHE80" s="811"/>
      <c r="QHF80" s="811"/>
      <c r="QHG80" s="811"/>
      <c r="QHH80" s="811"/>
      <c r="QHI80" s="811"/>
      <c r="QHJ80" s="811"/>
      <c r="QHK80" s="811"/>
      <c r="QHL80" s="811"/>
      <c r="QHM80" s="811"/>
      <c r="QHN80" s="811"/>
      <c r="QHO80" s="811"/>
      <c r="QHP80" s="811"/>
      <c r="QHQ80" s="811"/>
      <c r="QHR80" s="811"/>
      <c r="QHS80" s="811"/>
      <c r="QHT80" s="811"/>
      <c r="QHU80" s="811"/>
      <c r="QHV80" s="811"/>
      <c r="QHW80" s="811"/>
      <c r="QHX80" s="811"/>
      <c r="QHY80" s="811"/>
      <c r="QHZ80" s="811"/>
      <c r="QIA80" s="811"/>
      <c r="QIB80" s="811"/>
      <c r="QIC80" s="811"/>
      <c r="QID80" s="811"/>
      <c r="QIE80" s="811"/>
      <c r="QIF80" s="811"/>
      <c r="QIG80" s="811"/>
      <c r="QIH80" s="811"/>
      <c r="QII80" s="811"/>
      <c r="QIJ80" s="811"/>
      <c r="QIK80" s="811"/>
      <c r="QIL80" s="811"/>
      <c r="QIM80" s="811"/>
      <c r="QIN80" s="811"/>
      <c r="QIO80" s="811"/>
      <c r="QIP80" s="811"/>
      <c r="QIQ80" s="811"/>
      <c r="QIR80" s="811"/>
      <c r="QIS80" s="811"/>
      <c r="QIT80" s="811"/>
      <c r="QIU80" s="811"/>
      <c r="QIV80" s="811"/>
      <c r="QIW80" s="811"/>
      <c r="QIX80" s="811"/>
      <c r="QIY80" s="811"/>
      <c r="QIZ80" s="811"/>
      <c r="QJA80" s="811"/>
      <c r="QJB80" s="811"/>
      <c r="QJC80" s="811"/>
      <c r="QJD80" s="811"/>
      <c r="QJE80" s="811"/>
      <c r="QJF80" s="811"/>
      <c r="QJG80" s="811"/>
      <c r="QJH80" s="811"/>
      <c r="QJI80" s="811"/>
      <c r="QJJ80" s="811"/>
      <c r="QJK80" s="811"/>
      <c r="QJL80" s="811"/>
      <c r="QJM80" s="811"/>
      <c r="QJN80" s="811"/>
      <c r="QJO80" s="811"/>
      <c r="QJP80" s="811"/>
      <c r="QJQ80" s="811"/>
      <c r="QJR80" s="811"/>
      <c r="QJS80" s="811"/>
      <c r="QJT80" s="811"/>
      <c r="QJU80" s="811"/>
      <c r="QJV80" s="811"/>
      <c r="QJW80" s="811"/>
      <c r="QJX80" s="811"/>
      <c r="QJY80" s="811"/>
      <c r="QJZ80" s="811"/>
      <c r="QKA80" s="811"/>
      <c r="QKB80" s="811"/>
      <c r="QKC80" s="811"/>
      <c r="QKD80" s="811"/>
      <c r="QKE80" s="811"/>
      <c r="QKF80" s="811"/>
      <c r="QKG80" s="811"/>
      <c r="QKH80" s="811"/>
      <c r="QKI80" s="811"/>
      <c r="QKJ80" s="811"/>
      <c r="QKK80" s="811"/>
      <c r="QKL80" s="811"/>
      <c r="QKM80" s="811"/>
      <c r="QKN80" s="811"/>
      <c r="QKO80" s="811"/>
      <c r="QKP80" s="811"/>
      <c r="QKQ80" s="811"/>
      <c r="QKR80" s="811"/>
      <c r="QKS80" s="811"/>
      <c r="QKT80" s="811"/>
      <c r="QKU80" s="811"/>
      <c r="QKV80" s="811"/>
      <c r="QKW80" s="811"/>
      <c r="QKX80" s="811"/>
      <c r="QKY80" s="811"/>
      <c r="QKZ80" s="811"/>
      <c r="QLA80" s="811"/>
      <c r="QLB80" s="811"/>
      <c r="QLC80" s="811"/>
      <c r="QLD80" s="811"/>
      <c r="QLE80" s="811"/>
      <c r="QLF80" s="811"/>
      <c r="QLG80" s="811"/>
      <c r="QLH80" s="811"/>
      <c r="QLI80" s="811"/>
      <c r="QLJ80" s="811"/>
      <c r="QLK80" s="811"/>
      <c r="QLL80" s="811"/>
      <c r="QLM80" s="811"/>
      <c r="QLN80" s="811"/>
      <c r="QLO80" s="811"/>
      <c r="QLP80" s="811"/>
      <c r="QLQ80" s="811"/>
      <c r="QLR80" s="811"/>
      <c r="QLS80" s="811"/>
      <c r="QLT80" s="811"/>
      <c r="QLU80" s="811"/>
      <c r="QLV80" s="811"/>
      <c r="QLW80" s="811"/>
      <c r="QLX80" s="811"/>
      <c r="QLY80" s="811"/>
      <c r="QLZ80" s="811"/>
      <c r="QMA80" s="811"/>
      <c r="QMB80" s="811"/>
      <c r="QMC80" s="811"/>
      <c r="QMD80" s="811"/>
      <c r="QME80" s="811"/>
      <c r="QMF80" s="811"/>
      <c r="QMG80" s="811"/>
      <c r="QMH80" s="811"/>
      <c r="QMI80" s="811"/>
      <c r="QMJ80" s="811"/>
      <c r="QMK80" s="811"/>
      <c r="QML80" s="811"/>
      <c r="QMM80" s="811"/>
      <c r="QMN80" s="811"/>
      <c r="QMO80" s="811"/>
      <c r="QMP80" s="811"/>
      <c r="QMQ80" s="811"/>
      <c r="QMR80" s="811"/>
      <c r="QMS80" s="811"/>
      <c r="QMT80" s="811"/>
      <c r="QMU80" s="811"/>
      <c r="QMV80" s="811"/>
      <c r="QMW80" s="811"/>
      <c r="QMX80" s="811"/>
      <c r="QMY80" s="811"/>
      <c r="QMZ80" s="811"/>
      <c r="QNA80" s="811"/>
      <c r="QNB80" s="811"/>
      <c r="QNC80" s="811"/>
      <c r="QND80" s="811"/>
      <c r="QNE80" s="811"/>
      <c r="QNF80" s="811"/>
      <c r="QNG80" s="811"/>
      <c r="QNH80" s="811"/>
      <c r="QNI80" s="811"/>
      <c r="QNJ80" s="811"/>
      <c r="QNK80" s="811"/>
      <c r="QNL80" s="811"/>
      <c r="QNM80" s="811"/>
      <c r="QNN80" s="811"/>
      <c r="QNO80" s="811"/>
      <c r="QNP80" s="811"/>
      <c r="QNQ80" s="811"/>
      <c r="QNR80" s="811"/>
      <c r="QNS80" s="811"/>
      <c r="QNT80" s="811"/>
      <c r="QNU80" s="811"/>
      <c r="QNV80" s="811"/>
      <c r="QNW80" s="811"/>
      <c r="QNX80" s="811"/>
      <c r="QNY80" s="811"/>
      <c r="QNZ80" s="811"/>
      <c r="QOA80" s="811"/>
      <c r="QOB80" s="811"/>
      <c r="QOC80" s="811"/>
      <c r="QOD80" s="811"/>
      <c r="QOE80" s="811"/>
      <c r="QOF80" s="811"/>
      <c r="QOG80" s="811"/>
      <c r="QOH80" s="811"/>
      <c r="QOI80" s="811"/>
      <c r="QOJ80" s="811"/>
      <c r="QOK80" s="811"/>
      <c r="QOL80" s="811"/>
      <c r="QOM80" s="811"/>
      <c r="QON80" s="811"/>
      <c r="QOO80" s="811"/>
      <c r="QOP80" s="811"/>
      <c r="QOQ80" s="811"/>
      <c r="QOR80" s="811"/>
      <c r="QOS80" s="811"/>
      <c r="QOT80" s="811"/>
      <c r="QOU80" s="811"/>
      <c r="QOV80" s="811"/>
      <c r="QOW80" s="811"/>
      <c r="QOX80" s="811"/>
      <c r="QOY80" s="811"/>
      <c r="QOZ80" s="811"/>
      <c r="QPA80" s="811"/>
      <c r="QPB80" s="811"/>
      <c r="QPC80" s="811"/>
      <c r="QPD80" s="811"/>
      <c r="QPE80" s="811"/>
      <c r="QPF80" s="811"/>
      <c r="QPG80" s="811"/>
      <c r="QPH80" s="811"/>
      <c r="QPI80" s="811"/>
      <c r="QPJ80" s="811"/>
      <c r="QPK80" s="811"/>
      <c r="QPL80" s="811"/>
      <c r="QPM80" s="811"/>
      <c r="QPN80" s="811"/>
      <c r="QPO80" s="811"/>
      <c r="QPP80" s="811"/>
      <c r="QPQ80" s="811"/>
      <c r="QPR80" s="811"/>
      <c r="QPS80" s="811"/>
      <c r="QPT80" s="811"/>
      <c r="QPU80" s="811"/>
      <c r="QPV80" s="811"/>
      <c r="QPW80" s="811"/>
      <c r="QPX80" s="811"/>
      <c r="QPY80" s="811"/>
      <c r="QPZ80" s="811"/>
      <c r="QQA80" s="811"/>
      <c r="QQB80" s="811"/>
      <c r="QQC80" s="811"/>
      <c r="QQD80" s="811"/>
      <c r="QQE80" s="811"/>
      <c r="QQF80" s="811"/>
      <c r="QQG80" s="811"/>
      <c r="QQH80" s="811"/>
      <c r="QQI80" s="811"/>
      <c r="QQJ80" s="811"/>
      <c r="QQK80" s="811"/>
      <c r="QQL80" s="811"/>
      <c r="QQM80" s="811"/>
      <c r="QQN80" s="811"/>
      <c r="QQO80" s="811"/>
      <c r="QQP80" s="811"/>
      <c r="QQQ80" s="811"/>
      <c r="QQR80" s="811"/>
      <c r="QQS80" s="811"/>
      <c r="QQT80" s="811"/>
      <c r="QQU80" s="811"/>
      <c r="QQV80" s="811"/>
      <c r="QQW80" s="811"/>
      <c r="QQX80" s="811"/>
      <c r="QQY80" s="811"/>
      <c r="QQZ80" s="811"/>
      <c r="QRA80" s="811"/>
      <c r="QRB80" s="811"/>
      <c r="QRC80" s="811"/>
      <c r="QRD80" s="811"/>
      <c r="QRE80" s="811"/>
      <c r="QRF80" s="811"/>
      <c r="QRG80" s="811"/>
      <c r="QRH80" s="811"/>
      <c r="QRI80" s="811"/>
      <c r="QRJ80" s="811"/>
      <c r="QRK80" s="811"/>
      <c r="QRL80" s="811"/>
      <c r="QRM80" s="811"/>
      <c r="QRN80" s="811"/>
      <c r="QRO80" s="811"/>
      <c r="QRP80" s="811"/>
      <c r="QRQ80" s="811"/>
      <c r="QRR80" s="811"/>
      <c r="QRS80" s="811"/>
      <c r="QRT80" s="811"/>
      <c r="QRU80" s="811"/>
      <c r="QRV80" s="811"/>
      <c r="QRW80" s="811"/>
      <c r="QRX80" s="811"/>
      <c r="QRY80" s="811"/>
      <c r="QRZ80" s="811"/>
      <c r="QSA80" s="811"/>
      <c r="QSB80" s="811"/>
      <c r="QSC80" s="811"/>
      <c r="QSD80" s="811"/>
      <c r="QSE80" s="811"/>
      <c r="QSF80" s="811"/>
      <c r="QSG80" s="811"/>
      <c r="QSH80" s="811"/>
      <c r="QSI80" s="811"/>
      <c r="QSJ80" s="811"/>
      <c r="QSK80" s="811"/>
      <c r="QSL80" s="811"/>
      <c r="QSM80" s="811"/>
      <c r="QSN80" s="811"/>
      <c r="QSO80" s="811"/>
      <c r="QSP80" s="811"/>
      <c r="QSQ80" s="811"/>
      <c r="QSR80" s="811"/>
      <c r="QSS80" s="811"/>
      <c r="QST80" s="811"/>
      <c r="QSU80" s="811"/>
      <c r="QSV80" s="811"/>
      <c r="QSW80" s="811"/>
      <c r="QSX80" s="811"/>
      <c r="QSY80" s="811"/>
      <c r="QSZ80" s="811"/>
      <c r="QTA80" s="811"/>
      <c r="QTB80" s="811"/>
      <c r="QTC80" s="811"/>
      <c r="QTD80" s="811"/>
      <c r="QTE80" s="811"/>
      <c r="QTF80" s="811"/>
      <c r="QTG80" s="811"/>
      <c r="QTH80" s="811"/>
      <c r="QTI80" s="811"/>
      <c r="QTJ80" s="811"/>
      <c r="QTK80" s="811"/>
      <c r="QTL80" s="811"/>
      <c r="QTM80" s="811"/>
      <c r="QTN80" s="811"/>
      <c r="QTO80" s="811"/>
      <c r="QTP80" s="811"/>
      <c r="QTQ80" s="811"/>
      <c r="QTR80" s="811"/>
      <c r="QTS80" s="811"/>
      <c r="QTT80" s="811"/>
      <c r="QTU80" s="811"/>
      <c r="QTV80" s="811"/>
      <c r="QTW80" s="811"/>
      <c r="QTX80" s="811"/>
      <c r="QTY80" s="811"/>
      <c r="QTZ80" s="811"/>
      <c r="QUA80" s="811"/>
      <c r="QUB80" s="811"/>
      <c r="QUC80" s="811"/>
      <c r="QUD80" s="811"/>
      <c r="QUE80" s="811"/>
      <c r="QUF80" s="811"/>
      <c r="QUG80" s="811"/>
      <c r="QUH80" s="811"/>
      <c r="QUI80" s="811"/>
      <c r="QUJ80" s="811"/>
      <c r="QUK80" s="811"/>
      <c r="QUL80" s="811"/>
      <c r="QUM80" s="811"/>
      <c r="QUN80" s="811"/>
      <c r="QUO80" s="811"/>
      <c r="QUP80" s="811"/>
      <c r="QUQ80" s="811"/>
      <c r="QUR80" s="811"/>
      <c r="QUS80" s="811"/>
      <c r="QUT80" s="811"/>
      <c r="QUU80" s="811"/>
      <c r="QUV80" s="811"/>
      <c r="QUW80" s="811"/>
      <c r="QUX80" s="811"/>
      <c r="QUY80" s="811"/>
      <c r="QUZ80" s="811"/>
      <c r="QVA80" s="811"/>
      <c r="QVB80" s="811"/>
      <c r="QVC80" s="811"/>
      <c r="QVD80" s="811"/>
      <c r="QVE80" s="811"/>
      <c r="QVF80" s="811"/>
      <c r="QVG80" s="811"/>
      <c r="QVH80" s="811"/>
      <c r="QVI80" s="811"/>
      <c r="QVJ80" s="811"/>
      <c r="QVK80" s="811"/>
      <c r="QVL80" s="811"/>
      <c r="QVM80" s="811"/>
      <c r="QVN80" s="811"/>
      <c r="QVO80" s="811"/>
      <c r="QVP80" s="811"/>
      <c r="QVQ80" s="811"/>
      <c r="QVR80" s="811"/>
      <c r="QVS80" s="811"/>
      <c r="QVT80" s="811"/>
      <c r="QVU80" s="811"/>
      <c r="QVV80" s="811"/>
      <c r="QVW80" s="811"/>
      <c r="QVX80" s="811"/>
      <c r="QVY80" s="811"/>
      <c r="QVZ80" s="811"/>
      <c r="QWA80" s="811"/>
      <c r="QWB80" s="811"/>
      <c r="QWC80" s="811"/>
      <c r="QWD80" s="811"/>
      <c r="QWE80" s="811"/>
      <c r="QWF80" s="811"/>
      <c r="QWG80" s="811"/>
      <c r="QWH80" s="811"/>
      <c r="QWI80" s="811"/>
      <c r="QWJ80" s="811"/>
      <c r="QWK80" s="811"/>
      <c r="QWL80" s="811"/>
      <c r="QWM80" s="811"/>
      <c r="QWN80" s="811"/>
      <c r="QWO80" s="811"/>
      <c r="QWP80" s="811"/>
      <c r="QWQ80" s="811"/>
      <c r="QWR80" s="811"/>
      <c r="QWS80" s="811"/>
      <c r="QWT80" s="811"/>
      <c r="QWU80" s="811"/>
      <c r="QWV80" s="811"/>
      <c r="QWW80" s="811"/>
      <c r="QWX80" s="811"/>
      <c r="QWY80" s="811"/>
      <c r="QWZ80" s="811"/>
      <c r="QXA80" s="811"/>
      <c r="QXB80" s="811"/>
      <c r="QXC80" s="811"/>
      <c r="QXD80" s="811"/>
      <c r="QXE80" s="811"/>
      <c r="QXF80" s="811"/>
      <c r="QXG80" s="811"/>
      <c r="QXH80" s="811"/>
      <c r="QXI80" s="811"/>
      <c r="QXJ80" s="811"/>
      <c r="QXK80" s="811"/>
      <c r="QXL80" s="811"/>
      <c r="QXM80" s="811"/>
      <c r="QXN80" s="811"/>
      <c r="QXO80" s="811"/>
      <c r="QXP80" s="811"/>
      <c r="QXQ80" s="811"/>
      <c r="QXR80" s="811"/>
      <c r="QXS80" s="811"/>
      <c r="QXT80" s="811"/>
      <c r="QXU80" s="811"/>
      <c r="QXV80" s="811"/>
      <c r="QXW80" s="811"/>
      <c r="QXX80" s="811"/>
      <c r="QXY80" s="811"/>
      <c r="QXZ80" s="811"/>
      <c r="QYA80" s="811"/>
      <c r="QYB80" s="811"/>
      <c r="QYC80" s="811"/>
      <c r="QYD80" s="811"/>
      <c r="QYE80" s="811"/>
      <c r="QYF80" s="811"/>
      <c r="QYG80" s="811"/>
      <c r="QYH80" s="811"/>
      <c r="QYI80" s="811"/>
      <c r="QYJ80" s="811"/>
      <c r="QYK80" s="811"/>
      <c r="QYL80" s="811"/>
      <c r="QYM80" s="811"/>
      <c r="QYN80" s="811"/>
      <c r="QYO80" s="811"/>
      <c r="QYP80" s="811"/>
      <c r="QYQ80" s="811"/>
      <c r="QYR80" s="811"/>
      <c r="QYS80" s="811"/>
      <c r="QYT80" s="811"/>
      <c r="QYU80" s="811"/>
      <c r="QYV80" s="811"/>
      <c r="QYW80" s="811"/>
      <c r="QYX80" s="811"/>
      <c r="QYY80" s="811"/>
      <c r="QYZ80" s="811"/>
      <c r="QZA80" s="811"/>
      <c r="QZB80" s="811"/>
      <c r="QZC80" s="811"/>
      <c r="QZD80" s="811"/>
      <c r="QZE80" s="811"/>
      <c r="QZF80" s="811"/>
      <c r="QZG80" s="811"/>
      <c r="QZH80" s="811"/>
      <c r="QZI80" s="811"/>
      <c r="QZJ80" s="811"/>
      <c r="QZK80" s="811"/>
      <c r="QZL80" s="811"/>
      <c r="QZM80" s="811"/>
      <c r="QZN80" s="811"/>
      <c r="QZO80" s="811"/>
      <c r="QZP80" s="811"/>
      <c r="QZQ80" s="811"/>
      <c r="QZR80" s="811"/>
      <c r="QZS80" s="811"/>
      <c r="QZT80" s="811"/>
      <c r="QZU80" s="811"/>
      <c r="QZV80" s="811"/>
      <c r="QZW80" s="811"/>
      <c r="QZX80" s="811"/>
      <c r="QZY80" s="811"/>
      <c r="QZZ80" s="811"/>
      <c r="RAA80" s="811"/>
      <c r="RAB80" s="811"/>
      <c r="RAC80" s="811"/>
      <c r="RAD80" s="811"/>
      <c r="RAE80" s="811"/>
      <c r="RAF80" s="811"/>
      <c r="RAG80" s="811"/>
      <c r="RAH80" s="811"/>
      <c r="RAI80" s="811"/>
      <c r="RAJ80" s="811"/>
      <c r="RAK80" s="811"/>
      <c r="RAL80" s="811"/>
      <c r="RAM80" s="811"/>
      <c r="RAN80" s="811"/>
      <c r="RAO80" s="811"/>
      <c r="RAP80" s="811"/>
      <c r="RAQ80" s="811"/>
      <c r="RAR80" s="811"/>
      <c r="RAS80" s="811"/>
      <c r="RAT80" s="811"/>
      <c r="RAU80" s="811"/>
      <c r="RAV80" s="811"/>
      <c r="RAW80" s="811"/>
      <c r="RAX80" s="811"/>
      <c r="RAY80" s="811"/>
      <c r="RAZ80" s="811"/>
      <c r="RBA80" s="811"/>
      <c r="RBB80" s="811"/>
      <c r="RBC80" s="811"/>
      <c r="RBD80" s="811"/>
      <c r="RBE80" s="811"/>
      <c r="RBF80" s="811"/>
      <c r="RBG80" s="811"/>
      <c r="RBH80" s="811"/>
      <c r="RBI80" s="811"/>
      <c r="RBJ80" s="811"/>
      <c r="RBK80" s="811"/>
      <c r="RBL80" s="811"/>
      <c r="RBM80" s="811"/>
      <c r="RBN80" s="811"/>
      <c r="RBO80" s="811"/>
      <c r="RBP80" s="811"/>
      <c r="RBQ80" s="811"/>
      <c r="RBR80" s="811"/>
      <c r="RBS80" s="811"/>
      <c r="RBT80" s="811"/>
      <c r="RBU80" s="811"/>
      <c r="RBV80" s="811"/>
      <c r="RBW80" s="811"/>
      <c r="RBX80" s="811"/>
      <c r="RBY80" s="811"/>
      <c r="RBZ80" s="811"/>
      <c r="RCA80" s="811"/>
      <c r="RCB80" s="811"/>
      <c r="RCC80" s="811"/>
      <c r="RCD80" s="811"/>
      <c r="RCE80" s="811"/>
      <c r="RCF80" s="811"/>
      <c r="RCG80" s="811"/>
      <c r="RCH80" s="811"/>
      <c r="RCI80" s="811"/>
      <c r="RCJ80" s="811"/>
      <c r="RCK80" s="811"/>
      <c r="RCL80" s="811"/>
      <c r="RCM80" s="811"/>
      <c r="RCN80" s="811"/>
      <c r="RCO80" s="811"/>
      <c r="RCP80" s="811"/>
      <c r="RCQ80" s="811"/>
      <c r="RCR80" s="811"/>
      <c r="RCS80" s="811"/>
      <c r="RCT80" s="811"/>
      <c r="RCU80" s="811"/>
      <c r="RCV80" s="811"/>
      <c r="RCW80" s="811"/>
      <c r="RCX80" s="811"/>
      <c r="RCY80" s="811"/>
      <c r="RCZ80" s="811"/>
      <c r="RDA80" s="811"/>
      <c r="RDB80" s="811"/>
      <c r="RDC80" s="811"/>
      <c r="RDD80" s="811"/>
      <c r="RDE80" s="811"/>
      <c r="RDF80" s="811"/>
      <c r="RDG80" s="811"/>
      <c r="RDH80" s="811"/>
      <c r="RDI80" s="811"/>
      <c r="RDJ80" s="811"/>
      <c r="RDK80" s="811"/>
      <c r="RDL80" s="811"/>
      <c r="RDM80" s="811"/>
      <c r="RDN80" s="811"/>
      <c r="RDO80" s="811"/>
      <c r="RDP80" s="811"/>
      <c r="RDQ80" s="811"/>
      <c r="RDR80" s="811"/>
      <c r="RDS80" s="811"/>
      <c r="RDT80" s="811"/>
      <c r="RDU80" s="811"/>
      <c r="RDV80" s="811"/>
      <c r="RDW80" s="811"/>
      <c r="RDX80" s="811"/>
      <c r="RDY80" s="811"/>
      <c r="RDZ80" s="811"/>
      <c r="REA80" s="811"/>
      <c r="REB80" s="811"/>
      <c r="REC80" s="811"/>
      <c r="RED80" s="811"/>
      <c r="REE80" s="811"/>
      <c r="REF80" s="811"/>
      <c r="REG80" s="811"/>
      <c r="REH80" s="811"/>
      <c r="REI80" s="811"/>
      <c r="REJ80" s="811"/>
      <c r="REK80" s="811"/>
      <c r="REL80" s="811"/>
      <c r="REM80" s="811"/>
      <c r="REN80" s="811"/>
      <c r="REO80" s="811"/>
      <c r="REP80" s="811"/>
      <c r="REQ80" s="811"/>
      <c r="RER80" s="811"/>
      <c r="RES80" s="811"/>
      <c r="RET80" s="811"/>
      <c r="REU80" s="811"/>
      <c r="REV80" s="811"/>
      <c r="REW80" s="811"/>
      <c r="REX80" s="811"/>
      <c r="REY80" s="811"/>
      <c r="REZ80" s="811"/>
      <c r="RFA80" s="811"/>
      <c r="RFB80" s="811"/>
      <c r="RFC80" s="811"/>
      <c r="RFD80" s="811"/>
      <c r="RFE80" s="811"/>
      <c r="RFF80" s="811"/>
      <c r="RFG80" s="811"/>
      <c r="RFH80" s="811"/>
      <c r="RFI80" s="811"/>
      <c r="RFJ80" s="811"/>
      <c r="RFK80" s="811"/>
      <c r="RFL80" s="811"/>
      <c r="RFM80" s="811"/>
      <c r="RFN80" s="811"/>
      <c r="RFO80" s="811"/>
      <c r="RFP80" s="811"/>
      <c r="RFQ80" s="811"/>
      <c r="RFR80" s="811"/>
      <c r="RFS80" s="811"/>
      <c r="RFT80" s="811"/>
      <c r="RFU80" s="811"/>
      <c r="RFV80" s="811"/>
      <c r="RFW80" s="811"/>
      <c r="RFX80" s="811"/>
      <c r="RFY80" s="811"/>
      <c r="RFZ80" s="811"/>
      <c r="RGA80" s="811"/>
      <c r="RGB80" s="811"/>
      <c r="RGC80" s="811"/>
      <c r="RGD80" s="811"/>
      <c r="RGE80" s="811"/>
      <c r="RGF80" s="811"/>
      <c r="RGG80" s="811"/>
      <c r="RGH80" s="811"/>
      <c r="RGI80" s="811"/>
      <c r="RGJ80" s="811"/>
      <c r="RGK80" s="811"/>
      <c r="RGL80" s="811"/>
      <c r="RGM80" s="811"/>
      <c r="RGN80" s="811"/>
      <c r="RGO80" s="811"/>
      <c r="RGP80" s="811"/>
      <c r="RGQ80" s="811"/>
      <c r="RGR80" s="811"/>
      <c r="RGS80" s="811"/>
      <c r="RGT80" s="811"/>
      <c r="RGU80" s="811"/>
      <c r="RGV80" s="811"/>
      <c r="RGW80" s="811"/>
      <c r="RGX80" s="811"/>
      <c r="RGY80" s="811"/>
      <c r="RGZ80" s="811"/>
      <c r="RHA80" s="811"/>
      <c r="RHB80" s="811"/>
      <c r="RHC80" s="811"/>
      <c r="RHD80" s="811"/>
      <c r="RHE80" s="811"/>
      <c r="RHF80" s="811"/>
      <c r="RHG80" s="811"/>
      <c r="RHH80" s="811"/>
      <c r="RHI80" s="811"/>
      <c r="RHJ80" s="811"/>
      <c r="RHK80" s="811"/>
      <c r="RHL80" s="811"/>
      <c r="RHM80" s="811"/>
      <c r="RHN80" s="811"/>
      <c r="RHO80" s="811"/>
      <c r="RHP80" s="811"/>
      <c r="RHQ80" s="811"/>
      <c r="RHR80" s="811"/>
      <c r="RHS80" s="811"/>
      <c r="RHT80" s="811"/>
      <c r="RHU80" s="811"/>
      <c r="RHV80" s="811"/>
      <c r="RHW80" s="811"/>
      <c r="RHX80" s="811"/>
      <c r="RHY80" s="811"/>
      <c r="RHZ80" s="811"/>
      <c r="RIA80" s="811"/>
      <c r="RIB80" s="811"/>
      <c r="RIC80" s="811"/>
      <c r="RID80" s="811"/>
      <c r="RIE80" s="811"/>
      <c r="RIF80" s="811"/>
      <c r="RIG80" s="811"/>
      <c r="RIH80" s="811"/>
      <c r="RII80" s="811"/>
      <c r="RIJ80" s="811"/>
      <c r="RIK80" s="811"/>
      <c r="RIL80" s="811"/>
      <c r="RIM80" s="811"/>
      <c r="RIN80" s="811"/>
      <c r="RIO80" s="811"/>
      <c r="RIP80" s="811"/>
      <c r="RIQ80" s="811"/>
      <c r="RIR80" s="811"/>
      <c r="RIS80" s="811"/>
      <c r="RIT80" s="811"/>
      <c r="RIU80" s="811"/>
      <c r="RIV80" s="811"/>
      <c r="RIW80" s="811"/>
      <c r="RIX80" s="811"/>
      <c r="RIY80" s="811"/>
      <c r="RIZ80" s="811"/>
      <c r="RJA80" s="811"/>
      <c r="RJB80" s="811"/>
      <c r="RJC80" s="811"/>
      <c r="RJD80" s="811"/>
      <c r="RJE80" s="811"/>
      <c r="RJF80" s="811"/>
      <c r="RJG80" s="811"/>
      <c r="RJH80" s="811"/>
      <c r="RJI80" s="811"/>
      <c r="RJJ80" s="811"/>
      <c r="RJK80" s="811"/>
      <c r="RJL80" s="811"/>
      <c r="RJM80" s="811"/>
      <c r="RJN80" s="811"/>
      <c r="RJO80" s="811"/>
      <c r="RJP80" s="811"/>
      <c r="RJQ80" s="811"/>
      <c r="RJR80" s="811"/>
      <c r="RJS80" s="811"/>
      <c r="RJT80" s="811"/>
      <c r="RJU80" s="811"/>
      <c r="RJV80" s="811"/>
      <c r="RJW80" s="811"/>
      <c r="RJX80" s="811"/>
      <c r="RJY80" s="811"/>
      <c r="RJZ80" s="811"/>
      <c r="RKA80" s="811"/>
      <c r="RKB80" s="811"/>
      <c r="RKC80" s="811"/>
      <c r="RKD80" s="811"/>
      <c r="RKE80" s="811"/>
      <c r="RKF80" s="811"/>
      <c r="RKG80" s="811"/>
      <c r="RKH80" s="811"/>
      <c r="RKI80" s="811"/>
      <c r="RKJ80" s="811"/>
      <c r="RKK80" s="811"/>
      <c r="RKL80" s="811"/>
      <c r="RKM80" s="811"/>
      <c r="RKN80" s="811"/>
      <c r="RKO80" s="811"/>
      <c r="RKP80" s="811"/>
      <c r="RKQ80" s="811"/>
      <c r="RKR80" s="811"/>
      <c r="RKS80" s="811"/>
      <c r="RKT80" s="811"/>
      <c r="RKU80" s="811"/>
      <c r="RKV80" s="811"/>
      <c r="RKW80" s="811"/>
      <c r="RKX80" s="811"/>
      <c r="RKY80" s="811"/>
      <c r="RKZ80" s="811"/>
      <c r="RLA80" s="811"/>
      <c r="RLB80" s="811"/>
      <c r="RLC80" s="811"/>
      <c r="RLD80" s="811"/>
      <c r="RLE80" s="811"/>
      <c r="RLF80" s="811"/>
      <c r="RLG80" s="811"/>
      <c r="RLH80" s="811"/>
      <c r="RLI80" s="811"/>
      <c r="RLJ80" s="811"/>
      <c r="RLK80" s="811"/>
      <c r="RLL80" s="811"/>
      <c r="RLM80" s="811"/>
      <c r="RLN80" s="811"/>
      <c r="RLO80" s="811"/>
      <c r="RLP80" s="811"/>
      <c r="RLQ80" s="811"/>
      <c r="RLR80" s="811"/>
      <c r="RLS80" s="811"/>
      <c r="RLT80" s="811"/>
      <c r="RLU80" s="811"/>
      <c r="RLV80" s="811"/>
      <c r="RLW80" s="811"/>
      <c r="RLX80" s="811"/>
      <c r="RLY80" s="811"/>
      <c r="RLZ80" s="811"/>
      <c r="RMA80" s="811"/>
      <c r="RMB80" s="811"/>
      <c r="RMC80" s="811"/>
      <c r="RMD80" s="811"/>
      <c r="RME80" s="811"/>
      <c r="RMF80" s="811"/>
      <c r="RMG80" s="811"/>
      <c r="RMH80" s="811"/>
      <c r="RMI80" s="811"/>
      <c r="RMJ80" s="811"/>
      <c r="RMK80" s="811"/>
      <c r="RML80" s="811"/>
      <c r="RMM80" s="811"/>
      <c r="RMN80" s="811"/>
      <c r="RMO80" s="811"/>
      <c r="RMP80" s="811"/>
      <c r="RMQ80" s="811"/>
      <c r="RMR80" s="811"/>
      <c r="RMS80" s="811"/>
      <c r="RMT80" s="811"/>
      <c r="RMU80" s="811"/>
      <c r="RMV80" s="811"/>
      <c r="RMW80" s="811"/>
      <c r="RMX80" s="811"/>
      <c r="RMY80" s="811"/>
      <c r="RMZ80" s="811"/>
      <c r="RNA80" s="811"/>
      <c r="RNB80" s="811"/>
      <c r="RNC80" s="811"/>
      <c r="RND80" s="811"/>
      <c r="RNE80" s="811"/>
      <c r="RNF80" s="811"/>
      <c r="RNG80" s="811"/>
      <c r="RNH80" s="811"/>
      <c r="RNI80" s="811"/>
      <c r="RNJ80" s="811"/>
      <c r="RNK80" s="811"/>
      <c r="RNL80" s="811"/>
      <c r="RNM80" s="811"/>
      <c r="RNN80" s="811"/>
      <c r="RNO80" s="811"/>
      <c r="RNP80" s="811"/>
      <c r="RNQ80" s="811"/>
      <c r="RNR80" s="811"/>
      <c r="RNS80" s="811"/>
      <c r="RNT80" s="811"/>
      <c r="RNU80" s="811"/>
      <c r="RNV80" s="811"/>
      <c r="RNW80" s="811"/>
      <c r="RNX80" s="811"/>
      <c r="RNY80" s="811"/>
      <c r="RNZ80" s="811"/>
      <c r="ROA80" s="811"/>
      <c r="ROB80" s="811"/>
      <c r="ROC80" s="811"/>
      <c r="ROD80" s="811"/>
      <c r="ROE80" s="811"/>
      <c r="ROF80" s="811"/>
      <c r="ROG80" s="811"/>
      <c r="ROH80" s="811"/>
      <c r="ROI80" s="811"/>
      <c r="ROJ80" s="811"/>
      <c r="ROK80" s="811"/>
      <c r="ROL80" s="811"/>
      <c r="ROM80" s="811"/>
      <c r="RON80" s="811"/>
      <c r="ROO80" s="811"/>
      <c r="ROP80" s="811"/>
      <c r="ROQ80" s="811"/>
      <c r="ROR80" s="811"/>
      <c r="ROS80" s="811"/>
      <c r="ROT80" s="811"/>
      <c r="ROU80" s="811"/>
      <c r="ROV80" s="811"/>
      <c r="ROW80" s="811"/>
      <c r="ROX80" s="811"/>
      <c r="ROY80" s="811"/>
      <c r="ROZ80" s="811"/>
      <c r="RPA80" s="811"/>
      <c r="RPB80" s="811"/>
      <c r="RPC80" s="811"/>
      <c r="RPD80" s="811"/>
      <c r="RPE80" s="811"/>
      <c r="RPF80" s="811"/>
      <c r="RPG80" s="811"/>
      <c r="RPH80" s="811"/>
      <c r="RPI80" s="811"/>
      <c r="RPJ80" s="811"/>
      <c r="RPK80" s="811"/>
      <c r="RPL80" s="811"/>
      <c r="RPM80" s="811"/>
      <c r="RPN80" s="811"/>
      <c r="RPO80" s="811"/>
      <c r="RPP80" s="811"/>
      <c r="RPQ80" s="811"/>
      <c r="RPR80" s="811"/>
      <c r="RPS80" s="811"/>
      <c r="RPT80" s="811"/>
      <c r="RPU80" s="811"/>
      <c r="RPV80" s="811"/>
      <c r="RPW80" s="811"/>
      <c r="RPX80" s="811"/>
      <c r="RPY80" s="811"/>
      <c r="RPZ80" s="811"/>
      <c r="RQA80" s="811"/>
      <c r="RQB80" s="811"/>
      <c r="RQC80" s="811"/>
      <c r="RQD80" s="811"/>
      <c r="RQE80" s="811"/>
      <c r="RQF80" s="811"/>
      <c r="RQG80" s="811"/>
      <c r="RQH80" s="811"/>
      <c r="RQI80" s="811"/>
      <c r="RQJ80" s="811"/>
      <c r="RQK80" s="811"/>
      <c r="RQL80" s="811"/>
      <c r="RQM80" s="811"/>
      <c r="RQN80" s="811"/>
      <c r="RQO80" s="811"/>
      <c r="RQP80" s="811"/>
      <c r="RQQ80" s="811"/>
      <c r="RQR80" s="811"/>
      <c r="RQS80" s="811"/>
      <c r="RQT80" s="811"/>
      <c r="RQU80" s="811"/>
      <c r="RQV80" s="811"/>
      <c r="RQW80" s="811"/>
      <c r="RQX80" s="811"/>
      <c r="RQY80" s="811"/>
      <c r="RQZ80" s="811"/>
      <c r="RRA80" s="811"/>
      <c r="RRB80" s="811"/>
      <c r="RRC80" s="811"/>
      <c r="RRD80" s="811"/>
      <c r="RRE80" s="811"/>
      <c r="RRF80" s="811"/>
      <c r="RRG80" s="811"/>
      <c r="RRH80" s="811"/>
      <c r="RRI80" s="811"/>
      <c r="RRJ80" s="811"/>
      <c r="RRK80" s="811"/>
      <c r="RRL80" s="811"/>
      <c r="RRM80" s="811"/>
      <c r="RRN80" s="811"/>
      <c r="RRO80" s="811"/>
      <c r="RRP80" s="811"/>
      <c r="RRQ80" s="811"/>
      <c r="RRR80" s="811"/>
      <c r="RRS80" s="811"/>
      <c r="RRT80" s="811"/>
      <c r="RRU80" s="811"/>
      <c r="RRV80" s="811"/>
      <c r="RRW80" s="811"/>
      <c r="RRX80" s="811"/>
      <c r="RRY80" s="811"/>
      <c r="RRZ80" s="811"/>
      <c r="RSA80" s="811"/>
      <c r="RSB80" s="811"/>
      <c r="RSC80" s="811"/>
      <c r="RSD80" s="811"/>
      <c r="RSE80" s="811"/>
      <c r="RSF80" s="811"/>
      <c r="RSG80" s="811"/>
      <c r="RSH80" s="811"/>
      <c r="RSI80" s="811"/>
      <c r="RSJ80" s="811"/>
      <c r="RSK80" s="811"/>
      <c r="RSL80" s="811"/>
      <c r="RSM80" s="811"/>
      <c r="RSN80" s="811"/>
      <c r="RSO80" s="811"/>
      <c r="RSP80" s="811"/>
      <c r="RSQ80" s="811"/>
      <c r="RSR80" s="811"/>
      <c r="RSS80" s="811"/>
      <c r="RST80" s="811"/>
      <c r="RSU80" s="811"/>
      <c r="RSV80" s="811"/>
      <c r="RSW80" s="811"/>
      <c r="RSX80" s="811"/>
      <c r="RSY80" s="811"/>
      <c r="RSZ80" s="811"/>
      <c r="RTA80" s="811"/>
      <c r="RTB80" s="811"/>
      <c r="RTC80" s="811"/>
      <c r="RTD80" s="811"/>
      <c r="RTE80" s="811"/>
      <c r="RTF80" s="811"/>
      <c r="RTG80" s="811"/>
      <c r="RTH80" s="811"/>
      <c r="RTI80" s="811"/>
      <c r="RTJ80" s="811"/>
      <c r="RTK80" s="811"/>
      <c r="RTL80" s="811"/>
      <c r="RTM80" s="811"/>
      <c r="RTN80" s="811"/>
      <c r="RTO80" s="811"/>
      <c r="RTP80" s="811"/>
      <c r="RTQ80" s="811"/>
      <c r="RTR80" s="811"/>
      <c r="RTS80" s="811"/>
      <c r="RTT80" s="811"/>
      <c r="RTU80" s="811"/>
      <c r="RTV80" s="811"/>
      <c r="RTW80" s="811"/>
      <c r="RTX80" s="811"/>
      <c r="RTY80" s="811"/>
      <c r="RTZ80" s="811"/>
      <c r="RUA80" s="811"/>
      <c r="RUB80" s="811"/>
      <c r="RUC80" s="811"/>
      <c r="RUD80" s="811"/>
      <c r="RUE80" s="811"/>
      <c r="RUF80" s="811"/>
      <c r="RUG80" s="811"/>
      <c r="RUH80" s="811"/>
      <c r="RUI80" s="811"/>
      <c r="RUJ80" s="811"/>
      <c r="RUK80" s="811"/>
      <c r="RUL80" s="811"/>
      <c r="RUM80" s="811"/>
      <c r="RUN80" s="811"/>
      <c r="RUO80" s="811"/>
      <c r="RUP80" s="811"/>
      <c r="RUQ80" s="811"/>
      <c r="RUR80" s="811"/>
      <c r="RUS80" s="811"/>
      <c r="RUT80" s="811"/>
      <c r="RUU80" s="811"/>
      <c r="RUV80" s="811"/>
      <c r="RUW80" s="811"/>
      <c r="RUX80" s="811"/>
      <c r="RUY80" s="811"/>
      <c r="RUZ80" s="811"/>
      <c r="RVA80" s="811"/>
      <c r="RVB80" s="811"/>
      <c r="RVC80" s="811"/>
      <c r="RVD80" s="811"/>
      <c r="RVE80" s="811"/>
      <c r="RVF80" s="811"/>
      <c r="RVG80" s="811"/>
      <c r="RVH80" s="811"/>
      <c r="RVI80" s="811"/>
      <c r="RVJ80" s="811"/>
      <c r="RVK80" s="811"/>
      <c r="RVL80" s="811"/>
      <c r="RVM80" s="811"/>
      <c r="RVN80" s="811"/>
      <c r="RVO80" s="811"/>
      <c r="RVP80" s="811"/>
      <c r="RVQ80" s="811"/>
      <c r="RVR80" s="811"/>
      <c r="RVS80" s="811"/>
      <c r="RVT80" s="811"/>
      <c r="RVU80" s="811"/>
      <c r="RVV80" s="811"/>
      <c r="RVW80" s="811"/>
      <c r="RVX80" s="811"/>
      <c r="RVY80" s="811"/>
      <c r="RVZ80" s="811"/>
      <c r="RWA80" s="811"/>
      <c r="RWB80" s="811"/>
      <c r="RWC80" s="811"/>
      <c r="RWD80" s="811"/>
      <c r="RWE80" s="811"/>
      <c r="RWF80" s="811"/>
      <c r="RWG80" s="811"/>
      <c r="RWH80" s="811"/>
      <c r="RWI80" s="811"/>
      <c r="RWJ80" s="811"/>
      <c r="RWK80" s="811"/>
      <c r="RWL80" s="811"/>
      <c r="RWM80" s="811"/>
      <c r="RWN80" s="811"/>
      <c r="RWO80" s="811"/>
      <c r="RWP80" s="811"/>
      <c r="RWQ80" s="811"/>
      <c r="RWR80" s="811"/>
      <c r="RWS80" s="811"/>
      <c r="RWT80" s="811"/>
      <c r="RWU80" s="811"/>
      <c r="RWV80" s="811"/>
      <c r="RWW80" s="811"/>
      <c r="RWX80" s="811"/>
      <c r="RWY80" s="811"/>
      <c r="RWZ80" s="811"/>
      <c r="RXA80" s="811"/>
      <c r="RXB80" s="811"/>
      <c r="RXC80" s="811"/>
      <c r="RXD80" s="811"/>
      <c r="RXE80" s="811"/>
      <c r="RXF80" s="811"/>
      <c r="RXG80" s="811"/>
      <c r="RXH80" s="811"/>
      <c r="RXI80" s="811"/>
      <c r="RXJ80" s="811"/>
      <c r="RXK80" s="811"/>
      <c r="RXL80" s="811"/>
      <c r="RXM80" s="811"/>
      <c r="RXN80" s="811"/>
      <c r="RXO80" s="811"/>
      <c r="RXP80" s="811"/>
      <c r="RXQ80" s="811"/>
      <c r="RXR80" s="811"/>
      <c r="RXS80" s="811"/>
      <c r="RXT80" s="811"/>
      <c r="RXU80" s="811"/>
      <c r="RXV80" s="811"/>
      <c r="RXW80" s="811"/>
      <c r="RXX80" s="811"/>
      <c r="RXY80" s="811"/>
      <c r="RXZ80" s="811"/>
      <c r="RYA80" s="811"/>
      <c r="RYB80" s="811"/>
      <c r="RYC80" s="811"/>
      <c r="RYD80" s="811"/>
      <c r="RYE80" s="811"/>
      <c r="RYF80" s="811"/>
      <c r="RYG80" s="811"/>
      <c r="RYH80" s="811"/>
      <c r="RYI80" s="811"/>
      <c r="RYJ80" s="811"/>
      <c r="RYK80" s="811"/>
      <c r="RYL80" s="811"/>
      <c r="RYM80" s="811"/>
      <c r="RYN80" s="811"/>
      <c r="RYO80" s="811"/>
      <c r="RYP80" s="811"/>
      <c r="RYQ80" s="811"/>
      <c r="RYR80" s="811"/>
      <c r="RYS80" s="811"/>
      <c r="RYT80" s="811"/>
      <c r="RYU80" s="811"/>
      <c r="RYV80" s="811"/>
      <c r="RYW80" s="811"/>
      <c r="RYX80" s="811"/>
      <c r="RYY80" s="811"/>
      <c r="RYZ80" s="811"/>
      <c r="RZA80" s="811"/>
      <c r="RZB80" s="811"/>
      <c r="RZC80" s="811"/>
      <c r="RZD80" s="811"/>
      <c r="RZE80" s="811"/>
      <c r="RZF80" s="811"/>
      <c r="RZG80" s="811"/>
      <c r="RZH80" s="811"/>
      <c r="RZI80" s="811"/>
      <c r="RZJ80" s="811"/>
      <c r="RZK80" s="811"/>
      <c r="RZL80" s="811"/>
      <c r="RZM80" s="811"/>
      <c r="RZN80" s="811"/>
      <c r="RZO80" s="811"/>
      <c r="RZP80" s="811"/>
      <c r="RZQ80" s="811"/>
      <c r="RZR80" s="811"/>
      <c r="RZS80" s="811"/>
      <c r="RZT80" s="811"/>
      <c r="RZU80" s="811"/>
      <c r="RZV80" s="811"/>
      <c r="RZW80" s="811"/>
      <c r="RZX80" s="811"/>
      <c r="RZY80" s="811"/>
      <c r="RZZ80" s="811"/>
      <c r="SAA80" s="811"/>
      <c r="SAB80" s="811"/>
      <c r="SAC80" s="811"/>
      <c r="SAD80" s="811"/>
      <c r="SAE80" s="811"/>
      <c r="SAF80" s="811"/>
      <c r="SAG80" s="811"/>
      <c r="SAH80" s="811"/>
      <c r="SAI80" s="811"/>
      <c r="SAJ80" s="811"/>
      <c r="SAK80" s="811"/>
      <c r="SAL80" s="811"/>
      <c r="SAM80" s="811"/>
      <c r="SAN80" s="811"/>
      <c r="SAO80" s="811"/>
      <c r="SAP80" s="811"/>
      <c r="SAQ80" s="811"/>
      <c r="SAR80" s="811"/>
      <c r="SAS80" s="811"/>
      <c r="SAT80" s="811"/>
      <c r="SAU80" s="811"/>
      <c r="SAV80" s="811"/>
      <c r="SAW80" s="811"/>
      <c r="SAX80" s="811"/>
      <c r="SAY80" s="811"/>
      <c r="SAZ80" s="811"/>
      <c r="SBA80" s="811"/>
      <c r="SBB80" s="811"/>
      <c r="SBC80" s="811"/>
      <c r="SBD80" s="811"/>
      <c r="SBE80" s="811"/>
      <c r="SBF80" s="811"/>
      <c r="SBG80" s="811"/>
      <c r="SBH80" s="811"/>
      <c r="SBI80" s="811"/>
      <c r="SBJ80" s="811"/>
      <c r="SBK80" s="811"/>
      <c r="SBL80" s="811"/>
      <c r="SBM80" s="811"/>
      <c r="SBN80" s="811"/>
      <c r="SBO80" s="811"/>
      <c r="SBP80" s="811"/>
      <c r="SBQ80" s="811"/>
      <c r="SBR80" s="811"/>
      <c r="SBS80" s="811"/>
      <c r="SBT80" s="811"/>
      <c r="SBU80" s="811"/>
      <c r="SBV80" s="811"/>
      <c r="SBW80" s="811"/>
      <c r="SBX80" s="811"/>
      <c r="SBY80" s="811"/>
      <c r="SBZ80" s="811"/>
      <c r="SCA80" s="811"/>
      <c r="SCB80" s="811"/>
      <c r="SCC80" s="811"/>
      <c r="SCD80" s="811"/>
      <c r="SCE80" s="811"/>
      <c r="SCF80" s="811"/>
      <c r="SCG80" s="811"/>
      <c r="SCH80" s="811"/>
      <c r="SCI80" s="811"/>
      <c r="SCJ80" s="811"/>
      <c r="SCK80" s="811"/>
      <c r="SCL80" s="811"/>
      <c r="SCM80" s="811"/>
      <c r="SCN80" s="811"/>
      <c r="SCO80" s="811"/>
      <c r="SCP80" s="811"/>
      <c r="SCQ80" s="811"/>
      <c r="SCR80" s="811"/>
      <c r="SCS80" s="811"/>
      <c r="SCT80" s="811"/>
      <c r="SCU80" s="811"/>
      <c r="SCV80" s="811"/>
      <c r="SCW80" s="811"/>
      <c r="SCX80" s="811"/>
      <c r="SCY80" s="811"/>
      <c r="SCZ80" s="811"/>
      <c r="SDA80" s="811"/>
      <c r="SDB80" s="811"/>
      <c r="SDC80" s="811"/>
      <c r="SDD80" s="811"/>
      <c r="SDE80" s="811"/>
      <c r="SDF80" s="811"/>
      <c r="SDG80" s="811"/>
      <c r="SDH80" s="811"/>
      <c r="SDI80" s="811"/>
      <c r="SDJ80" s="811"/>
      <c r="SDK80" s="811"/>
      <c r="SDL80" s="811"/>
      <c r="SDM80" s="811"/>
      <c r="SDN80" s="811"/>
      <c r="SDO80" s="811"/>
      <c r="SDP80" s="811"/>
      <c r="SDQ80" s="811"/>
      <c r="SDR80" s="811"/>
      <c r="SDS80" s="811"/>
      <c r="SDT80" s="811"/>
      <c r="SDU80" s="811"/>
      <c r="SDV80" s="811"/>
      <c r="SDW80" s="811"/>
      <c r="SDX80" s="811"/>
      <c r="SDY80" s="811"/>
      <c r="SDZ80" s="811"/>
      <c r="SEA80" s="811"/>
      <c r="SEB80" s="811"/>
      <c r="SEC80" s="811"/>
      <c r="SED80" s="811"/>
      <c r="SEE80" s="811"/>
      <c r="SEF80" s="811"/>
      <c r="SEG80" s="811"/>
      <c r="SEH80" s="811"/>
      <c r="SEI80" s="811"/>
      <c r="SEJ80" s="811"/>
      <c r="SEK80" s="811"/>
      <c r="SEL80" s="811"/>
      <c r="SEM80" s="811"/>
      <c r="SEN80" s="811"/>
      <c r="SEO80" s="811"/>
      <c r="SEP80" s="811"/>
      <c r="SEQ80" s="811"/>
      <c r="SER80" s="811"/>
      <c r="SES80" s="811"/>
      <c r="SET80" s="811"/>
      <c r="SEU80" s="811"/>
      <c r="SEV80" s="811"/>
      <c r="SEW80" s="811"/>
      <c r="SEX80" s="811"/>
      <c r="SEY80" s="811"/>
      <c r="SEZ80" s="811"/>
      <c r="SFA80" s="811"/>
      <c r="SFB80" s="811"/>
      <c r="SFC80" s="811"/>
      <c r="SFD80" s="811"/>
      <c r="SFE80" s="811"/>
      <c r="SFF80" s="811"/>
      <c r="SFG80" s="811"/>
      <c r="SFH80" s="811"/>
      <c r="SFI80" s="811"/>
      <c r="SFJ80" s="811"/>
      <c r="SFK80" s="811"/>
      <c r="SFL80" s="811"/>
      <c r="SFM80" s="811"/>
      <c r="SFN80" s="811"/>
      <c r="SFO80" s="811"/>
      <c r="SFP80" s="811"/>
      <c r="SFQ80" s="811"/>
      <c r="SFR80" s="811"/>
      <c r="SFS80" s="811"/>
      <c r="SFT80" s="811"/>
      <c r="SFU80" s="811"/>
      <c r="SFV80" s="811"/>
      <c r="SFW80" s="811"/>
      <c r="SFX80" s="811"/>
      <c r="SFY80" s="811"/>
      <c r="SFZ80" s="811"/>
      <c r="SGA80" s="811"/>
      <c r="SGB80" s="811"/>
      <c r="SGC80" s="811"/>
      <c r="SGD80" s="811"/>
      <c r="SGE80" s="811"/>
      <c r="SGF80" s="811"/>
      <c r="SGG80" s="811"/>
      <c r="SGH80" s="811"/>
      <c r="SGI80" s="811"/>
      <c r="SGJ80" s="811"/>
      <c r="SGK80" s="811"/>
      <c r="SGL80" s="811"/>
      <c r="SGM80" s="811"/>
      <c r="SGN80" s="811"/>
      <c r="SGO80" s="811"/>
      <c r="SGP80" s="811"/>
      <c r="SGQ80" s="811"/>
      <c r="SGR80" s="811"/>
      <c r="SGS80" s="811"/>
      <c r="SGT80" s="811"/>
      <c r="SGU80" s="811"/>
      <c r="SGV80" s="811"/>
      <c r="SGW80" s="811"/>
      <c r="SGX80" s="811"/>
      <c r="SGY80" s="811"/>
      <c r="SGZ80" s="811"/>
      <c r="SHA80" s="811"/>
      <c r="SHB80" s="811"/>
      <c r="SHC80" s="811"/>
      <c r="SHD80" s="811"/>
      <c r="SHE80" s="811"/>
      <c r="SHF80" s="811"/>
      <c r="SHG80" s="811"/>
      <c r="SHH80" s="811"/>
      <c r="SHI80" s="811"/>
      <c r="SHJ80" s="811"/>
      <c r="SHK80" s="811"/>
      <c r="SHL80" s="811"/>
      <c r="SHM80" s="811"/>
      <c r="SHN80" s="811"/>
      <c r="SHO80" s="811"/>
      <c r="SHP80" s="811"/>
      <c r="SHQ80" s="811"/>
      <c r="SHR80" s="811"/>
      <c r="SHS80" s="811"/>
      <c r="SHT80" s="811"/>
      <c r="SHU80" s="811"/>
      <c r="SHV80" s="811"/>
      <c r="SHW80" s="811"/>
      <c r="SHX80" s="811"/>
      <c r="SHY80" s="811"/>
      <c r="SHZ80" s="811"/>
      <c r="SIA80" s="811"/>
      <c r="SIB80" s="811"/>
      <c r="SIC80" s="811"/>
      <c r="SID80" s="811"/>
      <c r="SIE80" s="811"/>
      <c r="SIF80" s="811"/>
      <c r="SIG80" s="811"/>
      <c r="SIH80" s="811"/>
      <c r="SII80" s="811"/>
      <c r="SIJ80" s="811"/>
      <c r="SIK80" s="811"/>
      <c r="SIL80" s="811"/>
      <c r="SIM80" s="811"/>
      <c r="SIN80" s="811"/>
      <c r="SIO80" s="811"/>
      <c r="SIP80" s="811"/>
      <c r="SIQ80" s="811"/>
      <c r="SIR80" s="811"/>
      <c r="SIS80" s="811"/>
      <c r="SIT80" s="811"/>
      <c r="SIU80" s="811"/>
      <c r="SIV80" s="811"/>
      <c r="SIW80" s="811"/>
      <c r="SIX80" s="811"/>
      <c r="SIY80" s="811"/>
      <c r="SIZ80" s="811"/>
      <c r="SJA80" s="811"/>
      <c r="SJB80" s="811"/>
      <c r="SJC80" s="811"/>
      <c r="SJD80" s="811"/>
      <c r="SJE80" s="811"/>
      <c r="SJF80" s="811"/>
      <c r="SJG80" s="811"/>
      <c r="SJH80" s="811"/>
      <c r="SJI80" s="811"/>
      <c r="SJJ80" s="811"/>
      <c r="SJK80" s="811"/>
      <c r="SJL80" s="811"/>
      <c r="SJM80" s="811"/>
      <c r="SJN80" s="811"/>
      <c r="SJO80" s="811"/>
      <c r="SJP80" s="811"/>
      <c r="SJQ80" s="811"/>
      <c r="SJR80" s="811"/>
      <c r="SJS80" s="811"/>
      <c r="SJT80" s="811"/>
      <c r="SJU80" s="811"/>
      <c r="SJV80" s="811"/>
      <c r="SJW80" s="811"/>
      <c r="SJX80" s="811"/>
      <c r="SJY80" s="811"/>
      <c r="SJZ80" s="811"/>
      <c r="SKA80" s="811"/>
      <c r="SKB80" s="811"/>
      <c r="SKC80" s="811"/>
      <c r="SKD80" s="811"/>
      <c r="SKE80" s="811"/>
      <c r="SKF80" s="811"/>
      <c r="SKG80" s="811"/>
      <c r="SKH80" s="811"/>
      <c r="SKI80" s="811"/>
      <c r="SKJ80" s="811"/>
      <c r="SKK80" s="811"/>
      <c r="SKL80" s="811"/>
      <c r="SKM80" s="811"/>
      <c r="SKN80" s="811"/>
      <c r="SKO80" s="811"/>
      <c r="SKP80" s="811"/>
      <c r="SKQ80" s="811"/>
      <c r="SKR80" s="811"/>
      <c r="SKS80" s="811"/>
      <c r="SKT80" s="811"/>
      <c r="SKU80" s="811"/>
      <c r="SKV80" s="811"/>
      <c r="SKW80" s="811"/>
      <c r="SKX80" s="811"/>
      <c r="SKY80" s="811"/>
      <c r="SKZ80" s="811"/>
      <c r="SLA80" s="811"/>
      <c r="SLB80" s="811"/>
      <c r="SLC80" s="811"/>
      <c r="SLD80" s="811"/>
      <c r="SLE80" s="811"/>
      <c r="SLF80" s="811"/>
      <c r="SLG80" s="811"/>
      <c r="SLH80" s="811"/>
      <c r="SLI80" s="811"/>
      <c r="SLJ80" s="811"/>
      <c r="SLK80" s="811"/>
      <c r="SLL80" s="811"/>
      <c r="SLM80" s="811"/>
      <c r="SLN80" s="811"/>
      <c r="SLO80" s="811"/>
      <c r="SLP80" s="811"/>
      <c r="SLQ80" s="811"/>
      <c r="SLR80" s="811"/>
      <c r="SLS80" s="811"/>
      <c r="SLT80" s="811"/>
      <c r="SLU80" s="811"/>
      <c r="SLV80" s="811"/>
      <c r="SLW80" s="811"/>
      <c r="SLX80" s="811"/>
      <c r="SLY80" s="811"/>
      <c r="SLZ80" s="811"/>
      <c r="SMA80" s="811"/>
      <c r="SMB80" s="811"/>
      <c r="SMC80" s="811"/>
      <c r="SMD80" s="811"/>
      <c r="SME80" s="811"/>
      <c r="SMF80" s="811"/>
      <c r="SMG80" s="811"/>
      <c r="SMH80" s="811"/>
      <c r="SMI80" s="811"/>
      <c r="SMJ80" s="811"/>
      <c r="SMK80" s="811"/>
      <c r="SML80" s="811"/>
      <c r="SMM80" s="811"/>
      <c r="SMN80" s="811"/>
      <c r="SMO80" s="811"/>
      <c r="SMP80" s="811"/>
      <c r="SMQ80" s="811"/>
      <c r="SMR80" s="811"/>
      <c r="SMS80" s="811"/>
      <c r="SMT80" s="811"/>
      <c r="SMU80" s="811"/>
      <c r="SMV80" s="811"/>
      <c r="SMW80" s="811"/>
      <c r="SMX80" s="811"/>
      <c r="SMY80" s="811"/>
      <c r="SMZ80" s="811"/>
      <c r="SNA80" s="811"/>
      <c r="SNB80" s="811"/>
      <c r="SNC80" s="811"/>
      <c r="SND80" s="811"/>
      <c r="SNE80" s="811"/>
      <c r="SNF80" s="811"/>
      <c r="SNG80" s="811"/>
      <c r="SNH80" s="811"/>
      <c r="SNI80" s="811"/>
      <c r="SNJ80" s="811"/>
      <c r="SNK80" s="811"/>
      <c r="SNL80" s="811"/>
      <c r="SNM80" s="811"/>
      <c r="SNN80" s="811"/>
      <c r="SNO80" s="811"/>
      <c r="SNP80" s="811"/>
      <c r="SNQ80" s="811"/>
      <c r="SNR80" s="811"/>
      <c r="SNS80" s="811"/>
      <c r="SNT80" s="811"/>
      <c r="SNU80" s="811"/>
      <c r="SNV80" s="811"/>
      <c r="SNW80" s="811"/>
      <c r="SNX80" s="811"/>
      <c r="SNY80" s="811"/>
      <c r="SNZ80" s="811"/>
      <c r="SOA80" s="811"/>
      <c r="SOB80" s="811"/>
      <c r="SOC80" s="811"/>
      <c r="SOD80" s="811"/>
      <c r="SOE80" s="811"/>
      <c r="SOF80" s="811"/>
      <c r="SOG80" s="811"/>
      <c r="SOH80" s="811"/>
      <c r="SOI80" s="811"/>
      <c r="SOJ80" s="811"/>
      <c r="SOK80" s="811"/>
      <c r="SOL80" s="811"/>
      <c r="SOM80" s="811"/>
      <c r="SON80" s="811"/>
      <c r="SOO80" s="811"/>
      <c r="SOP80" s="811"/>
      <c r="SOQ80" s="811"/>
      <c r="SOR80" s="811"/>
      <c r="SOS80" s="811"/>
      <c r="SOT80" s="811"/>
      <c r="SOU80" s="811"/>
      <c r="SOV80" s="811"/>
      <c r="SOW80" s="811"/>
      <c r="SOX80" s="811"/>
      <c r="SOY80" s="811"/>
      <c r="SOZ80" s="811"/>
      <c r="SPA80" s="811"/>
      <c r="SPB80" s="811"/>
      <c r="SPC80" s="811"/>
      <c r="SPD80" s="811"/>
      <c r="SPE80" s="811"/>
      <c r="SPF80" s="811"/>
      <c r="SPG80" s="811"/>
      <c r="SPH80" s="811"/>
      <c r="SPI80" s="811"/>
      <c r="SPJ80" s="811"/>
      <c r="SPK80" s="811"/>
      <c r="SPL80" s="811"/>
      <c r="SPM80" s="811"/>
      <c r="SPN80" s="811"/>
      <c r="SPO80" s="811"/>
      <c r="SPP80" s="811"/>
      <c r="SPQ80" s="811"/>
      <c r="SPR80" s="811"/>
      <c r="SPS80" s="811"/>
      <c r="SPT80" s="811"/>
      <c r="SPU80" s="811"/>
      <c r="SPV80" s="811"/>
      <c r="SPW80" s="811"/>
      <c r="SPX80" s="811"/>
      <c r="SPY80" s="811"/>
      <c r="SPZ80" s="811"/>
      <c r="SQA80" s="811"/>
      <c r="SQB80" s="811"/>
      <c r="SQC80" s="811"/>
      <c r="SQD80" s="811"/>
      <c r="SQE80" s="811"/>
      <c r="SQF80" s="811"/>
      <c r="SQG80" s="811"/>
      <c r="SQH80" s="811"/>
      <c r="SQI80" s="811"/>
      <c r="SQJ80" s="811"/>
      <c r="SQK80" s="811"/>
      <c r="SQL80" s="811"/>
      <c r="SQM80" s="811"/>
      <c r="SQN80" s="811"/>
      <c r="SQO80" s="811"/>
      <c r="SQP80" s="811"/>
      <c r="SQQ80" s="811"/>
      <c r="SQR80" s="811"/>
      <c r="SQS80" s="811"/>
      <c r="SQT80" s="811"/>
      <c r="SQU80" s="811"/>
      <c r="SQV80" s="811"/>
      <c r="SQW80" s="811"/>
      <c r="SQX80" s="811"/>
      <c r="SQY80" s="811"/>
      <c r="SQZ80" s="811"/>
      <c r="SRA80" s="811"/>
      <c r="SRB80" s="811"/>
      <c r="SRC80" s="811"/>
      <c r="SRD80" s="811"/>
      <c r="SRE80" s="811"/>
      <c r="SRF80" s="811"/>
      <c r="SRG80" s="811"/>
      <c r="SRH80" s="811"/>
      <c r="SRI80" s="811"/>
      <c r="SRJ80" s="811"/>
      <c r="SRK80" s="811"/>
      <c r="SRL80" s="811"/>
      <c r="SRM80" s="811"/>
      <c r="SRN80" s="811"/>
      <c r="SRO80" s="811"/>
      <c r="SRP80" s="811"/>
      <c r="SRQ80" s="811"/>
      <c r="SRR80" s="811"/>
      <c r="SRS80" s="811"/>
      <c r="SRT80" s="811"/>
      <c r="SRU80" s="811"/>
      <c r="SRV80" s="811"/>
      <c r="SRW80" s="811"/>
      <c r="SRX80" s="811"/>
      <c r="SRY80" s="811"/>
      <c r="SRZ80" s="811"/>
      <c r="SSA80" s="811"/>
      <c r="SSB80" s="811"/>
      <c r="SSC80" s="811"/>
      <c r="SSD80" s="811"/>
      <c r="SSE80" s="811"/>
      <c r="SSF80" s="811"/>
      <c r="SSG80" s="811"/>
      <c r="SSH80" s="811"/>
      <c r="SSI80" s="811"/>
      <c r="SSJ80" s="811"/>
      <c r="SSK80" s="811"/>
      <c r="SSL80" s="811"/>
      <c r="SSM80" s="811"/>
      <c r="SSN80" s="811"/>
      <c r="SSO80" s="811"/>
      <c r="SSP80" s="811"/>
      <c r="SSQ80" s="811"/>
      <c r="SSR80" s="811"/>
      <c r="SSS80" s="811"/>
      <c r="SST80" s="811"/>
      <c r="SSU80" s="811"/>
      <c r="SSV80" s="811"/>
      <c r="SSW80" s="811"/>
      <c r="SSX80" s="811"/>
      <c r="SSY80" s="811"/>
      <c r="SSZ80" s="811"/>
      <c r="STA80" s="811"/>
      <c r="STB80" s="811"/>
      <c r="STC80" s="811"/>
      <c r="STD80" s="811"/>
      <c r="STE80" s="811"/>
      <c r="STF80" s="811"/>
      <c r="STG80" s="811"/>
      <c r="STH80" s="811"/>
      <c r="STI80" s="811"/>
      <c r="STJ80" s="811"/>
      <c r="STK80" s="811"/>
      <c r="STL80" s="811"/>
      <c r="STM80" s="811"/>
      <c r="STN80" s="811"/>
      <c r="STO80" s="811"/>
      <c r="STP80" s="811"/>
      <c r="STQ80" s="811"/>
      <c r="STR80" s="811"/>
      <c r="STS80" s="811"/>
      <c r="STT80" s="811"/>
      <c r="STU80" s="811"/>
      <c r="STV80" s="811"/>
      <c r="STW80" s="811"/>
      <c r="STX80" s="811"/>
      <c r="STY80" s="811"/>
      <c r="STZ80" s="811"/>
      <c r="SUA80" s="811"/>
      <c r="SUB80" s="811"/>
      <c r="SUC80" s="811"/>
      <c r="SUD80" s="811"/>
      <c r="SUE80" s="811"/>
      <c r="SUF80" s="811"/>
      <c r="SUG80" s="811"/>
      <c r="SUH80" s="811"/>
      <c r="SUI80" s="811"/>
      <c r="SUJ80" s="811"/>
      <c r="SUK80" s="811"/>
      <c r="SUL80" s="811"/>
      <c r="SUM80" s="811"/>
      <c r="SUN80" s="811"/>
      <c r="SUO80" s="811"/>
      <c r="SUP80" s="811"/>
      <c r="SUQ80" s="811"/>
      <c r="SUR80" s="811"/>
      <c r="SUS80" s="811"/>
      <c r="SUT80" s="811"/>
      <c r="SUU80" s="811"/>
      <c r="SUV80" s="811"/>
      <c r="SUW80" s="811"/>
      <c r="SUX80" s="811"/>
      <c r="SUY80" s="811"/>
      <c r="SUZ80" s="811"/>
      <c r="SVA80" s="811"/>
      <c r="SVB80" s="811"/>
      <c r="SVC80" s="811"/>
      <c r="SVD80" s="811"/>
      <c r="SVE80" s="811"/>
      <c r="SVF80" s="811"/>
      <c r="SVG80" s="811"/>
      <c r="SVH80" s="811"/>
      <c r="SVI80" s="811"/>
      <c r="SVJ80" s="811"/>
      <c r="SVK80" s="811"/>
      <c r="SVL80" s="811"/>
      <c r="SVM80" s="811"/>
      <c r="SVN80" s="811"/>
      <c r="SVO80" s="811"/>
      <c r="SVP80" s="811"/>
      <c r="SVQ80" s="811"/>
      <c r="SVR80" s="811"/>
      <c r="SVS80" s="811"/>
      <c r="SVT80" s="811"/>
      <c r="SVU80" s="811"/>
      <c r="SVV80" s="811"/>
      <c r="SVW80" s="811"/>
      <c r="SVX80" s="811"/>
      <c r="SVY80" s="811"/>
      <c r="SVZ80" s="811"/>
      <c r="SWA80" s="811"/>
      <c r="SWB80" s="811"/>
      <c r="SWC80" s="811"/>
      <c r="SWD80" s="811"/>
      <c r="SWE80" s="811"/>
      <c r="SWF80" s="811"/>
      <c r="SWG80" s="811"/>
      <c r="SWH80" s="811"/>
      <c r="SWI80" s="811"/>
      <c r="SWJ80" s="811"/>
      <c r="SWK80" s="811"/>
      <c r="SWL80" s="811"/>
      <c r="SWM80" s="811"/>
      <c r="SWN80" s="811"/>
      <c r="SWO80" s="811"/>
      <c r="SWP80" s="811"/>
      <c r="SWQ80" s="811"/>
      <c r="SWR80" s="811"/>
      <c r="SWS80" s="811"/>
      <c r="SWT80" s="811"/>
      <c r="SWU80" s="811"/>
      <c r="SWV80" s="811"/>
      <c r="SWW80" s="811"/>
      <c r="SWX80" s="811"/>
      <c r="SWY80" s="811"/>
      <c r="SWZ80" s="811"/>
      <c r="SXA80" s="811"/>
      <c r="SXB80" s="811"/>
      <c r="SXC80" s="811"/>
      <c r="SXD80" s="811"/>
      <c r="SXE80" s="811"/>
      <c r="SXF80" s="811"/>
      <c r="SXG80" s="811"/>
      <c r="SXH80" s="811"/>
      <c r="SXI80" s="811"/>
      <c r="SXJ80" s="811"/>
      <c r="SXK80" s="811"/>
      <c r="SXL80" s="811"/>
      <c r="SXM80" s="811"/>
      <c r="SXN80" s="811"/>
      <c r="SXO80" s="811"/>
      <c r="SXP80" s="811"/>
      <c r="SXQ80" s="811"/>
      <c r="SXR80" s="811"/>
      <c r="SXS80" s="811"/>
      <c r="SXT80" s="811"/>
      <c r="SXU80" s="811"/>
      <c r="SXV80" s="811"/>
      <c r="SXW80" s="811"/>
      <c r="SXX80" s="811"/>
      <c r="SXY80" s="811"/>
      <c r="SXZ80" s="811"/>
      <c r="SYA80" s="811"/>
      <c r="SYB80" s="811"/>
      <c r="SYC80" s="811"/>
      <c r="SYD80" s="811"/>
      <c r="SYE80" s="811"/>
      <c r="SYF80" s="811"/>
      <c r="SYG80" s="811"/>
      <c r="SYH80" s="811"/>
      <c r="SYI80" s="811"/>
      <c r="SYJ80" s="811"/>
      <c r="SYK80" s="811"/>
      <c r="SYL80" s="811"/>
      <c r="SYM80" s="811"/>
      <c r="SYN80" s="811"/>
      <c r="SYO80" s="811"/>
      <c r="SYP80" s="811"/>
      <c r="SYQ80" s="811"/>
      <c r="SYR80" s="811"/>
      <c r="SYS80" s="811"/>
      <c r="SYT80" s="811"/>
      <c r="SYU80" s="811"/>
      <c r="SYV80" s="811"/>
      <c r="SYW80" s="811"/>
      <c r="SYX80" s="811"/>
      <c r="SYY80" s="811"/>
      <c r="SYZ80" s="811"/>
      <c r="SZA80" s="811"/>
      <c r="SZB80" s="811"/>
      <c r="SZC80" s="811"/>
      <c r="SZD80" s="811"/>
      <c r="SZE80" s="811"/>
      <c r="SZF80" s="811"/>
      <c r="SZG80" s="811"/>
      <c r="SZH80" s="811"/>
      <c r="SZI80" s="811"/>
      <c r="SZJ80" s="811"/>
      <c r="SZK80" s="811"/>
      <c r="SZL80" s="811"/>
      <c r="SZM80" s="811"/>
      <c r="SZN80" s="811"/>
      <c r="SZO80" s="811"/>
      <c r="SZP80" s="811"/>
      <c r="SZQ80" s="811"/>
      <c r="SZR80" s="811"/>
      <c r="SZS80" s="811"/>
      <c r="SZT80" s="811"/>
      <c r="SZU80" s="811"/>
      <c r="SZV80" s="811"/>
      <c r="SZW80" s="811"/>
      <c r="SZX80" s="811"/>
      <c r="SZY80" s="811"/>
      <c r="SZZ80" s="811"/>
      <c r="TAA80" s="811"/>
      <c r="TAB80" s="811"/>
      <c r="TAC80" s="811"/>
      <c r="TAD80" s="811"/>
      <c r="TAE80" s="811"/>
      <c r="TAF80" s="811"/>
      <c r="TAG80" s="811"/>
      <c r="TAH80" s="811"/>
      <c r="TAI80" s="811"/>
      <c r="TAJ80" s="811"/>
      <c r="TAK80" s="811"/>
      <c r="TAL80" s="811"/>
      <c r="TAM80" s="811"/>
      <c r="TAN80" s="811"/>
      <c r="TAO80" s="811"/>
      <c r="TAP80" s="811"/>
      <c r="TAQ80" s="811"/>
      <c r="TAR80" s="811"/>
      <c r="TAS80" s="811"/>
      <c r="TAT80" s="811"/>
      <c r="TAU80" s="811"/>
      <c r="TAV80" s="811"/>
      <c r="TAW80" s="811"/>
      <c r="TAX80" s="811"/>
      <c r="TAY80" s="811"/>
      <c r="TAZ80" s="811"/>
      <c r="TBA80" s="811"/>
      <c r="TBB80" s="811"/>
      <c r="TBC80" s="811"/>
      <c r="TBD80" s="811"/>
      <c r="TBE80" s="811"/>
      <c r="TBF80" s="811"/>
      <c r="TBG80" s="811"/>
      <c r="TBH80" s="811"/>
      <c r="TBI80" s="811"/>
      <c r="TBJ80" s="811"/>
      <c r="TBK80" s="811"/>
      <c r="TBL80" s="811"/>
      <c r="TBM80" s="811"/>
      <c r="TBN80" s="811"/>
      <c r="TBO80" s="811"/>
      <c r="TBP80" s="811"/>
      <c r="TBQ80" s="811"/>
      <c r="TBR80" s="811"/>
      <c r="TBS80" s="811"/>
      <c r="TBT80" s="811"/>
      <c r="TBU80" s="811"/>
      <c r="TBV80" s="811"/>
      <c r="TBW80" s="811"/>
      <c r="TBX80" s="811"/>
      <c r="TBY80" s="811"/>
      <c r="TBZ80" s="811"/>
      <c r="TCA80" s="811"/>
      <c r="TCB80" s="811"/>
      <c r="TCC80" s="811"/>
      <c r="TCD80" s="811"/>
      <c r="TCE80" s="811"/>
      <c r="TCF80" s="811"/>
      <c r="TCG80" s="811"/>
      <c r="TCH80" s="811"/>
      <c r="TCI80" s="811"/>
      <c r="TCJ80" s="811"/>
      <c r="TCK80" s="811"/>
      <c r="TCL80" s="811"/>
      <c r="TCM80" s="811"/>
      <c r="TCN80" s="811"/>
      <c r="TCO80" s="811"/>
      <c r="TCP80" s="811"/>
      <c r="TCQ80" s="811"/>
      <c r="TCR80" s="811"/>
      <c r="TCS80" s="811"/>
      <c r="TCT80" s="811"/>
      <c r="TCU80" s="811"/>
      <c r="TCV80" s="811"/>
      <c r="TCW80" s="811"/>
      <c r="TCX80" s="811"/>
      <c r="TCY80" s="811"/>
      <c r="TCZ80" s="811"/>
      <c r="TDA80" s="811"/>
      <c r="TDB80" s="811"/>
      <c r="TDC80" s="811"/>
      <c r="TDD80" s="811"/>
      <c r="TDE80" s="811"/>
      <c r="TDF80" s="811"/>
      <c r="TDG80" s="811"/>
      <c r="TDH80" s="811"/>
      <c r="TDI80" s="811"/>
      <c r="TDJ80" s="811"/>
      <c r="TDK80" s="811"/>
      <c r="TDL80" s="811"/>
      <c r="TDM80" s="811"/>
      <c r="TDN80" s="811"/>
      <c r="TDO80" s="811"/>
      <c r="TDP80" s="811"/>
      <c r="TDQ80" s="811"/>
      <c r="TDR80" s="811"/>
      <c r="TDS80" s="811"/>
      <c r="TDT80" s="811"/>
      <c r="TDU80" s="811"/>
      <c r="TDV80" s="811"/>
      <c r="TDW80" s="811"/>
      <c r="TDX80" s="811"/>
      <c r="TDY80" s="811"/>
      <c r="TDZ80" s="811"/>
      <c r="TEA80" s="811"/>
      <c r="TEB80" s="811"/>
      <c r="TEC80" s="811"/>
      <c r="TED80" s="811"/>
      <c r="TEE80" s="811"/>
      <c r="TEF80" s="811"/>
      <c r="TEG80" s="811"/>
      <c r="TEH80" s="811"/>
      <c r="TEI80" s="811"/>
      <c r="TEJ80" s="811"/>
      <c r="TEK80" s="811"/>
      <c r="TEL80" s="811"/>
      <c r="TEM80" s="811"/>
      <c r="TEN80" s="811"/>
      <c r="TEO80" s="811"/>
      <c r="TEP80" s="811"/>
      <c r="TEQ80" s="811"/>
      <c r="TER80" s="811"/>
      <c r="TES80" s="811"/>
      <c r="TET80" s="811"/>
      <c r="TEU80" s="811"/>
      <c r="TEV80" s="811"/>
      <c r="TEW80" s="811"/>
      <c r="TEX80" s="811"/>
      <c r="TEY80" s="811"/>
      <c r="TEZ80" s="811"/>
      <c r="TFA80" s="811"/>
      <c r="TFB80" s="811"/>
      <c r="TFC80" s="811"/>
      <c r="TFD80" s="811"/>
      <c r="TFE80" s="811"/>
      <c r="TFF80" s="811"/>
      <c r="TFG80" s="811"/>
      <c r="TFH80" s="811"/>
      <c r="TFI80" s="811"/>
      <c r="TFJ80" s="811"/>
      <c r="TFK80" s="811"/>
      <c r="TFL80" s="811"/>
      <c r="TFM80" s="811"/>
      <c r="TFN80" s="811"/>
      <c r="TFO80" s="811"/>
      <c r="TFP80" s="811"/>
      <c r="TFQ80" s="811"/>
      <c r="TFR80" s="811"/>
      <c r="TFS80" s="811"/>
      <c r="TFT80" s="811"/>
      <c r="TFU80" s="811"/>
      <c r="TFV80" s="811"/>
      <c r="TFW80" s="811"/>
      <c r="TFX80" s="811"/>
      <c r="TFY80" s="811"/>
      <c r="TFZ80" s="811"/>
      <c r="TGA80" s="811"/>
      <c r="TGB80" s="811"/>
      <c r="TGC80" s="811"/>
      <c r="TGD80" s="811"/>
      <c r="TGE80" s="811"/>
      <c r="TGF80" s="811"/>
      <c r="TGG80" s="811"/>
      <c r="TGH80" s="811"/>
      <c r="TGI80" s="811"/>
      <c r="TGJ80" s="811"/>
      <c r="TGK80" s="811"/>
      <c r="TGL80" s="811"/>
      <c r="TGM80" s="811"/>
      <c r="TGN80" s="811"/>
      <c r="TGO80" s="811"/>
      <c r="TGP80" s="811"/>
      <c r="TGQ80" s="811"/>
      <c r="TGR80" s="811"/>
      <c r="TGS80" s="811"/>
      <c r="TGT80" s="811"/>
      <c r="TGU80" s="811"/>
      <c r="TGV80" s="811"/>
      <c r="TGW80" s="811"/>
      <c r="TGX80" s="811"/>
      <c r="TGY80" s="811"/>
      <c r="TGZ80" s="811"/>
      <c r="THA80" s="811"/>
      <c r="THB80" s="811"/>
      <c r="THC80" s="811"/>
      <c r="THD80" s="811"/>
      <c r="THE80" s="811"/>
      <c r="THF80" s="811"/>
      <c r="THG80" s="811"/>
      <c r="THH80" s="811"/>
      <c r="THI80" s="811"/>
      <c r="THJ80" s="811"/>
      <c r="THK80" s="811"/>
      <c r="THL80" s="811"/>
      <c r="THM80" s="811"/>
      <c r="THN80" s="811"/>
      <c r="THO80" s="811"/>
      <c r="THP80" s="811"/>
      <c r="THQ80" s="811"/>
      <c r="THR80" s="811"/>
      <c r="THS80" s="811"/>
      <c r="THT80" s="811"/>
      <c r="THU80" s="811"/>
      <c r="THV80" s="811"/>
      <c r="THW80" s="811"/>
      <c r="THX80" s="811"/>
      <c r="THY80" s="811"/>
      <c r="THZ80" s="811"/>
      <c r="TIA80" s="811"/>
      <c r="TIB80" s="811"/>
      <c r="TIC80" s="811"/>
      <c r="TID80" s="811"/>
      <c r="TIE80" s="811"/>
      <c r="TIF80" s="811"/>
      <c r="TIG80" s="811"/>
      <c r="TIH80" s="811"/>
      <c r="TII80" s="811"/>
      <c r="TIJ80" s="811"/>
      <c r="TIK80" s="811"/>
      <c r="TIL80" s="811"/>
      <c r="TIM80" s="811"/>
      <c r="TIN80" s="811"/>
      <c r="TIO80" s="811"/>
      <c r="TIP80" s="811"/>
      <c r="TIQ80" s="811"/>
      <c r="TIR80" s="811"/>
      <c r="TIS80" s="811"/>
      <c r="TIT80" s="811"/>
      <c r="TIU80" s="811"/>
      <c r="TIV80" s="811"/>
      <c r="TIW80" s="811"/>
      <c r="TIX80" s="811"/>
      <c r="TIY80" s="811"/>
      <c r="TIZ80" s="811"/>
      <c r="TJA80" s="811"/>
      <c r="TJB80" s="811"/>
      <c r="TJC80" s="811"/>
      <c r="TJD80" s="811"/>
      <c r="TJE80" s="811"/>
      <c r="TJF80" s="811"/>
      <c r="TJG80" s="811"/>
      <c r="TJH80" s="811"/>
      <c r="TJI80" s="811"/>
      <c r="TJJ80" s="811"/>
      <c r="TJK80" s="811"/>
      <c r="TJL80" s="811"/>
      <c r="TJM80" s="811"/>
      <c r="TJN80" s="811"/>
      <c r="TJO80" s="811"/>
      <c r="TJP80" s="811"/>
      <c r="TJQ80" s="811"/>
      <c r="TJR80" s="811"/>
      <c r="TJS80" s="811"/>
      <c r="TJT80" s="811"/>
      <c r="TJU80" s="811"/>
      <c r="TJV80" s="811"/>
      <c r="TJW80" s="811"/>
      <c r="TJX80" s="811"/>
      <c r="TJY80" s="811"/>
      <c r="TJZ80" s="811"/>
      <c r="TKA80" s="811"/>
      <c r="TKB80" s="811"/>
      <c r="TKC80" s="811"/>
      <c r="TKD80" s="811"/>
      <c r="TKE80" s="811"/>
      <c r="TKF80" s="811"/>
      <c r="TKG80" s="811"/>
      <c r="TKH80" s="811"/>
      <c r="TKI80" s="811"/>
      <c r="TKJ80" s="811"/>
      <c r="TKK80" s="811"/>
      <c r="TKL80" s="811"/>
      <c r="TKM80" s="811"/>
      <c r="TKN80" s="811"/>
      <c r="TKO80" s="811"/>
      <c r="TKP80" s="811"/>
      <c r="TKQ80" s="811"/>
      <c r="TKR80" s="811"/>
      <c r="TKS80" s="811"/>
      <c r="TKT80" s="811"/>
      <c r="TKU80" s="811"/>
      <c r="TKV80" s="811"/>
      <c r="TKW80" s="811"/>
      <c r="TKX80" s="811"/>
      <c r="TKY80" s="811"/>
      <c r="TKZ80" s="811"/>
      <c r="TLA80" s="811"/>
      <c r="TLB80" s="811"/>
      <c r="TLC80" s="811"/>
      <c r="TLD80" s="811"/>
      <c r="TLE80" s="811"/>
      <c r="TLF80" s="811"/>
      <c r="TLG80" s="811"/>
      <c r="TLH80" s="811"/>
      <c r="TLI80" s="811"/>
      <c r="TLJ80" s="811"/>
      <c r="TLK80" s="811"/>
      <c r="TLL80" s="811"/>
      <c r="TLM80" s="811"/>
      <c r="TLN80" s="811"/>
      <c r="TLO80" s="811"/>
      <c r="TLP80" s="811"/>
      <c r="TLQ80" s="811"/>
      <c r="TLR80" s="811"/>
      <c r="TLS80" s="811"/>
      <c r="TLT80" s="811"/>
      <c r="TLU80" s="811"/>
      <c r="TLV80" s="811"/>
      <c r="TLW80" s="811"/>
      <c r="TLX80" s="811"/>
      <c r="TLY80" s="811"/>
      <c r="TLZ80" s="811"/>
      <c r="TMA80" s="811"/>
      <c r="TMB80" s="811"/>
      <c r="TMC80" s="811"/>
      <c r="TMD80" s="811"/>
      <c r="TME80" s="811"/>
      <c r="TMF80" s="811"/>
      <c r="TMG80" s="811"/>
      <c r="TMH80" s="811"/>
      <c r="TMI80" s="811"/>
      <c r="TMJ80" s="811"/>
      <c r="TMK80" s="811"/>
      <c r="TML80" s="811"/>
      <c r="TMM80" s="811"/>
      <c r="TMN80" s="811"/>
      <c r="TMO80" s="811"/>
      <c r="TMP80" s="811"/>
      <c r="TMQ80" s="811"/>
      <c r="TMR80" s="811"/>
      <c r="TMS80" s="811"/>
      <c r="TMT80" s="811"/>
      <c r="TMU80" s="811"/>
      <c r="TMV80" s="811"/>
      <c r="TMW80" s="811"/>
      <c r="TMX80" s="811"/>
      <c r="TMY80" s="811"/>
      <c r="TMZ80" s="811"/>
      <c r="TNA80" s="811"/>
      <c r="TNB80" s="811"/>
      <c r="TNC80" s="811"/>
      <c r="TND80" s="811"/>
      <c r="TNE80" s="811"/>
      <c r="TNF80" s="811"/>
      <c r="TNG80" s="811"/>
      <c r="TNH80" s="811"/>
      <c r="TNI80" s="811"/>
      <c r="TNJ80" s="811"/>
      <c r="TNK80" s="811"/>
      <c r="TNL80" s="811"/>
      <c r="TNM80" s="811"/>
      <c r="TNN80" s="811"/>
      <c r="TNO80" s="811"/>
      <c r="TNP80" s="811"/>
      <c r="TNQ80" s="811"/>
      <c r="TNR80" s="811"/>
      <c r="TNS80" s="811"/>
      <c r="TNT80" s="811"/>
      <c r="TNU80" s="811"/>
      <c r="TNV80" s="811"/>
      <c r="TNW80" s="811"/>
      <c r="TNX80" s="811"/>
      <c r="TNY80" s="811"/>
      <c r="TNZ80" s="811"/>
      <c r="TOA80" s="811"/>
      <c r="TOB80" s="811"/>
      <c r="TOC80" s="811"/>
      <c r="TOD80" s="811"/>
      <c r="TOE80" s="811"/>
      <c r="TOF80" s="811"/>
      <c r="TOG80" s="811"/>
      <c r="TOH80" s="811"/>
      <c r="TOI80" s="811"/>
      <c r="TOJ80" s="811"/>
      <c r="TOK80" s="811"/>
      <c r="TOL80" s="811"/>
      <c r="TOM80" s="811"/>
      <c r="TON80" s="811"/>
      <c r="TOO80" s="811"/>
      <c r="TOP80" s="811"/>
      <c r="TOQ80" s="811"/>
      <c r="TOR80" s="811"/>
      <c r="TOS80" s="811"/>
      <c r="TOT80" s="811"/>
      <c r="TOU80" s="811"/>
      <c r="TOV80" s="811"/>
      <c r="TOW80" s="811"/>
      <c r="TOX80" s="811"/>
      <c r="TOY80" s="811"/>
      <c r="TOZ80" s="811"/>
      <c r="TPA80" s="811"/>
      <c r="TPB80" s="811"/>
      <c r="TPC80" s="811"/>
      <c r="TPD80" s="811"/>
      <c r="TPE80" s="811"/>
      <c r="TPF80" s="811"/>
      <c r="TPG80" s="811"/>
      <c r="TPH80" s="811"/>
      <c r="TPI80" s="811"/>
      <c r="TPJ80" s="811"/>
      <c r="TPK80" s="811"/>
      <c r="TPL80" s="811"/>
      <c r="TPM80" s="811"/>
      <c r="TPN80" s="811"/>
      <c r="TPO80" s="811"/>
      <c r="TPP80" s="811"/>
      <c r="TPQ80" s="811"/>
      <c r="TPR80" s="811"/>
      <c r="TPS80" s="811"/>
      <c r="TPT80" s="811"/>
      <c r="TPU80" s="811"/>
      <c r="TPV80" s="811"/>
      <c r="TPW80" s="811"/>
      <c r="TPX80" s="811"/>
      <c r="TPY80" s="811"/>
      <c r="TPZ80" s="811"/>
      <c r="TQA80" s="811"/>
      <c r="TQB80" s="811"/>
      <c r="TQC80" s="811"/>
      <c r="TQD80" s="811"/>
      <c r="TQE80" s="811"/>
      <c r="TQF80" s="811"/>
      <c r="TQG80" s="811"/>
      <c r="TQH80" s="811"/>
      <c r="TQI80" s="811"/>
      <c r="TQJ80" s="811"/>
      <c r="TQK80" s="811"/>
      <c r="TQL80" s="811"/>
      <c r="TQM80" s="811"/>
      <c r="TQN80" s="811"/>
      <c r="TQO80" s="811"/>
      <c r="TQP80" s="811"/>
      <c r="TQQ80" s="811"/>
      <c r="TQR80" s="811"/>
      <c r="TQS80" s="811"/>
      <c r="TQT80" s="811"/>
      <c r="TQU80" s="811"/>
      <c r="TQV80" s="811"/>
      <c r="TQW80" s="811"/>
      <c r="TQX80" s="811"/>
      <c r="TQY80" s="811"/>
      <c r="TQZ80" s="811"/>
      <c r="TRA80" s="811"/>
      <c r="TRB80" s="811"/>
      <c r="TRC80" s="811"/>
      <c r="TRD80" s="811"/>
      <c r="TRE80" s="811"/>
      <c r="TRF80" s="811"/>
      <c r="TRG80" s="811"/>
      <c r="TRH80" s="811"/>
      <c r="TRI80" s="811"/>
      <c r="TRJ80" s="811"/>
      <c r="TRK80" s="811"/>
      <c r="TRL80" s="811"/>
      <c r="TRM80" s="811"/>
      <c r="TRN80" s="811"/>
      <c r="TRO80" s="811"/>
      <c r="TRP80" s="811"/>
      <c r="TRQ80" s="811"/>
      <c r="TRR80" s="811"/>
      <c r="TRS80" s="811"/>
      <c r="TRT80" s="811"/>
      <c r="TRU80" s="811"/>
      <c r="TRV80" s="811"/>
      <c r="TRW80" s="811"/>
      <c r="TRX80" s="811"/>
      <c r="TRY80" s="811"/>
      <c r="TRZ80" s="811"/>
      <c r="TSA80" s="811"/>
      <c r="TSB80" s="811"/>
      <c r="TSC80" s="811"/>
      <c r="TSD80" s="811"/>
      <c r="TSE80" s="811"/>
      <c r="TSF80" s="811"/>
      <c r="TSG80" s="811"/>
      <c r="TSH80" s="811"/>
      <c r="TSI80" s="811"/>
      <c r="TSJ80" s="811"/>
      <c r="TSK80" s="811"/>
      <c r="TSL80" s="811"/>
      <c r="TSM80" s="811"/>
      <c r="TSN80" s="811"/>
      <c r="TSO80" s="811"/>
      <c r="TSP80" s="811"/>
      <c r="TSQ80" s="811"/>
      <c r="TSR80" s="811"/>
      <c r="TSS80" s="811"/>
      <c r="TST80" s="811"/>
      <c r="TSU80" s="811"/>
      <c r="TSV80" s="811"/>
      <c r="TSW80" s="811"/>
      <c r="TSX80" s="811"/>
      <c r="TSY80" s="811"/>
      <c r="TSZ80" s="811"/>
      <c r="TTA80" s="811"/>
      <c r="TTB80" s="811"/>
      <c r="TTC80" s="811"/>
      <c r="TTD80" s="811"/>
      <c r="TTE80" s="811"/>
      <c r="TTF80" s="811"/>
      <c r="TTG80" s="811"/>
      <c r="TTH80" s="811"/>
      <c r="TTI80" s="811"/>
      <c r="TTJ80" s="811"/>
      <c r="TTK80" s="811"/>
      <c r="TTL80" s="811"/>
      <c r="TTM80" s="811"/>
      <c r="TTN80" s="811"/>
      <c r="TTO80" s="811"/>
      <c r="TTP80" s="811"/>
      <c r="TTQ80" s="811"/>
      <c r="TTR80" s="811"/>
      <c r="TTS80" s="811"/>
      <c r="TTT80" s="811"/>
      <c r="TTU80" s="811"/>
      <c r="TTV80" s="811"/>
      <c r="TTW80" s="811"/>
      <c r="TTX80" s="811"/>
      <c r="TTY80" s="811"/>
      <c r="TTZ80" s="811"/>
      <c r="TUA80" s="811"/>
      <c r="TUB80" s="811"/>
      <c r="TUC80" s="811"/>
      <c r="TUD80" s="811"/>
      <c r="TUE80" s="811"/>
      <c r="TUF80" s="811"/>
      <c r="TUG80" s="811"/>
      <c r="TUH80" s="811"/>
      <c r="TUI80" s="811"/>
      <c r="TUJ80" s="811"/>
      <c r="TUK80" s="811"/>
      <c r="TUL80" s="811"/>
      <c r="TUM80" s="811"/>
      <c r="TUN80" s="811"/>
      <c r="TUO80" s="811"/>
      <c r="TUP80" s="811"/>
      <c r="TUQ80" s="811"/>
      <c r="TUR80" s="811"/>
      <c r="TUS80" s="811"/>
      <c r="TUT80" s="811"/>
      <c r="TUU80" s="811"/>
      <c r="TUV80" s="811"/>
      <c r="TUW80" s="811"/>
      <c r="TUX80" s="811"/>
      <c r="TUY80" s="811"/>
      <c r="TUZ80" s="811"/>
      <c r="TVA80" s="811"/>
      <c r="TVB80" s="811"/>
      <c r="TVC80" s="811"/>
      <c r="TVD80" s="811"/>
      <c r="TVE80" s="811"/>
      <c r="TVF80" s="811"/>
      <c r="TVG80" s="811"/>
      <c r="TVH80" s="811"/>
      <c r="TVI80" s="811"/>
      <c r="TVJ80" s="811"/>
      <c r="TVK80" s="811"/>
      <c r="TVL80" s="811"/>
      <c r="TVM80" s="811"/>
      <c r="TVN80" s="811"/>
      <c r="TVO80" s="811"/>
      <c r="TVP80" s="811"/>
      <c r="TVQ80" s="811"/>
      <c r="TVR80" s="811"/>
      <c r="TVS80" s="811"/>
      <c r="TVT80" s="811"/>
      <c r="TVU80" s="811"/>
      <c r="TVV80" s="811"/>
      <c r="TVW80" s="811"/>
      <c r="TVX80" s="811"/>
      <c r="TVY80" s="811"/>
      <c r="TVZ80" s="811"/>
      <c r="TWA80" s="811"/>
      <c r="TWB80" s="811"/>
      <c r="TWC80" s="811"/>
      <c r="TWD80" s="811"/>
      <c r="TWE80" s="811"/>
      <c r="TWF80" s="811"/>
      <c r="TWG80" s="811"/>
      <c r="TWH80" s="811"/>
      <c r="TWI80" s="811"/>
      <c r="TWJ80" s="811"/>
      <c r="TWK80" s="811"/>
      <c r="TWL80" s="811"/>
      <c r="TWM80" s="811"/>
      <c r="TWN80" s="811"/>
      <c r="TWO80" s="811"/>
      <c r="TWP80" s="811"/>
      <c r="TWQ80" s="811"/>
      <c r="TWR80" s="811"/>
      <c r="TWS80" s="811"/>
      <c r="TWT80" s="811"/>
      <c r="TWU80" s="811"/>
      <c r="TWV80" s="811"/>
      <c r="TWW80" s="811"/>
      <c r="TWX80" s="811"/>
      <c r="TWY80" s="811"/>
      <c r="TWZ80" s="811"/>
      <c r="TXA80" s="811"/>
      <c r="TXB80" s="811"/>
      <c r="TXC80" s="811"/>
      <c r="TXD80" s="811"/>
      <c r="TXE80" s="811"/>
      <c r="TXF80" s="811"/>
      <c r="TXG80" s="811"/>
      <c r="TXH80" s="811"/>
      <c r="TXI80" s="811"/>
      <c r="TXJ80" s="811"/>
      <c r="TXK80" s="811"/>
      <c r="TXL80" s="811"/>
      <c r="TXM80" s="811"/>
      <c r="TXN80" s="811"/>
      <c r="TXO80" s="811"/>
      <c r="TXP80" s="811"/>
      <c r="TXQ80" s="811"/>
      <c r="TXR80" s="811"/>
      <c r="TXS80" s="811"/>
      <c r="TXT80" s="811"/>
      <c r="TXU80" s="811"/>
      <c r="TXV80" s="811"/>
      <c r="TXW80" s="811"/>
      <c r="TXX80" s="811"/>
      <c r="TXY80" s="811"/>
      <c r="TXZ80" s="811"/>
      <c r="TYA80" s="811"/>
      <c r="TYB80" s="811"/>
      <c r="TYC80" s="811"/>
      <c r="TYD80" s="811"/>
      <c r="TYE80" s="811"/>
      <c r="TYF80" s="811"/>
      <c r="TYG80" s="811"/>
      <c r="TYH80" s="811"/>
      <c r="TYI80" s="811"/>
      <c r="TYJ80" s="811"/>
      <c r="TYK80" s="811"/>
      <c r="TYL80" s="811"/>
      <c r="TYM80" s="811"/>
      <c r="TYN80" s="811"/>
      <c r="TYO80" s="811"/>
      <c r="TYP80" s="811"/>
      <c r="TYQ80" s="811"/>
      <c r="TYR80" s="811"/>
      <c r="TYS80" s="811"/>
      <c r="TYT80" s="811"/>
      <c r="TYU80" s="811"/>
      <c r="TYV80" s="811"/>
      <c r="TYW80" s="811"/>
      <c r="TYX80" s="811"/>
      <c r="TYY80" s="811"/>
      <c r="TYZ80" s="811"/>
      <c r="TZA80" s="811"/>
      <c r="TZB80" s="811"/>
      <c r="TZC80" s="811"/>
      <c r="TZD80" s="811"/>
      <c r="TZE80" s="811"/>
      <c r="TZF80" s="811"/>
      <c r="TZG80" s="811"/>
      <c r="TZH80" s="811"/>
      <c r="TZI80" s="811"/>
      <c r="TZJ80" s="811"/>
      <c r="TZK80" s="811"/>
      <c r="TZL80" s="811"/>
      <c r="TZM80" s="811"/>
      <c r="TZN80" s="811"/>
      <c r="TZO80" s="811"/>
      <c r="TZP80" s="811"/>
      <c r="TZQ80" s="811"/>
      <c r="TZR80" s="811"/>
      <c r="TZS80" s="811"/>
      <c r="TZT80" s="811"/>
      <c r="TZU80" s="811"/>
      <c r="TZV80" s="811"/>
      <c r="TZW80" s="811"/>
      <c r="TZX80" s="811"/>
      <c r="TZY80" s="811"/>
      <c r="TZZ80" s="811"/>
      <c r="UAA80" s="811"/>
      <c r="UAB80" s="811"/>
      <c r="UAC80" s="811"/>
      <c r="UAD80" s="811"/>
      <c r="UAE80" s="811"/>
      <c r="UAF80" s="811"/>
      <c r="UAG80" s="811"/>
      <c r="UAH80" s="811"/>
      <c r="UAI80" s="811"/>
      <c r="UAJ80" s="811"/>
      <c r="UAK80" s="811"/>
      <c r="UAL80" s="811"/>
      <c r="UAM80" s="811"/>
      <c r="UAN80" s="811"/>
      <c r="UAO80" s="811"/>
      <c r="UAP80" s="811"/>
      <c r="UAQ80" s="811"/>
      <c r="UAR80" s="811"/>
      <c r="UAS80" s="811"/>
      <c r="UAT80" s="811"/>
      <c r="UAU80" s="811"/>
      <c r="UAV80" s="811"/>
      <c r="UAW80" s="811"/>
      <c r="UAX80" s="811"/>
      <c r="UAY80" s="811"/>
      <c r="UAZ80" s="811"/>
      <c r="UBA80" s="811"/>
      <c r="UBB80" s="811"/>
      <c r="UBC80" s="811"/>
      <c r="UBD80" s="811"/>
      <c r="UBE80" s="811"/>
      <c r="UBF80" s="811"/>
      <c r="UBG80" s="811"/>
      <c r="UBH80" s="811"/>
      <c r="UBI80" s="811"/>
      <c r="UBJ80" s="811"/>
      <c r="UBK80" s="811"/>
      <c r="UBL80" s="811"/>
      <c r="UBM80" s="811"/>
      <c r="UBN80" s="811"/>
      <c r="UBO80" s="811"/>
      <c r="UBP80" s="811"/>
      <c r="UBQ80" s="811"/>
      <c r="UBR80" s="811"/>
      <c r="UBS80" s="811"/>
      <c r="UBT80" s="811"/>
      <c r="UBU80" s="811"/>
      <c r="UBV80" s="811"/>
      <c r="UBW80" s="811"/>
      <c r="UBX80" s="811"/>
      <c r="UBY80" s="811"/>
      <c r="UBZ80" s="811"/>
      <c r="UCA80" s="811"/>
      <c r="UCB80" s="811"/>
      <c r="UCC80" s="811"/>
      <c r="UCD80" s="811"/>
      <c r="UCE80" s="811"/>
      <c r="UCF80" s="811"/>
      <c r="UCG80" s="811"/>
      <c r="UCH80" s="811"/>
      <c r="UCI80" s="811"/>
      <c r="UCJ80" s="811"/>
      <c r="UCK80" s="811"/>
      <c r="UCL80" s="811"/>
      <c r="UCM80" s="811"/>
      <c r="UCN80" s="811"/>
      <c r="UCO80" s="811"/>
      <c r="UCP80" s="811"/>
      <c r="UCQ80" s="811"/>
      <c r="UCR80" s="811"/>
      <c r="UCS80" s="811"/>
      <c r="UCT80" s="811"/>
      <c r="UCU80" s="811"/>
      <c r="UCV80" s="811"/>
      <c r="UCW80" s="811"/>
      <c r="UCX80" s="811"/>
      <c r="UCY80" s="811"/>
      <c r="UCZ80" s="811"/>
      <c r="UDA80" s="811"/>
      <c r="UDB80" s="811"/>
      <c r="UDC80" s="811"/>
      <c r="UDD80" s="811"/>
      <c r="UDE80" s="811"/>
      <c r="UDF80" s="811"/>
      <c r="UDG80" s="811"/>
      <c r="UDH80" s="811"/>
      <c r="UDI80" s="811"/>
      <c r="UDJ80" s="811"/>
      <c r="UDK80" s="811"/>
      <c r="UDL80" s="811"/>
      <c r="UDM80" s="811"/>
      <c r="UDN80" s="811"/>
      <c r="UDO80" s="811"/>
      <c r="UDP80" s="811"/>
      <c r="UDQ80" s="811"/>
      <c r="UDR80" s="811"/>
      <c r="UDS80" s="811"/>
      <c r="UDT80" s="811"/>
      <c r="UDU80" s="811"/>
      <c r="UDV80" s="811"/>
      <c r="UDW80" s="811"/>
      <c r="UDX80" s="811"/>
      <c r="UDY80" s="811"/>
      <c r="UDZ80" s="811"/>
      <c r="UEA80" s="811"/>
      <c r="UEB80" s="811"/>
      <c r="UEC80" s="811"/>
      <c r="UED80" s="811"/>
      <c r="UEE80" s="811"/>
      <c r="UEF80" s="811"/>
      <c r="UEG80" s="811"/>
      <c r="UEH80" s="811"/>
      <c r="UEI80" s="811"/>
      <c r="UEJ80" s="811"/>
      <c r="UEK80" s="811"/>
      <c r="UEL80" s="811"/>
      <c r="UEM80" s="811"/>
      <c r="UEN80" s="811"/>
      <c r="UEO80" s="811"/>
      <c r="UEP80" s="811"/>
      <c r="UEQ80" s="811"/>
      <c r="UER80" s="811"/>
      <c r="UES80" s="811"/>
      <c r="UET80" s="811"/>
      <c r="UEU80" s="811"/>
      <c r="UEV80" s="811"/>
      <c r="UEW80" s="811"/>
      <c r="UEX80" s="811"/>
      <c r="UEY80" s="811"/>
      <c r="UEZ80" s="811"/>
      <c r="UFA80" s="811"/>
      <c r="UFB80" s="811"/>
      <c r="UFC80" s="811"/>
      <c r="UFD80" s="811"/>
      <c r="UFE80" s="811"/>
      <c r="UFF80" s="811"/>
      <c r="UFG80" s="811"/>
      <c r="UFH80" s="811"/>
      <c r="UFI80" s="811"/>
      <c r="UFJ80" s="811"/>
      <c r="UFK80" s="811"/>
      <c r="UFL80" s="811"/>
      <c r="UFM80" s="811"/>
      <c r="UFN80" s="811"/>
      <c r="UFO80" s="811"/>
      <c r="UFP80" s="811"/>
      <c r="UFQ80" s="811"/>
      <c r="UFR80" s="811"/>
      <c r="UFS80" s="811"/>
      <c r="UFT80" s="811"/>
      <c r="UFU80" s="811"/>
      <c r="UFV80" s="811"/>
      <c r="UFW80" s="811"/>
      <c r="UFX80" s="811"/>
      <c r="UFY80" s="811"/>
      <c r="UFZ80" s="811"/>
      <c r="UGA80" s="811"/>
      <c r="UGB80" s="811"/>
      <c r="UGC80" s="811"/>
      <c r="UGD80" s="811"/>
      <c r="UGE80" s="811"/>
      <c r="UGF80" s="811"/>
      <c r="UGG80" s="811"/>
      <c r="UGH80" s="811"/>
      <c r="UGI80" s="811"/>
      <c r="UGJ80" s="811"/>
      <c r="UGK80" s="811"/>
      <c r="UGL80" s="811"/>
      <c r="UGM80" s="811"/>
      <c r="UGN80" s="811"/>
      <c r="UGO80" s="811"/>
      <c r="UGP80" s="811"/>
      <c r="UGQ80" s="811"/>
      <c r="UGR80" s="811"/>
      <c r="UGS80" s="811"/>
      <c r="UGT80" s="811"/>
      <c r="UGU80" s="811"/>
      <c r="UGV80" s="811"/>
      <c r="UGW80" s="811"/>
      <c r="UGX80" s="811"/>
      <c r="UGY80" s="811"/>
      <c r="UGZ80" s="811"/>
      <c r="UHA80" s="811"/>
      <c r="UHB80" s="811"/>
      <c r="UHC80" s="811"/>
      <c r="UHD80" s="811"/>
      <c r="UHE80" s="811"/>
      <c r="UHF80" s="811"/>
      <c r="UHG80" s="811"/>
      <c r="UHH80" s="811"/>
      <c r="UHI80" s="811"/>
      <c r="UHJ80" s="811"/>
      <c r="UHK80" s="811"/>
      <c r="UHL80" s="811"/>
      <c r="UHM80" s="811"/>
      <c r="UHN80" s="811"/>
      <c r="UHO80" s="811"/>
      <c r="UHP80" s="811"/>
      <c r="UHQ80" s="811"/>
      <c r="UHR80" s="811"/>
      <c r="UHS80" s="811"/>
      <c r="UHT80" s="811"/>
      <c r="UHU80" s="811"/>
      <c r="UHV80" s="811"/>
      <c r="UHW80" s="811"/>
      <c r="UHX80" s="811"/>
      <c r="UHY80" s="811"/>
      <c r="UHZ80" s="811"/>
      <c r="UIA80" s="811"/>
      <c r="UIB80" s="811"/>
      <c r="UIC80" s="811"/>
      <c r="UID80" s="811"/>
      <c r="UIE80" s="811"/>
      <c r="UIF80" s="811"/>
      <c r="UIG80" s="811"/>
      <c r="UIH80" s="811"/>
      <c r="UII80" s="811"/>
      <c r="UIJ80" s="811"/>
      <c r="UIK80" s="811"/>
      <c r="UIL80" s="811"/>
      <c r="UIM80" s="811"/>
      <c r="UIN80" s="811"/>
      <c r="UIO80" s="811"/>
      <c r="UIP80" s="811"/>
      <c r="UIQ80" s="811"/>
      <c r="UIR80" s="811"/>
      <c r="UIS80" s="811"/>
      <c r="UIT80" s="811"/>
      <c r="UIU80" s="811"/>
      <c r="UIV80" s="811"/>
      <c r="UIW80" s="811"/>
      <c r="UIX80" s="811"/>
      <c r="UIY80" s="811"/>
      <c r="UIZ80" s="811"/>
      <c r="UJA80" s="811"/>
      <c r="UJB80" s="811"/>
      <c r="UJC80" s="811"/>
      <c r="UJD80" s="811"/>
      <c r="UJE80" s="811"/>
      <c r="UJF80" s="811"/>
      <c r="UJG80" s="811"/>
      <c r="UJH80" s="811"/>
      <c r="UJI80" s="811"/>
      <c r="UJJ80" s="811"/>
      <c r="UJK80" s="811"/>
      <c r="UJL80" s="811"/>
      <c r="UJM80" s="811"/>
      <c r="UJN80" s="811"/>
      <c r="UJO80" s="811"/>
      <c r="UJP80" s="811"/>
      <c r="UJQ80" s="811"/>
      <c r="UJR80" s="811"/>
      <c r="UJS80" s="811"/>
      <c r="UJT80" s="811"/>
      <c r="UJU80" s="811"/>
      <c r="UJV80" s="811"/>
      <c r="UJW80" s="811"/>
      <c r="UJX80" s="811"/>
      <c r="UJY80" s="811"/>
      <c r="UJZ80" s="811"/>
      <c r="UKA80" s="811"/>
      <c r="UKB80" s="811"/>
      <c r="UKC80" s="811"/>
      <c r="UKD80" s="811"/>
      <c r="UKE80" s="811"/>
      <c r="UKF80" s="811"/>
      <c r="UKG80" s="811"/>
      <c r="UKH80" s="811"/>
      <c r="UKI80" s="811"/>
      <c r="UKJ80" s="811"/>
      <c r="UKK80" s="811"/>
      <c r="UKL80" s="811"/>
      <c r="UKM80" s="811"/>
      <c r="UKN80" s="811"/>
      <c r="UKO80" s="811"/>
      <c r="UKP80" s="811"/>
      <c r="UKQ80" s="811"/>
      <c r="UKR80" s="811"/>
      <c r="UKS80" s="811"/>
      <c r="UKT80" s="811"/>
      <c r="UKU80" s="811"/>
      <c r="UKV80" s="811"/>
      <c r="UKW80" s="811"/>
      <c r="UKX80" s="811"/>
      <c r="UKY80" s="811"/>
      <c r="UKZ80" s="811"/>
      <c r="ULA80" s="811"/>
      <c r="ULB80" s="811"/>
      <c r="ULC80" s="811"/>
      <c r="ULD80" s="811"/>
      <c r="ULE80" s="811"/>
      <c r="ULF80" s="811"/>
      <c r="ULG80" s="811"/>
      <c r="ULH80" s="811"/>
      <c r="ULI80" s="811"/>
      <c r="ULJ80" s="811"/>
      <c r="ULK80" s="811"/>
      <c r="ULL80" s="811"/>
      <c r="ULM80" s="811"/>
      <c r="ULN80" s="811"/>
      <c r="ULO80" s="811"/>
      <c r="ULP80" s="811"/>
      <c r="ULQ80" s="811"/>
      <c r="ULR80" s="811"/>
      <c r="ULS80" s="811"/>
      <c r="ULT80" s="811"/>
      <c r="ULU80" s="811"/>
      <c r="ULV80" s="811"/>
      <c r="ULW80" s="811"/>
      <c r="ULX80" s="811"/>
      <c r="ULY80" s="811"/>
      <c r="ULZ80" s="811"/>
      <c r="UMA80" s="811"/>
      <c r="UMB80" s="811"/>
      <c r="UMC80" s="811"/>
      <c r="UMD80" s="811"/>
      <c r="UME80" s="811"/>
      <c r="UMF80" s="811"/>
      <c r="UMG80" s="811"/>
      <c r="UMH80" s="811"/>
      <c r="UMI80" s="811"/>
      <c r="UMJ80" s="811"/>
      <c r="UMK80" s="811"/>
      <c r="UML80" s="811"/>
      <c r="UMM80" s="811"/>
      <c r="UMN80" s="811"/>
      <c r="UMO80" s="811"/>
      <c r="UMP80" s="811"/>
      <c r="UMQ80" s="811"/>
      <c r="UMR80" s="811"/>
      <c r="UMS80" s="811"/>
      <c r="UMT80" s="811"/>
      <c r="UMU80" s="811"/>
      <c r="UMV80" s="811"/>
      <c r="UMW80" s="811"/>
      <c r="UMX80" s="811"/>
      <c r="UMY80" s="811"/>
      <c r="UMZ80" s="811"/>
      <c r="UNA80" s="811"/>
      <c r="UNB80" s="811"/>
      <c r="UNC80" s="811"/>
      <c r="UND80" s="811"/>
      <c r="UNE80" s="811"/>
      <c r="UNF80" s="811"/>
      <c r="UNG80" s="811"/>
      <c r="UNH80" s="811"/>
      <c r="UNI80" s="811"/>
      <c r="UNJ80" s="811"/>
      <c r="UNK80" s="811"/>
      <c r="UNL80" s="811"/>
      <c r="UNM80" s="811"/>
      <c r="UNN80" s="811"/>
      <c r="UNO80" s="811"/>
      <c r="UNP80" s="811"/>
      <c r="UNQ80" s="811"/>
      <c r="UNR80" s="811"/>
      <c r="UNS80" s="811"/>
      <c r="UNT80" s="811"/>
      <c r="UNU80" s="811"/>
      <c r="UNV80" s="811"/>
      <c r="UNW80" s="811"/>
      <c r="UNX80" s="811"/>
      <c r="UNY80" s="811"/>
      <c r="UNZ80" s="811"/>
      <c r="UOA80" s="811"/>
      <c r="UOB80" s="811"/>
      <c r="UOC80" s="811"/>
      <c r="UOD80" s="811"/>
      <c r="UOE80" s="811"/>
      <c r="UOF80" s="811"/>
      <c r="UOG80" s="811"/>
      <c r="UOH80" s="811"/>
      <c r="UOI80" s="811"/>
      <c r="UOJ80" s="811"/>
      <c r="UOK80" s="811"/>
      <c r="UOL80" s="811"/>
      <c r="UOM80" s="811"/>
      <c r="UON80" s="811"/>
      <c r="UOO80" s="811"/>
      <c r="UOP80" s="811"/>
      <c r="UOQ80" s="811"/>
      <c r="UOR80" s="811"/>
      <c r="UOS80" s="811"/>
      <c r="UOT80" s="811"/>
      <c r="UOU80" s="811"/>
      <c r="UOV80" s="811"/>
      <c r="UOW80" s="811"/>
      <c r="UOX80" s="811"/>
      <c r="UOY80" s="811"/>
      <c r="UOZ80" s="811"/>
      <c r="UPA80" s="811"/>
      <c r="UPB80" s="811"/>
      <c r="UPC80" s="811"/>
      <c r="UPD80" s="811"/>
      <c r="UPE80" s="811"/>
      <c r="UPF80" s="811"/>
      <c r="UPG80" s="811"/>
      <c r="UPH80" s="811"/>
      <c r="UPI80" s="811"/>
      <c r="UPJ80" s="811"/>
      <c r="UPK80" s="811"/>
      <c r="UPL80" s="811"/>
      <c r="UPM80" s="811"/>
      <c r="UPN80" s="811"/>
      <c r="UPO80" s="811"/>
      <c r="UPP80" s="811"/>
      <c r="UPQ80" s="811"/>
      <c r="UPR80" s="811"/>
      <c r="UPS80" s="811"/>
      <c r="UPT80" s="811"/>
      <c r="UPU80" s="811"/>
      <c r="UPV80" s="811"/>
      <c r="UPW80" s="811"/>
      <c r="UPX80" s="811"/>
      <c r="UPY80" s="811"/>
      <c r="UPZ80" s="811"/>
      <c r="UQA80" s="811"/>
      <c r="UQB80" s="811"/>
      <c r="UQC80" s="811"/>
      <c r="UQD80" s="811"/>
      <c r="UQE80" s="811"/>
      <c r="UQF80" s="811"/>
      <c r="UQG80" s="811"/>
      <c r="UQH80" s="811"/>
      <c r="UQI80" s="811"/>
      <c r="UQJ80" s="811"/>
      <c r="UQK80" s="811"/>
      <c r="UQL80" s="811"/>
      <c r="UQM80" s="811"/>
      <c r="UQN80" s="811"/>
      <c r="UQO80" s="811"/>
      <c r="UQP80" s="811"/>
      <c r="UQQ80" s="811"/>
      <c r="UQR80" s="811"/>
      <c r="UQS80" s="811"/>
      <c r="UQT80" s="811"/>
      <c r="UQU80" s="811"/>
      <c r="UQV80" s="811"/>
      <c r="UQW80" s="811"/>
      <c r="UQX80" s="811"/>
      <c r="UQY80" s="811"/>
      <c r="UQZ80" s="811"/>
      <c r="URA80" s="811"/>
      <c r="URB80" s="811"/>
      <c r="URC80" s="811"/>
      <c r="URD80" s="811"/>
      <c r="URE80" s="811"/>
      <c r="URF80" s="811"/>
      <c r="URG80" s="811"/>
      <c r="URH80" s="811"/>
      <c r="URI80" s="811"/>
      <c r="URJ80" s="811"/>
      <c r="URK80" s="811"/>
      <c r="URL80" s="811"/>
      <c r="URM80" s="811"/>
      <c r="URN80" s="811"/>
      <c r="URO80" s="811"/>
      <c r="URP80" s="811"/>
      <c r="URQ80" s="811"/>
      <c r="URR80" s="811"/>
      <c r="URS80" s="811"/>
      <c r="URT80" s="811"/>
      <c r="URU80" s="811"/>
      <c r="URV80" s="811"/>
      <c r="URW80" s="811"/>
      <c r="URX80" s="811"/>
      <c r="URY80" s="811"/>
      <c r="URZ80" s="811"/>
      <c r="USA80" s="811"/>
      <c r="USB80" s="811"/>
      <c r="USC80" s="811"/>
      <c r="USD80" s="811"/>
      <c r="USE80" s="811"/>
      <c r="USF80" s="811"/>
      <c r="USG80" s="811"/>
      <c r="USH80" s="811"/>
      <c r="USI80" s="811"/>
      <c r="USJ80" s="811"/>
      <c r="USK80" s="811"/>
      <c r="USL80" s="811"/>
      <c r="USM80" s="811"/>
      <c r="USN80" s="811"/>
      <c r="USO80" s="811"/>
      <c r="USP80" s="811"/>
      <c r="USQ80" s="811"/>
      <c r="USR80" s="811"/>
      <c r="USS80" s="811"/>
      <c r="UST80" s="811"/>
      <c r="USU80" s="811"/>
      <c r="USV80" s="811"/>
      <c r="USW80" s="811"/>
      <c r="USX80" s="811"/>
      <c r="USY80" s="811"/>
      <c r="USZ80" s="811"/>
      <c r="UTA80" s="811"/>
      <c r="UTB80" s="811"/>
      <c r="UTC80" s="811"/>
      <c r="UTD80" s="811"/>
      <c r="UTE80" s="811"/>
      <c r="UTF80" s="811"/>
      <c r="UTG80" s="811"/>
      <c r="UTH80" s="811"/>
      <c r="UTI80" s="811"/>
      <c r="UTJ80" s="811"/>
      <c r="UTK80" s="811"/>
      <c r="UTL80" s="811"/>
      <c r="UTM80" s="811"/>
      <c r="UTN80" s="811"/>
      <c r="UTO80" s="811"/>
      <c r="UTP80" s="811"/>
      <c r="UTQ80" s="811"/>
      <c r="UTR80" s="811"/>
      <c r="UTS80" s="811"/>
      <c r="UTT80" s="811"/>
      <c r="UTU80" s="811"/>
      <c r="UTV80" s="811"/>
      <c r="UTW80" s="811"/>
      <c r="UTX80" s="811"/>
      <c r="UTY80" s="811"/>
      <c r="UTZ80" s="811"/>
      <c r="UUA80" s="811"/>
      <c r="UUB80" s="811"/>
      <c r="UUC80" s="811"/>
      <c r="UUD80" s="811"/>
      <c r="UUE80" s="811"/>
      <c r="UUF80" s="811"/>
      <c r="UUG80" s="811"/>
      <c r="UUH80" s="811"/>
      <c r="UUI80" s="811"/>
      <c r="UUJ80" s="811"/>
      <c r="UUK80" s="811"/>
      <c r="UUL80" s="811"/>
      <c r="UUM80" s="811"/>
      <c r="UUN80" s="811"/>
      <c r="UUO80" s="811"/>
      <c r="UUP80" s="811"/>
      <c r="UUQ80" s="811"/>
      <c r="UUR80" s="811"/>
      <c r="UUS80" s="811"/>
      <c r="UUT80" s="811"/>
      <c r="UUU80" s="811"/>
      <c r="UUV80" s="811"/>
      <c r="UUW80" s="811"/>
      <c r="UUX80" s="811"/>
      <c r="UUY80" s="811"/>
      <c r="UUZ80" s="811"/>
      <c r="UVA80" s="811"/>
      <c r="UVB80" s="811"/>
      <c r="UVC80" s="811"/>
      <c r="UVD80" s="811"/>
      <c r="UVE80" s="811"/>
      <c r="UVF80" s="811"/>
      <c r="UVG80" s="811"/>
      <c r="UVH80" s="811"/>
      <c r="UVI80" s="811"/>
      <c r="UVJ80" s="811"/>
      <c r="UVK80" s="811"/>
      <c r="UVL80" s="811"/>
      <c r="UVM80" s="811"/>
      <c r="UVN80" s="811"/>
      <c r="UVO80" s="811"/>
      <c r="UVP80" s="811"/>
      <c r="UVQ80" s="811"/>
      <c r="UVR80" s="811"/>
      <c r="UVS80" s="811"/>
      <c r="UVT80" s="811"/>
      <c r="UVU80" s="811"/>
      <c r="UVV80" s="811"/>
      <c r="UVW80" s="811"/>
      <c r="UVX80" s="811"/>
      <c r="UVY80" s="811"/>
      <c r="UVZ80" s="811"/>
      <c r="UWA80" s="811"/>
      <c r="UWB80" s="811"/>
      <c r="UWC80" s="811"/>
      <c r="UWD80" s="811"/>
      <c r="UWE80" s="811"/>
      <c r="UWF80" s="811"/>
      <c r="UWG80" s="811"/>
      <c r="UWH80" s="811"/>
      <c r="UWI80" s="811"/>
      <c r="UWJ80" s="811"/>
      <c r="UWK80" s="811"/>
      <c r="UWL80" s="811"/>
      <c r="UWM80" s="811"/>
      <c r="UWN80" s="811"/>
      <c r="UWO80" s="811"/>
      <c r="UWP80" s="811"/>
      <c r="UWQ80" s="811"/>
      <c r="UWR80" s="811"/>
      <c r="UWS80" s="811"/>
      <c r="UWT80" s="811"/>
      <c r="UWU80" s="811"/>
      <c r="UWV80" s="811"/>
      <c r="UWW80" s="811"/>
      <c r="UWX80" s="811"/>
      <c r="UWY80" s="811"/>
      <c r="UWZ80" s="811"/>
      <c r="UXA80" s="811"/>
      <c r="UXB80" s="811"/>
      <c r="UXC80" s="811"/>
      <c r="UXD80" s="811"/>
      <c r="UXE80" s="811"/>
      <c r="UXF80" s="811"/>
      <c r="UXG80" s="811"/>
      <c r="UXH80" s="811"/>
      <c r="UXI80" s="811"/>
      <c r="UXJ80" s="811"/>
      <c r="UXK80" s="811"/>
      <c r="UXL80" s="811"/>
      <c r="UXM80" s="811"/>
      <c r="UXN80" s="811"/>
      <c r="UXO80" s="811"/>
      <c r="UXP80" s="811"/>
      <c r="UXQ80" s="811"/>
      <c r="UXR80" s="811"/>
      <c r="UXS80" s="811"/>
      <c r="UXT80" s="811"/>
      <c r="UXU80" s="811"/>
      <c r="UXV80" s="811"/>
      <c r="UXW80" s="811"/>
      <c r="UXX80" s="811"/>
      <c r="UXY80" s="811"/>
      <c r="UXZ80" s="811"/>
      <c r="UYA80" s="811"/>
      <c r="UYB80" s="811"/>
      <c r="UYC80" s="811"/>
      <c r="UYD80" s="811"/>
      <c r="UYE80" s="811"/>
      <c r="UYF80" s="811"/>
      <c r="UYG80" s="811"/>
      <c r="UYH80" s="811"/>
      <c r="UYI80" s="811"/>
      <c r="UYJ80" s="811"/>
      <c r="UYK80" s="811"/>
      <c r="UYL80" s="811"/>
      <c r="UYM80" s="811"/>
      <c r="UYN80" s="811"/>
      <c r="UYO80" s="811"/>
      <c r="UYP80" s="811"/>
      <c r="UYQ80" s="811"/>
      <c r="UYR80" s="811"/>
      <c r="UYS80" s="811"/>
      <c r="UYT80" s="811"/>
      <c r="UYU80" s="811"/>
      <c r="UYV80" s="811"/>
      <c r="UYW80" s="811"/>
      <c r="UYX80" s="811"/>
      <c r="UYY80" s="811"/>
      <c r="UYZ80" s="811"/>
      <c r="UZA80" s="811"/>
      <c r="UZB80" s="811"/>
      <c r="UZC80" s="811"/>
      <c r="UZD80" s="811"/>
      <c r="UZE80" s="811"/>
      <c r="UZF80" s="811"/>
      <c r="UZG80" s="811"/>
      <c r="UZH80" s="811"/>
      <c r="UZI80" s="811"/>
      <c r="UZJ80" s="811"/>
      <c r="UZK80" s="811"/>
      <c r="UZL80" s="811"/>
      <c r="UZM80" s="811"/>
      <c r="UZN80" s="811"/>
      <c r="UZO80" s="811"/>
      <c r="UZP80" s="811"/>
      <c r="UZQ80" s="811"/>
      <c r="UZR80" s="811"/>
      <c r="UZS80" s="811"/>
      <c r="UZT80" s="811"/>
      <c r="UZU80" s="811"/>
      <c r="UZV80" s="811"/>
      <c r="UZW80" s="811"/>
      <c r="UZX80" s="811"/>
      <c r="UZY80" s="811"/>
      <c r="UZZ80" s="811"/>
      <c r="VAA80" s="811"/>
      <c r="VAB80" s="811"/>
      <c r="VAC80" s="811"/>
      <c r="VAD80" s="811"/>
      <c r="VAE80" s="811"/>
      <c r="VAF80" s="811"/>
      <c r="VAG80" s="811"/>
      <c r="VAH80" s="811"/>
      <c r="VAI80" s="811"/>
      <c r="VAJ80" s="811"/>
      <c r="VAK80" s="811"/>
      <c r="VAL80" s="811"/>
      <c r="VAM80" s="811"/>
      <c r="VAN80" s="811"/>
      <c r="VAO80" s="811"/>
      <c r="VAP80" s="811"/>
      <c r="VAQ80" s="811"/>
      <c r="VAR80" s="811"/>
      <c r="VAS80" s="811"/>
      <c r="VAT80" s="811"/>
      <c r="VAU80" s="811"/>
      <c r="VAV80" s="811"/>
      <c r="VAW80" s="811"/>
      <c r="VAX80" s="811"/>
      <c r="VAY80" s="811"/>
      <c r="VAZ80" s="811"/>
      <c r="VBA80" s="811"/>
      <c r="VBB80" s="811"/>
      <c r="VBC80" s="811"/>
      <c r="VBD80" s="811"/>
      <c r="VBE80" s="811"/>
      <c r="VBF80" s="811"/>
      <c r="VBG80" s="811"/>
      <c r="VBH80" s="811"/>
      <c r="VBI80" s="811"/>
      <c r="VBJ80" s="811"/>
      <c r="VBK80" s="811"/>
      <c r="VBL80" s="811"/>
      <c r="VBM80" s="811"/>
      <c r="VBN80" s="811"/>
      <c r="VBO80" s="811"/>
      <c r="VBP80" s="811"/>
      <c r="VBQ80" s="811"/>
      <c r="VBR80" s="811"/>
      <c r="VBS80" s="811"/>
      <c r="VBT80" s="811"/>
      <c r="VBU80" s="811"/>
      <c r="VBV80" s="811"/>
      <c r="VBW80" s="811"/>
      <c r="VBX80" s="811"/>
      <c r="VBY80" s="811"/>
      <c r="VBZ80" s="811"/>
      <c r="VCA80" s="811"/>
      <c r="VCB80" s="811"/>
      <c r="VCC80" s="811"/>
      <c r="VCD80" s="811"/>
      <c r="VCE80" s="811"/>
      <c r="VCF80" s="811"/>
      <c r="VCG80" s="811"/>
      <c r="VCH80" s="811"/>
      <c r="VCI80" s="811"/>
      <c r="VCJ80" s="811"/>
      <c r="VCK80" s="811"/>
      <c r="VCL80" s="811"/>
      <c r="VCM80" s="811"/>
      <c r="VCN80" s="811"/>
      <c r="VCO80" s="811"/>
      <c r="VCP80" s="811"/>
      <c r="VCQ80" s="811"/>
      <c r="VCR80" s="811"/>
      <c r="VCS80" s="811"/>
      <c r="VCT80" s="811"/>
      <c r="VCU80" s="811"/>
      <c r="VCV80" s="811"/>
      <c r="VCW80" s="811"/>
      <c r="VCX80" s="811"/>
      <c r="VCY80" s="811"/>
      <c r="VCZ80" s="811"/>
      <c r="VDA80" s="811"/>
      <c r="VDB80" s="811"/>
      <c r="VDC80" s="811"/>
      <c r="VDD80" s="811"/>
      <c r="VDE80" s="811"/>
      <c r="VDF80" s="811"/>
      <c r="VDG80" s="811"/>
      <c r="VDH80" s="811"/>
      <c r="VDI80" s="811"/>
      <c r="VDJ80" s="811"/>
      <c r="VDK80" s="811"/>
      <c r="VDL80" s="811"/>
      <c r="VDM80" s="811"/>
      <c r="VDN80" s="811"/>
      <c r="VDO80" s="811"/>
      <c r="VDP80" s="811"/>
      <c r="VDQ80" s="811"/>
      <c r="VDR80" s="811"/>
      <c r="VDS80" s="811"/>
      <c r="VDT80" s="811"/>
      <c r="VDU80" s="811"/>
      <c r="VDV80" s="811"/>
      <c r="VDW80" s="811"/>
      <c r="VDX80" s="811"/>
      <c r="VDY80" s="811"/>
      <c r="VDZ80" s="811"/>
      <c r="VEA80" s="811"/>
      <c r="VEB80" s="811"/>
      <c r="VEC80" s="811"/>
      <c r="VED80" s="811"/>
      <c r="VEE80" s="811"/>
      <c r="VEF80" s="811"/>
      <c r="VEG80" s="811"/>
      <c r="VEH80" s="811"/>
      <c r="VEI80" s="811"/>
      <c r="VEJ80" s="811"/>
      <c r="VEK80" s="811"/>
      <c r="VEL80" s="811"/>
      <c r="VEM80" s="811"/>
      <c r="VEN80" s="811"/>
      <c r="VEO80" s="811"/>
      <c r="VEP80" s="811"/>
      <c r="VEQ80" s="811"/>
      <c r="VER80" s="811"/>
      <c r="VES80" s="811"/>
      <c r="VET80" s="811"/>
      <c r="VEU80" s="811"/>
      <c r="VEV80" s="811"/>
      <c r="VEW80" s="811"/>
      <c r="VEX80" s="811"/>
      <c r="VEY80" s="811"/>
      <c r="VEZ80" s="811"/>
      <c r="VFA80" s="811"/>
      <c r="VFB80" s="811"/>
      <c r="VFC80" s="811"/>
      <c r="VFD80" s="811"/>
      <c r="VFE80" s="811"/>
      <c r="VFF80" s="811"/>
      <c r="VFG80" s="811"/>
      <c r="VFH80" s="811"/>
      <c r="VFI80" s="811"/>
      <c r="VFJ80" s="811"/>
      <c r="VFK80" s="811"/>
      <c r="VFL80" s="811"/>
      <c r="VFM80" s="811"/>
      <c r="VFN80" s="811"/>
      <c r="VFO80" s="811"/>
      <c r="VFP80" s="811"/>
      <c r="VFQ80" s="811"/>
      <c r="VFR80" s="811"/>
      <c r="VFS80" s="811"/>
      <c r="VFT80" s="811"/>
      <c r="VFU80" s="811"/>
      <c r="VFV80" s="811"/>
      <c r="VFW80" s="811"/>
      <c r="VFX80" s="811"/>
      <c r="VFY80" s="811"/>
      <c r="VFZ80" s="811"/>
      <c r="VGA80" s="811"/>
      <c r="VGB80" s="811"/>
      <c r="VGC80" s="811"/>
      <c r="VGD80" s="811"/>
      <c r="VGE80" s="811"/>
      <c r="VGF80" s="811"/>
      <c r="VGG80" s="811"/>
      <c r="VGH80" s="811"/>
      <c r="VGI80" s="811"/>
      <c r="VGJ80" s="811"/>
      <c r="VGK80" s="811"/>
      <c r="VGL80" s="811"/>
      <c r="VGM80" s="811"/>
      <c r="VGN80" s="811"/>
      <c r="VGO80" s="811"/>
      <c r="VGP80" s="811"/>
      <c r="VGQ80" s="811"/>
      <c r="VGR80" s="811"/>
      <c r="VGS80" s="811"/>
      <c r="VGT80" s="811"/>
      <c r="VGU80" s="811"/>
      <c r="VGV80" s="811"/>
      <c r="VGW80" s="811"/>
      <c r="VGX80" s="811"/>
      <c r="VGY80" s="811"/>
      <c r="VGZ80" s="811"/>
      <c r="VHA80" s="811"/>
      <c r="VHB80" s="811"/>
      <c r="VHC80" s="811"/>
      <c r="VHD80" s="811"/>
      <c r="VHE80" s="811"/>
      <c r="VHF80" s="811"/>
      <c r="VHG80" s="811"/>
      <c r="VHH80" s="811"/>
      <c r="VHI80" s="811"/>
      <c r="VHJ80" s="811"/>
      <c r="VHK80" s="811"/>
      <c r="VHL80" s="811"/>
      <c r="VHM80" s="811"/>
      <c r="VHN80" s="811"/>
      <c r="VHO80" s="811"/>
      <c r="VHP80" s="811"/>
      <c r="VHQ80" s="811"/>
      <c r="VHR80" s="811"/>
      <c r="VHS80" s="811"/>
      <c r="VHT80" s="811"/>
      <c r="VHU80" s="811"/>
      <c r="VHV80" s="811"/>
      <c r="VHW80" s="811"/>
      <c r="VHX80" s="811"/>
      <c r="VHY80" s="811"/>
      <c r="VHZ80" s="811"/>
      <c r="VIA80" s="811"/>
      <c r="VIB80" s="811"/>
      <c r="VIC80" s="811"/>
      <c r="VID80" s="811"/>
      <c r="VIE80" s="811"/>
      <c r="VIF80" s="811"/>
      <c r="VIG80" s="811"/>
      <c r="VIH80" s="811"/>
      <c r="VII80" s="811"/>
      <c r="VIJ80" s="811"/>
      <c r="VIK80" s="811"/>
      <c r="VIL80" s="811"/>
      <c r="VIM80" s="811"/>
      <c r="VIN80" s="811"/>
      <c r="VIO80" s="811"/>
      <c r="VIP80" s="811"/>
      <c r="VIQ80" s="811"/>
      <c r="VIR80" s="811"/>
      <c r="VIS80" s="811"/>
      <c r="VIT80" s="811"/>
      <c r="VIU80" s="811"/>
      <c r="VIV80" s="811"/>
      <c r="VIW80" s="811"/>
      <c r="VIX80" s="811"/>
      <c r="VIY80" s="811"/>
      <c r="VIZ80" s="811"/>
      <c r="VJA80" s="811"/>
      <c r="VJB80" s="811"/>
      <c r="VJC80" s="811"/>
      <c r="VJD80" s="811"/>
      <c r="VJE80" s="811"/>
      <c r="VJF80" s="811"/>
      <c r="VJG80" s="811"/>
      <c r="VJH80" s="811"/>
      <c r="VJI80" s="811"/>
      <c r="VJJ80" s="811"/>
      <c r="VJK80" s="811"/>
      <c r="VJL80" s="811"/>
      <c r="VJM80" s="811"/>
      <c r="VJN80" s="811"/>
      <c r="VJO80" s="811"/>
      <c r="VJP80" s="811"/>
      <c r="VJQ80" s="811"/>
      <c r="VJR80" s="811"/>
      <c r="VJS80" s="811"/>
      <c r="VJT80" s="811"/>
      <c r="VJU80" s="811"/>
      <c r="VJV80" s="811"/>
      <c r="VJW80" s="811"/>
      <c r="VJX80" s="811"/>
      <c r="VJY80" s="811"/>
      <c r="VJZ80" s="811"/>
      <c r="VKA80" s="811"/>
      <c r="VKB80" s="811"/>
      <c r="VKC80" s="811"/>
      <c r="VKD80" s="811"/>
      <c r="VKE80" s="811"/>
      <c r="VKF80" s="811"/>
      <c r="VKG80" s="811"/>
      <c r="VKH80" s="811"/>
      <c r="VKI80" s="811"/>
      <c r="VKJ80" s="811"/>
      <c r="VKK80" s="811"/>
      <c r="VKL80" s="811"/>
      <c r="VKM80" s="811"/>
      <c r="VKN80" s="811"/>
      <c r="VKO80" s="811"/>
      <c r="VKP80" s="811"/>
      <c r="VKQ80" s="811"/>
      <c r="VKR80" s="811"/>
      <c r="VKS80" s="811"/>
      <c r="VKT80" s="811"/>
      <c r="VKU80" s="811"/>
      <c r="VKV80" s="811"/>
      <c r="VKW80" s="811"/>
      <c r="VKX80" s="811"/>
      <c r="VKY80" s="811"/>
      <c r="VKZ80" s="811"/>
      <c r="VLA80" s="811"/>
      <c r="VLB80" s="811"/>
      <c r="VLC80" s="811"/>
      <c r="VLD80" s="811"/>
      <c r="VLE80" s="811"/>
      <c r="VLF80" s="811"/>
      <c r="VLG80" s="811"/>
      <c r="VLH80" s="811"/>
      <c r="VLI80" s="811"/>
      <c r="VLJ80" s="811"/>
      <c r="VLK80" s="811"/>
      <c r="VLL80" s="811"/>
      <c r="VLM80" s="811"/>
      <c r="VLN80" s="811"/>
      <c r="VLO80" s="811"/>
      <c r="VLP80" s="811"/>
      <c r="VLQ80" s="811"/>
      <c r="VLR80" s="811"/>
      <c r="VLS80" s="811"/>
      <c r="VLT80" s="811"/>
      <c r="VLU80" s="811"/>
      <c r="VLV80" s="811"/>
      <c r="VLW80" s="811"/>
      <c r="VLX80" s="811"/>
      <c r="VLY80" s="811"/>
      <c r="VLZ80" s="811"/>
      <c r="VMA80" s="811"/>
      <c r="VMB80" s="811"/>
      <c r="VMC80" s="811"/>
      <c r="VMD80" s="811"/>
      <c r="VME80" s="811"/>
      <c r="VMF80" s="811"/>
      <c r="VMG80" s="811"/>
      <c r="VMH80" s="811"/>
      <c r="VMI80" s="811"/>
      <c r="VMJ80" s="811"/>
      <c r="VMK80" s="811"/>
      <c r="VML80" s="811"/>
      <c r="VMM80" s="811"/>
      <c r="VMN80" s="811"/>
      <c r="VMO80" s="811"/>
      <c r="VMP80" s="811"/>
      <c r="VMQ80" s="811"/>
      <c r="VMR80" s="811"/>
      <c r="VMS80" s="811"/>
      <c r="VMT80" s="811"/>
      <c r="VMU80" s="811"/>
      <c r="VMV80" s="811"/>
      <c r="VMW80" s="811"/>
      <c r="VMX80" s="811"/>
      <c r="VMY80" s="811"/>
      <c r="VMZ80" s="811"/>
      <c r="VNA80" s="811"/>
      <c r="VNB80" s="811"/>
      <c r="VNC80" s="811"/>
      <c r="VND80" s="811"/>
      <c r="VNE80" s="811"/>
      <c r="VNF80" s="811"/>
      <c r="VNG80" s="811"/>
      <c r="VNH80" s="811"/>
      <c r="VNI80" s="811"/>
      <c r="VNJ80" s="811"/>
      <c r="VNK80" s="811"/>
      <c r="VNL80" s="811"/>
      <c r="VNM80" s="811"/>
      <c r="VNN80" s="811"/>
      <c r="VNO80" s="811"/>
      <c r="VNP80" s="811"/>
      <c r="VNQ80" s="811"/>
      <c r="VNR80" s="811"/>
      <c r="VNS80" s="811"/>
      <c r="VNT80" s="811"/>
      <c r="VNU80" s="811"/>
      <c r="VNV80" s="811"/>
      <c r="VNW80" s="811"/>
      <c r="VNX80" s="811"/>
      <c r="VNY80" s="811"/>
      <c r="VNZ80" s="811"/>
      <c r="VOA80" s="811"/>
      <c r="VOB80" s="811"/>
      <c r="VOC80" s="811"/>
      <c r="VOD80" s="811"/>
      <c r="VOE80" s="811"/>
      <c r="VOF80" s="811"/>
      <c r="VOG80" s="811"/>
      <c r="VOH80" s="811"/>
      <c r="VOI80" s="811"/>
      <c r="VOJ80" s="811"/>
      <c r="VOK80" s="811"/>
      <c r="VOL80" s="811"/>
      <c r="VOM80" s="811"/>
      <c r="VON80" s="811"/>
      <c r="VOO80" s="811"/>
      <c r="VOP80" s="811"/>
      <c r="VOQ80" s="811"/>
      <c r="VOR80" s="811"/>
      <c r="VOS80" s="811"/>
      <c r="VOT80" s="811"/>
      <c r="VOU80" s="811"/>
      <c r="VOV80" s="811"/>
      <c r="VOW80" s="811"/>
      <c r="VOX80" s="811"/>
      <c r="VOY80" s="811"/>
      <c r="VOZ80" s="811"/>
      <c r="VPA80" s="811"/>
      <c r="VPB80" s="811"/>
      <c r="VPC80" s="811"/>
      <c r="VPD80" s="811"/>
      <c r="VPE80" s="811"/>
      <c r="VPF80" s="811"/>
      <c r="VPG80" s="811"/>
      <c r="VPH80" s="811"/>
      <c r="VPI80" s="811"/>
      <c r="VPJ80" s="811"/>
      <c r="VPK80" s="811"/>
      <c r="VPL80" s="811"/>
      <c r="VPM80" s="811"/>
      <c r="VPN80" s="811"/>
      <c r="VPO80" s="811"/>
      <c r="VPP80" s="811"/>
      <c r="VPQ80" s="811"/>
      <c r="VPR80" s="811"/>
      <c r="VPS80" s="811"/>
      <c r="VPT80" s="811"/>
      <c r="VPU80" s="811"/>
      <c r="VPV80" s="811"/>
      <c r="VPW80" s="811"/>
      <c r="VPX80" s="811"/>
      <c r="VPY80" s="811"/>
      <c r="VPZ80" s="811"/>
      <c r="VQA80" s="811"/>
      <c r="VQB80" s="811"/>
      <c r="VQC80" s="811"/>
      <c r="VQD80" s="811"/>
      <c r="VQE80" s="811"/>
      <c r="VQF80" s="811"/>
      <c r="VQG80" s="811"/>
      <c r="VQH80" s="811"/>
      <c r="VQI80" s="811"/>
      <c r="VQJ80" s="811"/>
      <c r="VQK80" s="811"/>
      <c r="VQL80" s="811"/>
      <c r="VQM80" s="811"/>
      <c r="VQN80" s="811"/>
      <c r="VQO80" s="811"/>
      <c r="VQP80" s="811"/>
      <c r="VQQ80" s="811"/>
      <c r="VQR80" s="811"/>
      <c r="VQS80" s="811"/>
      <c r="VQT80" s="811"/>
      <c r="VQU80" s="811"/>
      <c r="VQV80" s="811"/>
      <c r="VQW80" s="811"/>
      <c r="VQX80" s="811"/>
      <c r="VQY80" s="811"/>
      <c r="VQZ80" s="811"/>
      <c r="VRA80" s="811"/>
      <c r="VRB80" s="811"/>
      <c r="VRC80" s="811"/>
      <c r="VRD80" s="811"/>
      <c r="VRE80" s="811"/>
      <c r="VRF80" s="811"/>
      <c r="VRG80" s="811"/>
      <c r="VRH80" s="811"/>
      <c r="VRI80" s="811"/>
      <c r="VRJ80" s="811"/>
      <c r="VRK80" s="811"/>
      <c r="VRL80" s="811"/>
      <c r="VRM80" s="811"/>
      <c r="VRN80" s="811"/>
      <c r="VRO80" s="811"/>
      <c r="VRP80" s="811"/>
      <c r="VRQ80" s="811"/>
      <c r="VRR80" s="811"/>
      <c r="VRS80" s="811"/>
      <c r="VRT80" s="811"/>
      <c r="VRU80" s="811"/>
      <c r="VRV80" s="811"/>
      <c r="VRW80" s="811"/>
      <c r="VRX80" s="811"/>
      <c r="VRY80" s="811"/>
      <c r="VRZ80" s="811"/>
      <c r="VSA80" s="811"/>
      <c r="VSB80" s="811"/>
      <c r="VSC80" s="811"/>
      <c r="VSD80" s="811"/>
      <c r="VSE80" s="811"/>
      <c r="VSF80" s="811"/>
      <c r="VSG80" s="811"/>
      <c r="VSH80" s="811"/>
      <c r="VSI80" s="811"/>
      <c r="VSJ80" s="811"/>
      <c r="VSK80" s="811"/>
      <c r="VSL80" s="811"/>
      <c r="VSM80" s="811"/>
      <c r="VSN80" s="811"/>
      <c r="VSO80" s="811"/>
      <c r="VSP80" s="811"/>
      <c r="VSQ80" s="811"/>
      <c r="VSR80" s="811"/>
      <c r="VSS80" s="811"/>
      <c r="VST80" s="811"/>
      <c r="VSU80" s="811"/>
      <c r="VSV80" s="811"/>
      <c r="VSW80" s="811"/>
      <c r="VSX80" s="811"/>
      <c r="VSY80" s="811"/>
      <c r="VSZ80" s="811"/>
      <c r="VTA80" s="811"/>
      <c r="VTB80" s="811"/>
      <c r="VTC80" s="811"/>
      <c r="VTD80" s="811"/>
      <c r="VTE80" s="811"/>
      <c r="VTF80" s="811"/>
      <c r="VTG80" s="811"/>
      <c r="VTH80" s="811"/>
      <c r="VTI80" s="811"/>
      <c r="VTJ80" s="811"/>
      <c r="VTK80" s="811"/>
      <c r="VTL80" s="811"/>
      <c r="VTM80" s="811"/>
      <c r="VTN80" s="811"/>
      <c r="VTO80" s="811"/>
      <c r="VTP80" s="811"/>
      <c r="VTQ80" s="811"/>
      <c r="VTR80" s="811"/>
      <c r="VTS80" s="811"/>
      <c r="VTT80" s="811"/>
      <c r="VTU80" s="811"/>
      <c r="VTV80" s="811"/>
      <c r="VTW80" s="811"/>
      <c r="VTX80" s="811"/>
      <c r="VTY80" s="811"/>
      <c r="VTZ80" s="811"/>
      <c r="VUA80" s="811"/>
      <c r="VUB80" s="811"/>
      <c r="VUC80" s="811"/>
      <c r="VUD80" s="811"/>
      <c r="VUE80" s="811"/>
      <c r="VUF80" s="811"/>
      <c r="VUG80" s="811"/>
      <c r="VUH80" s="811"/>
      <c r="VUI80" s="811"/>
      <c r="VUJ80" s="811"/>
      <c r="VUK80" s="811"/>
      <c r="VUL80" s="811"/>
      <c r="VUM80" s="811"/>
      <c r="VUN80" s="811"/>
      <c r="VUO80" s="811"/>
      <c r="VUP80" s="811"/>
      <c r="VUQ80" s="811"/>
      <c r="VUR80" s="811"/>
      <c r="VUS80" s="811"/>
      <c r="VUT80" s="811"/>
      <c r="VUU80" s="811"/>
      <c r="VUV80" s="811"/>
      <c r="VUW80" s="811"/>
      <c r="VUX80" s="811"/>
      <c r="VUY80" s="811"/>
      <c r="VUZ80" s="811"/>
      <c r="VVA80" s="811"/>
      <c r="VVB80" s="811"/>
      <c r="VVC80" s="811"/>
      <c r="VVD80" s="811"/>
      <c r="VVE80" s="811"/>
      <c r="VVF80" s="811"/>
      <c r="VVG80" s="811"/>
      <c r="VVH80" s="811"/>
      <c r="VVI80" s="811"/>
      <c r="VVJ80" s="811"/>
      <c r="VVK80" s="811"/>
      <c r="VVL80" s="811"/>
      <c r="VVM80" s="811"/>
      <c r="VVN80" s="811"/>
      <c r="VVO80" s="811"/>
      <c r="VVP80" s="811"/>
      <c r="VVQ80" s="811"/>
      <c r="VVR80" s="811"/>
      <c r="VVS80" s="811"/>
      <c r="VVT80" s="811"/>
      <c r="VVU80" s="811"/>
      <c r="VVV80" s="811"/>
      <c r="VVW80" s="811"/>
      <c r="VVX80" s="811"/>
      <c r="VVY80" s="811"/>
      <c r="VVZ80" s="811"/>
      <c r="VWA80" s="811"/>
      <c r="VWB80" s="811"/>
      <c r="VWC80" s="811"/>
      <c r="VWD80" s="811"/>
      <c r="VWE80" s="811"/>
      <c r="VWF80" s="811"/>
      <c r="VWG80" s="811"/>
      <c r="VWH80" s="811"/>
      <c r="VWI80" s="811"/>
      <c r="VWJ80" s="811"/>
      <c r="VWK80" s="811"/>
      <c r="VWL80" s="811"/>
      <c r="VWM80" s="811"/>
      <c r="VWN80" s="811"/>
      <c r="VWO80" s="811"/>
      <c r="VWP80" s="811"/>
      <c r="VWQ80" s="811"/>
      <c r="VWR80" s="811"/>
      <c r="VWS80" s="811"/>
      <c r="VWT80" s="811"/>
      <c r="VWU80" s="811"/>
      <c r="VWV80" s="811"/>
      <c r="VWW80" s="811"/>
      <c r="VWX80" s="811"/>
      <c r="VWY80" s="811"/>
      <c r="VWZ80" s="811"/>
      <c r="VXA80" s="811"/>
      <c r="VXB80" s="811"/>
      <c r="VXC80" s="811"/>
      <c r="VXD80" s="811"/>
      <c r="VXE80" s="811"/>
      <c r="VXF80" s="811"/>
      <c r="VXG80" s="811"/>
      <c r="VXH80" s="811"/>
      <c r="VXI80" s="811"/>
      <c r="VXJ80" s="811"/>
      <c r="VXK80" s="811"/>
      <c r="VXL80" s="811"/>
      <c r="VXM80" s="811"/>
      <c r="VXN80" s="811"/>
      <c r="VXO80" s="811"/>
      <c r="VXP80" s="811"/>
      <c r="VXQ80" s="811"/>
      <c r="VXR80" s="811"/>
      <c r="VXS80" s="811"/>
      <c r="VXT80" s="811"/>
      <c r="VXU80" s="811"/>
      <c r="VXV80" s="811"/>
      <c r="VXW80" s="811"/>
      <c r="VXX80" s="811"/>
      <c r="VXY80" s="811"/>
      <c r="VXZ80" s="811"/>
      <c r="VYA80" s="811"/>
      <c r="VYB80" s="811"/>
      <c r="VYC80" s="811"/>
      <c r="VYD80" s="811"/>
      <c r="VYE80" s="811"/>
      <c r="VYF80" s="811"/>
      <c r="VYG80" s="811"/>
      <c r="VYH80" s="811"/>
      <c r="VYI80" s="811"/>
      <c r="VYJ80" s="811"/>
      <c r="VYK80" s="811"/>
      <c r="VYL80" s="811"/>
      <c r="VYM80" s="811"/>
      <c r="VYN80" s="811"/>
      <c r="VYO80" s="811"/>
      <c r="VYP80" s="811"/>
      <c r="VYQ80" s="811"/>
      <c r="VYR80" s="811"/>
      <c r="VYS80" s="811"/>
      <c r="VYT80" s="811"/>
      <c r="VYU80" s="811"/>
      <c r="VYV80" s="811"/>
      <c r="VYW80" s="811"/>
      <c r="VYX80" s="811"/>
      <c r="VYY80" s="811"/>
      <c r="VYZ80" s="811"/>
      <c r="VZA80" s="811"/>
      <c r="VZB80" s="811"/>
      <c r="VZC80" s="811"/>
      <c r="VZD80" s="811"/>
      <c r="VZE80" s="811"/>
      <c r="VZF80" s="811"/>
      <c r="VZG80" s="811"/>
      <c r="VZH80" s="811"/>
      <c r="VZI80" s="811"/>
      <c r="VZJ80" s="811"/>
      <c r="VZK80" s="811"/>
      <c r="VZL80" s="811"/>
      <c r="VZM80" s="811"/>
      <c r="VZN80" s="811"/>
      <c r="VZO80" s="811"/>
      <c r="VZP80" s="811"/>
      <c r="VZQ80" s="811"/>
      <c r="VZR80" s="811"/>
      <c r="VZS80" s="811"/>
      <c r="VZT80" s="811"/>
      <c r="VZU80" s="811"/>
      <c r="VZV80" s="811"/>
      <c r="VZW80" s="811"/>
      <c r="VZX80" s="811"/>
      <c r="VZY80" s="811"/>
      <c r="VZZ80" s="811"/>
      <c r="WAA80" s="811"/>
      <c r="WAB80" s="811"/>
      <c r="WAC80" s="811"/>
      <c r="WAD80" s="811"/>
      <c r="WAE80" s="811"/>
      <c r="WAF80" s="811"/>
      <c r="WAG80" s="811"/>
      <c r="WAH80" s="811"/>
      <c r="WAI80" s="811"/>
      <c r="WAJ80" s="811"/>
      <c r="WAK80" s="811"/>
      <c r="WAL80" s="811"/>
      <c r="WAM80" s="811"/>
      <c r="WAN80" s="811"/>
      <c r="WAO80" s="811"/>
      <c r="WAP80" s="811"/>
      <c r="WAQ80" s="811"/>
      <c r="WAR80" s="811"/>
      <c r="WAS80" s="811"/>
      <c r="WAT80" s="811"/>
      <c r="WAU80" s="811"/>
      <c r="WAV80" s="811"/>
      <c r="WAW80" s="811"/>
      <c r="WAX80" s="811"/>
      <c r="WAY80" s="811"/>
      <c r="WAZ80" s="811"/>
      <c r="WBA80" s="811"/>
      <c r="WBB80" s="811"/>
      <c r="WBC80" s="811"/>
      <c r="WBD80" s="811"/>
      <c r="WBE80" s="811"/>
      <c r="WBF80" s="811"/>
      <c r="WBG80" s="811"/>
      <c r="WBH80" s="811"/>
      <c r="WBI80" s="811"/>
      <c r="WBJ80" s="811"/>
      <c r="WBK80" s="811"/>
      <c r="WBL80" s="811"/>
      <c r="WBM80" s="811"/>
      <c r="WBN80" s="811"/>
      <c r="WBO80" s="811"/>
      <c r="WBP80" s="811"/>
      <c r="WBQ80" s="811"/>
      <c r="WBR80" s="811"/>
      <c r="WBS80" s="811"/>
      <c r="WBT80" s="811"/>
      <c r="WBU80" s="811"/>
      <c r="WBV80" s="811"/>
      <c r="WBW80" s="811"/>
      <c r="WBX80" s="811"/>
      <c r="WBY80" s="811"/>
      <c r="WBZ80" s="811"/>
      <c r="WCA80" s="811"/>
      <c r="WCB80" s="811"/>
      <c r="WCC80" s="811"/>
      <c r="WCD80" s="811"/>
      <c r="WCE80" s="811"/>
      <c r="WCF80" s="811"/>
      <c r="WCG80" s="811"/>
      <c r="WCH80" s="811"/>
      <c r="WCI80" s="811"/>
      <c r="WCJ80" s="811"/>
      <c r="WCK80" s="811"/>
      <c r="WCL80" s="811"/>
      <c r="WCM80" s="811"/>
      <c r="WCN80" s="811"/>
      <c r="WCO80" s="811"/>
      <c r="WCP80" s="811"/>
      <c r="WCQ80" s="811"/>
      <c r="WCR80" s="811"/>
      <c r="WCS80" s="811"/>
      <c r="WCT80" s="811"/>
      <c r="WCU80" s="811"/>
      <c r="WCV80" s="811"/>
      <c r="WCW80" s="811"/>
      <c r="WCX80" s="811"/>
      <c r="WCY80" s="811"/>
      <c r="WCZ80" s="811"/>
      <c r="WDA80" s="811"/>
      <c r="WDB80" s="811"/>
      <c r="WDC80" s="811"/>
      <c r="WDD80" s="811"/>
      <c r="WDE80" s="811"/>
      <c r="WDF80" s="811"/>
      <c r="WDG80" s="811"/>
      <c r="WDH80" s="811"/>
      <c r="WDI80" s="811"/>
      <c r="WDJ80" s="811"/>
      <c r="WDK80" s="811"/>
      <c r="WDL80" s="811"/>
      <c r="WDM80" s="811"/>
      <c r="WDN80" s="811"/>
      <c r="WDO80" s="811"/>
      <c r="WDP80" s="811"/>
      <c r="WDQ80" s="811"/>
      <c r="WDR80" s="811"/>
      <c r="WDS80" s="811"/>
      <c r="WDT80" s="811"/>
      <c r="WDU80" s="811"/>
      <c r="WDV80" s="811"/>
      <c r="WDW80" s="811"/>
      <c r="WDX80" s="811"/>
      <c r="WDY80" s="811"/>
      <c r="WDZ80" s="811"/>
      <c r="WEA80" s="811"/>
      <c r="WEB80" s="811"/>
      <c r="WEC80" s="811"/>
      <c r="WED80" s="811"/>
      <c r="WEE80" s="811"/>
      <c r="WEF80" s="811"/>
      <c r="WEG80" s="811"/>
      <c r="WEH80" s="811"/>
      <c r="WEI80" s="811"/>
      <c r="WEJ80" s="811"/>
      <c r="WEK80" s="811"/>
      <c r="WEL80" s="811"/>
      <c r="WEM80" s="811"/>
      <c r="WEN80" s="811"/>
      <c r="WEO80" s="811"/>
      <c r="WEP80" s="811"/>
      <c r="WEQ80" s="811"/>
      <c r="WER80" s="811"/>
      <c r="WES80" s="811"/>
      <c r="WET80" s="811"/>
      <c r="WEU80" s="811"/>
      <c r="WEV80" s="811"/>
      <c r="WEW80" s="811"/>
      <c r="WEX80" s="811"/>
      <c r="WEY80" s="811"/>
      <c r="WEZ80" s="811"/>
      <c r="WFA80" s="811"/>
      <c r="WFB80" s="811"/>
      <c r="WFC80" s="811"/>
      <c r="WFD80" s="811"/>
      <c r="WFE80" s="811"/>
      <c r="WFF80" s="811"/>
      <c r="WFG80" s="811"/>
      <c r="WFH80" s="811"/>
      <c r="WFI80" s="811"/>
      <c r="WFJ80" s="811"/>
      <c r="WFK80" s="811"/>
      <c r="WFL80" s="811"/>
      <c r="WFM80" s="811"/>
      <c r="WFN80" s="811"/>
      <c r="WFO80" s="811"/>
      <c r="WFP80" s="811"/>
      <c r="WFQ80" s="811"/>
      <c r="WFR80" s="811"/>
      <c r="WFS80" s="811"/>
      <c r="WFT80" s="811"/>
      <c r="WFU80" s="811"/>
      <c r="WFV80" s="811"/>
      <c r="WFW80" s="811"/>
      <c r="WFX80" s="811"/>
      <c r="WFY80" s="811"/>
      <c r="WFZ80" s="811"/>
      <c r="WGA80" s="811"/>
      <c r="WGB80" s="811"/>
      <c r="WGC80" s="811"/>
      <c r="WGD80" s="811"/>
      <c r="WGE80" s="811"/>
      <c r="WGF80" s="811"/>
      <c r="WGG80" s="811"/>
      <c r="WGH80" s="811"/>
      <c r="WGI80" s="811"/>
      <c r="WGJ80" s="811"/>
      <c r="WGK80" s="811"/>
      <c r="WGL80" s="811"/>
      <c r="WGM80" s="811"/>
      <c r="WGN80" s="811"/>
      <c r="WGO80" s="811"/>
      <c r="WGP80" s="811"/>
      <c r="WGQ80" s="811"/>
      <c r="WGR80" s="811"/>
      <c r="WGS80" s="811"/>
      <c r="WGT80" s="811"/>
      <c r="WGU80" s="811"/>
      <c r="WGV80" s="811"/>
      <c r="WGW80" s="811"/>
      <c r="WGX80" s="811"/>
      <c r="WGY80" s="811"/>
      <c r="WGZ80" s="811"/>
      <c r="WHA80" s="811"/>
      <c r="WHB80" s="811"/>
      <c r="WHC80" s="811"/>
      <c r="WHD80" s="811"/>
      <c r="WHE80" s="811"/>
      <c r="WHF80" s="811"/>
      <c r="WHG80" s="811"/>
      <c r="WHH80" s="811"/>
      <c r="WHI80" s="811"/>
      <c r="WHJ80" s="811"/>
      <c r="WHK80" s="811"/>
      <c r="WHL80" s="811"/>
      <c r="WHM80" s="811"/>
      <c r="WHN80" s="811"/>
      <c r="WHO80" s="811"/>
      <c r="WHP80" s="811"/>
      <c r="WHQ80" s="811"/>
      <c r="WHR80" s="811"/>
      <c r="WHS80" s="811"/>
      <c r="WHT80" s="811"/>
      <c r="WHU80" s="811"/>
      <c r="WHV80" s="811"/>
      <c r="WHW80" s="811"/>
      <c r="WHX80" s="811"/>
      <c r="WHY80" s="811"/>
      <c r="WHZ80" s="811"/>
      <c r="WIA80" s="811"/>
      <c r="WIB80" s="811"/>
      <c r="WIC80" s="811"/>
      <c r="WID80" s="811"/>
      <c r="WIE80" s="811"/>
      <c r="WIF80" s="811"/>
      <c r="WIG80" s="811"/>
      <c r="WIH80" s="811"/>
      <c r="WII80" s="811"/>
      <c r="WIJ80" s="811"/>
      <c r="WIK80" s="811"/>
      <c r="WIL80" s="811"/>
      <c r="WIM80" s="811"/>
      <c r="WIN80" s="811"/>
      <c r="WIO80" s="811"/>
      <c r="WIP80" s="811"/>
      <c r="WIQ80" s="811"/>
      <c r="WIR80" s="811"/>
      <c r="WIS80" s="811"/>
      <c r="WIT80" s="811"/>
      <c r="WIU80" s="811"/>
      <c r="WIV80" s="811"/>
      <c r="WIW80" s="811"/>
      <c r="WIX80" s="811"/>
      <c r="WIY80" s="811"/>
      <c r="WIZ80" s="811"/>
      <c r="WJA80" s="811"/>
      <c r="WJB80" s="811"/>
      <c r="WJC80" s="811"/>
      <c r="WJD80" s="811"/>
      <c r="WJE80" s="811"/>
      <c r="WJF80" s="811"/>
      <c r="WJG80" s="811"/>
      <c r="WJH80" s="811"/>
      <c r="WJI80" s="811"/>
      <c r="WJJ80" s="811"/>
      <c r="WJK80" s="811"/>
      <c r="WJL80" s="811"/>
      <c r="WJM80" s="811"/>
      <c r="WJN80" s="811"/>
      <c r="WJO80" s="811"/>
      <c r="WJP80" s="811"/>
      <c r="WJQ80" s="811"/>
      <c r="WJR80" s="811"/>
      <c r="WJS80" s="811"/>
      <c r="WJT80" s="811"/>
      <c r="WJU80" s="811"/>
      <c r="WJV80" s="811"/>
      <c r="WJW80" s="811"/>
      <c r="WJX80" s="811"/>
      <c r="WJY80" s="811"/>
      <c r="WJZ80" s="811"/>
      <c r="WKA80" s="811"/>
      <c r="WKB80" s="811"/>
      <c r="WKC80" s="811"/>
      <c r="WKD80" s="811"/>
      <c r="WKE80" s="811"/>
      <c r="WKF80" s="811"/>
      <c r="WKG80" s="811"/>
      <c r="WKH80" s="811"/>
      <c r="WKI80" s="811"/>
      <c r="WKJ80" s="811"/>
      <c r="WKK80" s="811"/>
      <c r="WKL80" s="811"/>
      <c r="WKM80" s="811"/>
      <c r="WKN80" s="811"/>
      <c r="WKO80" s="811"/>
      <c r="WKP80" s="811"/>
      <c r="WKQ80" s="811"/>
      <c r="WKR80" s="811"/>
      <c r="WKS80" s="811"/>
      <c r="WKT80" s="811"/>
      <c r="WKU80" s="811"/>
      <c r="WKV80" s="811"/>
      <c r="WKW80" s="811"/>
      <c r="WKX80" s="811"/>
      <c r="WKY80" s="811"/>
      <c r="WKZ80" s="811"/>
      <c r="WLA80" s="811"/>
      <c r="WLB80" s="811"/>
      <c r="WLC80" s="811"/>
      <c r="WLD80" s="811"/>
      <c r="WLE80" s="811"/>
      <c r="WLF80" s="811"/>
      <c r="WLG80" s="811"/>
      <c r="WLH80" s="811"/>
      <c r="WLI80" s="811"/>
      <c r="WLJ80" s="811"/>
      <c r="WLK80" s="811"/>
      <c r="WLL80" s="811"/>
      <c r="WLM80" s="811"/>
      <c r="WLN80" s="811"/>
      <c r="WLO80" s="811"/>
      <c r="WLP80" s="811"/>
      <c r="WLQ80" s="811"/>
      <c r="WLR80" s="811"/>
      <c r="WLS80" s="811"/>
      <c r="WLT80" s="811"/>
      <c r="WLU80" s="811"/>
      <c r="WLV80" s="811"/>
      <c r="WLW80" s="811"/>
      <c r="WLX80" s="811"/>
      <c r="WLY80" s="811"/>
      <c r="WLZ80" s="811"/>
      <c r="WMA80" s="811"/>
      <c r="WMB80" s="811"/>
      <c r="WMC80" s="811"/>
      <c r="WMD80" s="811"/>
      <c r="WME80" s="811"/>
      <c r="WMF80" s="811"/>
      <c r="WMG80" s="811"/>
      <c r="WMH80" s="811"/>
      <c r="WMI80" s="811"/>
      <c r="WMJ80" s="811"/>
      <c r="WMK80" s="811"/>
      <c r="WML80" s="811"/>
      <c r="WMM80" s="811"/>
      <c r="WMN80" s="811"/>
      <c r="WMO80" s="811"/>
      <c r="WMP80" s="811"/>
      <c r="WMQ80" s="811"/>
      <c r="WMR80" s="811"/>
      <c r="WMS80" s="811"/>
      <c r="WMT80" s="811"/>
      <c r="WMU80" s="811"/>
      <c r="WMV80" s="811"/>
      <c r="WMW80" s="811"/>
      <c r="WMX80" s="811"/>
      <c r="WMY80" s="811"/>
      <c r="WMZ80" s="811"/>
      <c r="WNA80" s="811"/>
      <c r="WNB80" s="811"/>
      <c r="WNC80" s="811"/>
      <c r="WND80" s="811"/>
      <c r="WNE80" s="811"/>
      <c r="WNF80" s="811"/>
      <c r="WNG80" s="811"/>
      <c r="WNH80" s="811"/>
      <c r="WNI80" s="811"/>
      <c r="WNJ80" s="811"/>
      <c r="WNK80" s="811"/>
      <c r="WNL80" s="811"/>
      <c r="WNM80" s="811"/>
      <c r="WNN80" s="811"/>
      <c r="WNO80" s="811"/>
      <c r="WNP80" s="811"/>
      <c r="WNQ80" s="811"/>
      <c r="WNR80" s="811"/>
      <c r="WNS80" s="811"/>
      <c r="WNT80" s="811"/>
      <c r="WNU80" s="811"/>
      <c r="WNV80" s="811"/>
      <c r="WNW80" s="811"/>
      <c r="WNX80" s="811"/>
      <c r="WNY80" s="811"/>
      <c r="WNZ80" s="811"/>
      <c r="WOA80" s="811"/>
      <c r="WOB80" s="811"/>
      <c r="WOC80" s="811"/>
      <c r="WOD80" s="811"/>
      <c r="WOE80" s="811"/>
      <c r="WOF80" s="811"/>
      <c r="WOG80" s="811"/>
      <c r="WOH80" s="811"/>
      <c r="WOI80" s="811"/>
      <c r="WOJ80" s="811"/>
      <c r="WOK80" s="811"/>
      <c r="WOL80" s="811"/>
      <c r="WOM80" s="811"/>
      <c r="WON80" s="811"/>
      <c r="WOO80" s="811"/>
      <c r="WOP80" s="811"/>
      <c r="WOQ80" s="811"/>
      <c r="WOR80" s="811"/>
      <c r="WOS80" s="811"/>
      <c r="WOT80" s="811"/>
      <c r="WOU80" s="811"/>
      <c r="WOV80" s="811"/>
      <c r="WOW80" s="811"/>
      <c r="WOX80" s="811"/>
      <c r="WOY80" s="811"/>
      <c r="WOZ80" s="811"/>
      <c r="WPA80" s="811"/>
      <c r="WPB80" s="811"/>
      <c r="WPC80" s="811"/>
      <c r="WPD80" s="811"/>
      <c r="WPE80" s="811"/>
      <c r="WPF80" s="811"/>
      <c r="WPG80" s="811"/>
      <c r="WPH80" s="811"/>
      <c r="WPI80" s="811"/>
      <c r="WPJ80" s="811"/>
      <c r="WPK80" s="811"/>
      <c r="WPL80" s="811"/>
      <c r="WPM80" s="811"/>
      <c r="WPN80" s="811"/>
      <c r="WPO80" s="811"/>
      <c r="WPP80" s="811"/>
      <c r="WPQ80" s="811"/>
      <c r="WPR80" s="811"/>
      <c r="WPS80" s="811"/>
      <c r="WPT80" s="811"/>
      <c r="WPU80" s="811"/>
      <c r="WPV80" s="811"/>
      <c r="WPW80" s="811"/>
      <c r="WPX80" s="811"/>
      <c r="WPY80" s="811"/>
      <c r="WPZ80" s="811"/>
      <c r="WQA80" s="811"/>
      <c r="WQB80" s="811"/>
      <c r="WQC80" s="811"/>
      <c r="WQD80" s="811"/>
      <c r="WQE80" s="811"/>
      <c r="WQF80" s="811"/>
      <c r="WQG80" s="811"/>
      <c r="WQH80" s="811"/>
      <c r="WQI80" s="811"/>
      <c r="WQJ80" s="811"/>
      <c r="WQK80" s="811"/>
      <c r="WQL80" s="811"/>
      <c r="WQM80" s="811"/>
      <c r="WQN80" s="811"/>
      <c r="WQO80" s="811"/>
      <c r="WQP80" s="811"/>
      <c r="WQQ80" s="811"/>
      <c r="WQR80" s="811"/>
      <c r="WQS80" s="811"/>
      <c r="WQT80" s="811"/>
      <c r="WQU80" s="811"/>
      <c r="WQV80" s="811"/>
      <c r="WQW80" s="811"/>
      <c r="WQX80" s="811"/>
      <c r="WQY80" s="811"/>
      <c r="WQZ80" s="811"/>
      <c r="WRA80" s="811"/>
      <c r="WRB80" s="811"/>
      <c r="WRC80" s="811"/>
      <c r="WRD80" s="811"/>
      <c r="WRE80" s="811"/>
      <c r="WRF80" s="811"/>
      <c r="WRG80" s="811"/>
      <c r="WRH80" s="811"/>
      <c r="WRI80" s="811"/>
      <c r="WRJ80" s="811"/>
      <c r="WRK80" s="811"/>
      <c r="WRL80" s="811"/>
      <c r="WRM80" s="811"/>
      <c r="WRN80" s="811"/>
      <c r="WRO80" s="811"/>
      <c r="WRP80" s="811"/>
      <c r="WRQ80" s="811"/>
      <c r="WRR80" s="811"/>
      <c r="WRS80" s="811"/>
      <c r="WRT80" s="811"/>
      <c r="WRU80" s="811"/>
      <c r="WRV80" s="811"/>
      <c r="WRW80" s="811"/>
      <c r="WRX80" s="811"/>
      <c r="WRY80" s="811"/>
      <c r="WRZ80" s="811"/>
      <c r="WSA80" s="811"/>
      <c r="WSB80" s="811"/>
      <c r="WSC80" s="811"/>
      <c r="WSD80" s="811"/>
      <c r="WSE80" s="811"/>
      <c r="WSF80" s="811"/>
      <c r="WSG80" s="811"/>
      <c r="WSH80" s="811"/>
      <c r="WSI80" s="811"/>
      <c r="WSJ80" s="811"/>
      <c r="WSK80" s="811"/>
      <c r="WSL80" s="811"/>
      <c r="WSM80" s="811"/>
      <c r="WSN80" s="811"/>
      <c r="WSO80" s="811"/>
      <c r="WSP80" s="811"/>
      <c r="WSQ80" s="811"/>
      <c r="WSR80" s="811"/>
      <c r="WSS80" s="811"/>
      <c r="WST80" s="811"/>
      <c r="WSU80" s="811"/>
      <c r="WSV80" s="811"/>
      <c r="WSW80" s="811"/>
      <c r="WSX80" s="811"/>
      <c r="WSY80" s="811"/>
      <c r="WSZ80" s="811"/>
      <c r="WTA80" s="811"/>
      <c r="WTB80" s="811"/>
      <c r="WTC80" s="811"/>
      <c r="WTD80" s="811"/>
      <c r="WTE80" s="811"/>
      <c r="WTF80" s="811"/>
      <c r="WTG80" s="811"/>
      <c r="WTH80" s="811"/>
      <c r="WTI80" s="811"/>
      <c r="WTJ80" s="811"/>
      <c r="WTK80" s="811"/>
      <c r="WTL80" s="811"/>
      <c r="WTM80" s="811"/>
      <c r="WTN80" s="811"/>
      <c r="WTO80" s="811"/>
      <c r="WTP80" s="811"/>
      <c r="WTQ80" s="811"/>
      <c r="WTR80" s="811"/>
      <c r="WTS80" s="811"/>
      <c r="WTT80" s="811"/>
      <c r="WTU80" s="811"/>
      <c r="WTV80" s="811"/>
      <c r="WTW80" s="811"/>
      <c r="WTX80" s="811"/>
      <c r="WTY80" s="811"/>
      <c r="WTZ80" s="811"/>
      <c r="WUA80" s="811"/>
      <c r="WUB80" s="811"/>
      <c r="WUC80" s="811"/>
      <c r="WUD80" s="811"/>
      <c r="WUE80" s="811"/>
      <c r="WUF80" s="811"/>
      <c r="WUG80" s="811"/>
      <c r="WUH80" s="811"/>
      <c r="WUI80" s="811"/>
      <c r="WUJ80" s="811"/>
      <c r="WUK80" s="811"/>
      <c r="WUL80" s="811"/>
      <c r="WUM80" s="811"/>
      <c r="WUN80" s="811"/>
      <c r="WUO80" s="811"/>
      <c r="WUP80" s="811"/>
      <c r="WUQ80" s="811"/>
      <c r="WUR80" s="811"/>
      <c r="WUS80" s="811"/>
      <c r="WUT80" s="811"/>
      <c r="WUU80" s="811"/>
      <c r="WUV80" s="811"/>
      <c r="WUW80" s="811"/>
      <c r="WUX80" s="811"/>
      <c r="WUY80" s="811"/>
      <c r="WUZ80" s="811"/>
      <c r="WVA80" s="811"/>
      <c r="WVB80" s="811"/>
      <c r="WVC80" s="811"/>
      <c r="WVD80" s="811"/>
      <c r="WVE80" s="811"/>
      <c r="WVF80" s="811"/>
      <c r="WVG80" s="811"/>
      <c r="WVH80" s="811"/>
      <c r="WVI80" s="811"/>
      <c r="WVJ80" s="811"/>
      <c r="WVK80" s="811"/>
      <c r="WVL80" s="811"/>
      <c r="WVM80" s="811"/>
      <c r="WVN80" s="811"/>
      <c r="WVO80" s="811"/>
      <c r="WVP80" s="811"/>
      <c r="WVQ80" s="811"/>
      <c r="WVR80" s="811"/>
      <c r="WVS80" s="811"/>
      <c r="WVT80" s="811"/>
      <c r="WVU80" s="811"/>
      <c r="WVV80" s="811"/>
      <c r="WVW80" s="811"/>
      <c r="WVX80" s="811"/>
      <c r="WVY80" s="811"/>
      <c r="WVZ80" s="811"/>
      <c r="WWA80" s="811"/>
      <c r="WWB80" s="811"/>
      <c r="WWC80" s="811"/>
      <c r="WWD80" s="811"/>
      <c r="WWE80" s="811"/>
      <c r="WWF80" s="811"/>
      <c r="WWG80" s="811"/>
      <c r="WWH80" s="811"/>
      <c r="WWI80" s="811"/>
      <c r="WWJ80" s="811"/>
      <c r="WWK80" s="811"/>
      <c r="WWL80" s="811"/>
      <c r="WWM80" s="811"/>
      <c r="WWN80" s="811"/>
      <c r="WWO80" s="811"/>
      <c r="WWP80" s="811"/>
      <c r="WWQ80" s="811"/>
      <c r="WWR80" s="811"/>
      <c r="WWS80" s="811"/>
      <c r="WWT80" s="811"/>
      <c r="WWU80" s="811"/>
      <c r="WWV80" s="811"/>
      <c r="WWW80" s="811"/>
      <c r="WWX80" s="811"/>
      <c r="WWY80" s="811"/>
      <c r="WWZ80" s="811"/>
      <c r="WXA80" s="811"/>
      <c r="WXB80" s="811"/>
      <c r="WXC80" s="811"/>
      <c r="WXD80" s="811"/>
      <c r="WXE80" s="811"/>
      <c r="WXF80" s="811"/>
      <c r="WXG80" s="811"/>
      <c r="WXH80" s="811"/>
      <c r="WXI80" s="811"/>
      <c r="WXJ80" s="811"/>
      <c r="WXK80" s="811"/>
      <c r="WXL80" s="811"/>
      <c r="WXM80" s="811"/>
      <c r="WXN80" s="811"/>
      <c r="WXO80" s="811"/>
      <c r="WXP80" s="811"/>
      <c r="WXQ80" s="811"/>
      <c r="WXR80" s="811"/>
      <c r="WXS80" s="811"/>
      <c r="WXT80" s="811"/>
      <c r="WXU80" s="811"/>
      <c r="WXV80" s="811"/>
      <c r="WXW80" s="811"/>
      <c r="WXX80" s="811"/>
      <c r="WXY80" s="811"/>
      <c r="WXZ80" s="811"/>
      <c r="WYA80" s="811"/>
      <c r="WYB80" s="811"/>
      <c r="WYC80" s="811"/>
      <c r="WYD80" s="811"/>
      <c r="WYE80" s="811"/>
      <c r="WYF80" s="811"/>
      <c r="WYG80" s="811"/>
      <c r="WYH80" s="811"/>
      <c r="WYI80" s="811"/>
      <c r="WYJ80" s="811"/>
      <c r="WYK80" s="811"/>
      <c r="WYL80" s="811"/>
      <c r="WYM80" s="811"/>
      <c r="WYN80" s="811"/>
      <c r="WYO80" s="811"/>
      <c r="WYP80" s="811"/>
      <c r="WYQ80" s="811"/>
      <c r="WYR80" s="811"/>
      <c r="WYS80" s="811"/>
      <c r="WYT80" s="811"/>
      <c r="WYU80" s="811"/>
      <c r="WYV80" s="811"/>
      <c r="WYW80" s="811"/>
      <c r="WYX80" s="811"/>
      <c r="WYY80" s="811"/>
      <c r="WYZ80" s="811"/>
      <c r="WZA80" s="811"/>
      <c r="WZB80" s="811"/>
      <c r="WZC80" s="811"/>
      <c r="WZD80" s="811"/>
      <c r="WZE80" s="811"/>
      <c r="WZF80" s="811"/>
      <c r="WZG80" s="811"/>
      <c r="WZH80" s="811"/>
      <c r="WZI80" s="811"/>
      <c r="WZJ80" s="811"/>
      <c r="WZK80" s="811"/>
      <c r="WZL80" s="811"/>
      <c r="WZM80" s="811"/>
      <c r="WZN80" s="811"/>
      <c r="WZO80" s="811"/>
      <c r="WZP80" s="811"/>
      <c r="WZQ80" s="811"/>
      <c r="WZR80" s="811"/>
      <c r="WZS80" s="811"/>
      <c r="WZT80" s="811"/>
      <c r="WZU80" s="811"/>
      <c r="WZV80" s="811"/>
      <c r="WZW80" s="811"/>
      <c r="WZX80" s="811"/>
      <c r="WZY80" s="811"/>
      <c r="WZZ80" s="811"/>
      <c r="XAA80" s="811"/>
      <c r="XAB80" s="811"/>
      <c r="XAC80" s="811"/>
      <c r="XAD80" s="811"/>
      <c r="XAE80" s="811"/>
      <c r="XAF80" s="811"/>
      <c r="XAG80" s="811"/>
      <c r="XAH80" s="811"/>
      <c r="XAI80" s="811"/>
      <c r="XAJ80" s="811"/>
      <c r="XAK80" s="811"/>
      <c r="XAL80" s="811"/>
      <c r="XAM80" s="811"/>
      <c r="XAN80" s="811"/>
      <c r="XAO80" s="811"/>
      <c r="XAP80" s="811"/>
      <c r="XAQ80" s="811"/>
      <c r="XAR80" s="811"/>
      <c r="XAS80" s="811"/>
      <c r="XAT80" s="811"/>
      <c r="XAU80" s="811"/>
      <c r="XAV80" s="811"/>
      <c r="XAW80" s="811"/>
      <c r="XAX80" s="811"/>
      <c r="XAY80" s="811"/>
      <c r="XAZ80" s="811"/>
      <c r="XBA80" s="811"/>
      <c r="XBB80" s="811"/>
      <c r="XBC80" s="811"/>
      <c r="XBD80" s="811"/>
      <c r="XBE80" s="811"/>
      <c r="XBF80" s="811"/>
      <c r="XBG80" s="811"/>
      <c r="XBH80" s="811"/>
      <c r="XBI80" s="811"/>
      <c r="XBJ80" s="811"/>
      <c r="XBK80" s="811"/>
      <c r="XBL80" s="811"/>
      <c r="XBM80" s="811"/>
      <c r="XBN80" s="811"/>
      <c r="XBO80" s="811"/>
      <c r="XBP80" s="811"/>
      <c r="XBQ80" s="811"/>
      <c r="XBR80" s="811"/>
      <c r="XBS80" s="811"/>
      <c r="XBT80" s="811"/>
      <c r="XBU80" s="811"/>
      <c r="XBV80" s="811"/>
      <c r="XBW80" s="811"/>
      <c r="XBX80" s="811"/>
      <c r="XBY80" s="811"/>
      <c r="XBZ80" s="811"/>
      <c r="XCA80" s="811"/>
      <c r="XCB80" s="811"/>
      <c r="XCC80" s="811"/>
      <c r="XCD80" s="811"/>
      <c r="XCE80" s="811"/>
      <c r="XCF80" s="811"/>
      <c r="XCG80" s="811"/>
      <c r="XCH80" s="811"/>
      <c r="XCI80" s="811"/>
      <c r="XCJ80" s="811"/>
    </row>
    <row r="81" spans="1:16312" s="810" customFormat="1" ht="55.5" customHeight="1" x14ac:dyDescent="0.2">
      <c r="A81" s="928"/>
      <c r="B81" s="1062" t="s">
        <v>1553</v>
      </c>
      <c r="C81" s="1063"/>
      <c r="D81" s="1063"/>
      <c r="E81" s="1063"/>
      <c r="F81" s="1063"/>
      <c r="G81" s="1063"/>
      <c r="H81" s="1064"/>
      <c r="I81" s="814"/>
      <c r="GC81" s="811"/>
      <c r="GD81" s="811"/>
      <c r="GE81" s="811"/>
      <c r="GF81" s="811"/>
      <c r="GG81" s="811"/>
      <c r="GH81" s="811"/>
      <c r="GI81" s="811"/>
      <c r="GJ81" s="811"/>
      <c r="GK81" s="811"/>
      <c r="GL81" s="811"/>
      <c r="GM81" s="811"/>
      <c r="GN81" s="811"/>
      <c r="GO81" s="811"/>
      <c r="GP81" s="811"/>
      <c r="GQ81" s="811"/>
      <c r="GR81" s="811"/>
      <c r="GS81" s="811"/>
      <c r="GT81" s="811"/>
      <c r="GU81" s="811"/>
      <c r="GV81" s="811"/>
      <c r="GW81" s="811"/>
      <c r="GX81" s="811"/>
      <c r="GY81" s="811"/>
      <c r="GZ81" s="811"/>
      <c r="HA81" s="811"/>
      <c r="HB81" s="811"/>
      <c r="HC81" s="811"/>
      <c r="HD81" s="811"/>
      <c r="HE81" s="811"/>
      <c r="HF81" s="811"/>
      <c r="HG81" s="811"/>
      <c r="HH81" s="811"/>
      <c r="HI81" s="811"/>
      <c r="HJ81" s="811"/>
      <c r="HK81" s="811"/>
      <c r="HL81" s="811"/>
      <c r="HM81" s="811"/>
      <c r="HN81" s="811"/>
      <c r="HO81" s="811"/>
      <c r="HP81" s="811"/>
      <c r="HQ81" s="811"/>
      <c r="HR81" s="811"/>
      <c r="HS81" s="811"/>
      <c r="HT81" s="811"/>
      <c r="HU81" s="811"/>
      <c r="HV81" s="811"/>
      <c r="HW81" s="811"/>
      <c r="HX81" s="811"/>
      <c r="HY81" s="811"/>
      <c r="HZ81" s="811"/>
      <c r="IA81" s="811"/>
      <c r="IB81" s="811"/>
      <c r="IC81" s="811"/>
      <c r="ID81" s="811"/>
      <c r="IE81" s="811"/>
      <c r="IF81" s="811"/>
      <c r="IG81" s="811"/>
      <c r="IH81" s="811"/>
      <c r="II81" s="811"/>
      <c r="IJ81" s="811"/>
      <c r="IK81" s="811"/>
      <c r="IL81" s="811"/>
      <c r="IM81" s="811"/>
      <c r="IN81" s="811"/>
      <c r="IO81" s="811"/>
      <c r="IP81" s="811"/>
      <c r="IQ81" s="811"/>
      <c r="IR81" s="811"/>
      <c r="IS81" s="811"/>
      <c r="IT81" s="811"/>
      <c r="IU81" s="811"/>
      <c r="IV81" s="811"/>
      <c r="IW81" s="811"/>
      <c r="IX81" s="811"/>
      <c r="IY81" s="811"/>
      <c r="IZ81" s="811"/>
      <c r="JA81" s="811"/>
      <c r="JB81" s="811"/>
      <c r="JC81" s="811"/>
      <c r="JD81" s="811"/>
      <c r="JE81" s="811"/>
      <c r="JF81" s="811"/>
      <c r="JG81" s="811"/>
      <c r="JH81" s="811"/>
      <c r="JI81" s="811"/>
      <c r="JJ81" s="811"/>
      <c r="JK81" s="811"/>
      <c r="JL81" s="811"/>
      <c r="JM81" s="811"/>
      <c r="JN81" s="811"/>
      <c r="JO81" s="811"/>
      <c r="JP81" s="811"/>
      <c r="JQ81" s="811"/>
      <c r="JR81" s="811"/>
      <c r="JS81" s="811"/>
      <c r="JT81" s="811"/>
      <c r="JU81" s="811"/>
      <c r="JV81" s="811"/>
      <c r="JW81" s="811"/>
      <c r="JX81" s="811"/>
      <c r="JY81" s="811"/>
      <c r="JZ81" s="811"/>
      <c r="KA81" s="811"/>
      <c r="KB81" s="811"/>
      <c r="KC81" s="811"/>
      <c r="KD81" s="811"/>
      <c r="KE81" s="811"/>
      <c r="KF81" s="811"/>
      <c r="KG81" s="811"/>
      <c r="KH81" s="811"/>
      <c r="KI81" s="811"/>
      <c r="KJ81" s="811"/>
      <c r="KK81" s="811"/>
      <c r="KL81" s="811"/>
      <c r="KM81" s="811"/>
      <c r="KN81" s="811"/>
      <c r="KO81" s="811"/>
      <c r="KP81" s="811"/>
      <c r="KQ81" s="811"/>
      <c r="KR81" s="811"/>
      <c r="KS81" s="811"/>
      <c r="KT81" s="811"/>
      <c r="KU81" s="811"/>
      <c r="KV81" s="811"/>
      <c r="KW81" s="811"/>
      <c r="KX81" s="811"/>
      <c r="KY81" s="811"/>
      <c r="KZ81" s="811"/>
      <c r="LA81" s="811"/>
      <c r="LB81" s="811"/>
      <c r="LC81" s="811"/>
      <c r="LD81" s="811"/>
      <c r="LE81" s="811"/>
      <c r="LF81" s="811"/>
      <c r="LG81" s="811"/>
      <c r="LH81" s="811"/>
      <c r="LI81" s="811"/>
      <c r="LJ81" s="811"/>
      <c r="LK81" s="811"/>
      <c r="LL81" s="811"/>
      <c r="LM81" s="811"/>
      <c r="LN81" s="811"/>
      <c r="LO81" s="811"/>
      <c r="LP81" s="811"/>
      <c r="LQ81" s="811"/>
      <c r="LR81" s="811"/>
      <c r="LS81" s="811"/>
      <c r="LT81" s="811"/>
      <c r="LU81" s="811"/>
      <c r="LV81" s="811"/>
      <c r="LW81" s="811"/>
      <c r="LX81" s="811"/>
      <c r="LY81" s="811"/>
      <c r="LZ81" s="811"/>
      <c r="MA81" s="811"/>
      <c r="MB81" s="811"/>
      <c r="MC81" s="811"/>
      <c r="MD81" s="811"/>
      <c r="ME81" s="811"/>
      <c r="MF81" s="811"/>
      <c r="MG81" s="811"/>
      <c r="MH81" s="811"/>
      <c r="MI81" s="811"/>
      <c r="MJ81" s="811"/>
      <c r="MK81" s="811"/>
      <c r="ML81" s="811"/>
      <c r="MM81" s="811"/>
      <c r="MN81" s="811"/>
      <c r="MO81" s="811"/>
      <c r="MP81" s="811"/>
      <c r="MQ81" s="811"/>
      <c r="MR81" s="811"/>
      <c r="MS81" s="811"/>
      <c r="MT81" s="811"/>
      <c r="MU81" s="811"/>
      <c r="MV81" s="811"/>
      <c r="MW81" s="811"/>
      <c r="MX81" s="811"/>
      <c r="MY81" s="811"/>
      <c r="MZ81" s="811"/>
      <c r="NA81" s="811"/>
      <c r="NB81" s="811"/>
      <c r="NC81" s="811"/>
      <c r="ND81" s="811"/>
      <c r="NE81" s="811"/>
      <c r="NF81" s="811"/>
      <c r="NG81" s="811"/>
      <c r="NH81" s="811"/>
      <c r="NI81" s="811"/>
      <c r="NJ81" s="811"/>
      <c r="NK81" s="811"/>
      <c r="NL81" s="811"/>
      <c r="NM81" s="811"/>
      <c r="NN81" s="811"/>
      <c r="NO81" s="811"/>
      <c r="NP81" s="811"/>
      <c r="NQ81" s="811"/>
      <c r="NR81" s="811"/>
      <c r="NS81" s="811"/>
      <c r="NT81" s="811"/>
      <c r="NU81" s="811"/>
      <c r="NV81" s="811"/>
      <c r="NW81" s="811"/>
      <c r="NX81" s="811"/>
      <c r="NY81" s="811"/>
      <c r="NZ81" s="811"/>
      <c r="OA81" s="811"/>
      <c r="OB81" s="811"/>
      <c r="OC81" s="811"/>
      <c r="OD81" s="811"/>
      <c r="OE81" s="811"/>
      <c r="OF81" s="811"/>
      <c r="OG81" s="811"/>
      <c r="OH81" s="811"/>
      <c r="OI81" s="811"/>
      <c r="OJ81" s="811"/>
      <c r="OK81" s="811"/>
      <c r="OL81" s="811"/>
      <c r="OM81" s="811"/>
      <c r="ON81" s="811"/>
      <c r="OO81" s="811"/>
      <c r="OP81" s="811"/>
      <c r="OQ81" s="811"/>
      <c r="OR81" s="811"/>
      <c r="OS81" s="811"/>
      <c r="OT81" s="811"/>
      <c r="OU81" s="811"/>
      <c r="OV81" s="811"/>
      <c r="OW81" s="811"/>
      <c r="OX81" s="811"/>
      <c r="OY81" s="811"/>
      <c r="OZ81" s="811"/>
      <c r="PA81" s="811"/>
      <c r="PB81" s="811"/>
      <c r="PC81" s="811"/>
      <c r="PD81" s="811"/>
      <c r="PE81" s="811"/>
      <c r="PF81" s="811"/>
      <c r="PG81" s="811"/>
      <c r="PH81" s="811"/>
      <c r="PI81" s="811"/>
      <c r="PJ81" s="811"/>
      <c r="PK81" s="811"/>
      <c r="PL81" s="811"/>
      <c r="PM81" s="811"/>
      <c r="PN81" s="811"/>
      <c r="PO81" s="811"/>
      <c r="PP81" s="811"/>
      <c r="PQ81" s="811"/>
      <c r="PR81" s="811"/>
      <c r="PS81" s="811"/>
      <c r="PT81" s="811"/>
      <c r="PU81" s="811"/>
      <c r="PV81" s="811"/>
      <c r="PW81" s="811"/>
      <c r="PX81" s="811"/>
      <c r="PY81" s="811"/>
      <c r="PZ81" s="811"/>
      <c r="QA81" s="811"/>
      <c r="QB81" s="811"/>
      <c r="QC81" s="811"/>
      <c r="QD81" s="811"/>
      <c r="QE81" s="811"/>
      <c r="QF81" s="811"/>
      <c r="QG81" s="811"/>
      <c r="QH81" s="811"/>
      <c r="QI81" s="811"/>
      <c r="QJ81" s="811"/>
      <c r="QK81" s="811"/>
      <c r="QL81" s="811"/>
      <c r="QM81" s="811"/>
      <c r="QN81" s="811"/>
      <c r="QO81" s="811"/>
      <c r="QP81" s="811"/>
      <c r="QQ81" s="811"/>
      <c r="QR81" s="811"/>
      <c r="QS81" s="811"/>
      <c r="QT81" s="811"/>
      <c r="QU81" s="811"/>
      <c r="QV81" s="811"/>
      <c r="QW81" s="811"/>
      <c r="QX81" s="811"/>
      <c r="QY81" s="811"/>
      <c r="QZ81" s="811"/>
      <c r="RA81" s="811"/>
      <c r="RB81" s="811"/>
      <c r="RC81" s="811"/>
      <c r="RD81" s="811"/>
      <c r="RE81" s="811"/>
      <c r="RF81" s="811"/>
      <c r="RG81" s="811"/>
      <c r="RH81" s="811"/>
      <c r="RI81" s="811"/>
      <c r="RJ81" s="811"/>
      <c r="RK81" s="811"/>
      <c r="RL81" s="811"/>
      <c r="RM81" s="811"/>
      <c r="RN81" s="811"/>
      <c r="RO81" s="811"/>
      <c r="RP81" s="811"/>
      <c r="RQ81" s="811"/>
      <c r="RR81" s="811"/>
      <c r="RS81" s="811"/>
      <c r="RT81" s="811"/>
      <c r="RU81" s="811"/>
      <c r="RV81" s="811"/>
      <c r="RW81" s="811"/>
      <c r="RX81" s="811"/>
      <c r="RY81" s="811"/>
      <c r="RZ81" s="811"/>
      <c r="SA81" s="811"/>
      <c r="SB81" s="811"/>
      <c r="SC81" s="811"/>
      <c r="SD81" s="811"/>
      <c r="SE81" s="811"/>
      <c r="SF81" s="811"/>
      <c r="SG81" s="811"/>
      <c r="SH81" s="811"/>
      <c r="SI81" s="811"/>
      <c r="SJ81" s="811"/>
      <c r="SK81" s="811"/>
      <c r="SL81" s="811"/>
      <c r="SM81" s="811"/>
      <c r="SN81" s="811"/>
      <c r="SO81" s="811"/>
      <c r="SP81" s="811"/>
      <c r="SQ81" s="811"/>
      <c r="SR81" s="811"/>
      <c r="SS81" s="811"/>
      <c r="ST81" s="811"/>
      <c r="SU81" s="811"/>
      <c r="SV81" s="811"/>
      <c r="SW81" s="811"/>
      <c r="SX81" s="811"/>
      <c r="SY81" s="811"/>
      <c r="SZ81" s="811"/>
      <c r="TA81" s="811"/>
      <c r="TB81" s="811"/>
      <c r="TC81" s="811"/>
      <c r="TD81" s="811"/>
      <c r="TE81" s="811"/>
      <c r="TF81" s="811"/>
      <c r="TG81" s="811"/>
      <c r="TH81" s="811"/>
      <c r="TI81" s="811"/>
      <c r="TJ81" s="811"/>
      <c r="TK81" s="811"/>
      <c r="TL81" s="811"/>
      <c r="TM81" s="811"/>
      <c r="TN81" s="811"/>
      <c r="TO81" s="811"/>
      <c r="TP81" s="811"/>
      <c r="TQ81" s="811"/>
      <c r="TR81" s="811"/>
      <c r="TS81" s="811"/>
      <c r="TT81" s="811"/>
      <c r="TU81" s="811"/>
      <c r="TV81" s="811"/>
      <c r="TW81" s="811"/>
      <c r="TX81" s="811"/>
      <c r="TY81" s="811"/>
      <c r="TZ81" s="811"/>
      <c r="UA81" s="811"/>
      <c r="UB81" s="811"/>
      <c r="UC81" s="811"/>
      <c r="UD81" s="811"/>
      <c r="UE81" s="811"/>
      <c r="UF81" s="811"/>
      <c r="UG81" s="811"/>
      <c r="UH81" s="811"/>
      <c r="UI81" s="811"/>
      <c r="UJ81" s="811"/>
      <c r="UK81" s="811"/>
      <c r="UL81" s="811"/>
      <c r="UM81" s="811"/>
      <c r="UN81" s="811"/>
      <c r="UO81" s="811"/>
      <c r="UP81" s="811"/>
      <c r="UQ81" s="811"/>
      <c r="UR81" s="811"/>
      <c r="US81" s="811"/>
      <c r="UT81" s="811"/>
      <c r="UU81" s="811"/>
      <c r="UV81" s="811"/>
      <c r="UW81" s="811"/>
      <c r="UX81" s="811"/>
      <c r="UY81" s="811"/>
      <c r="UZ81" s="811"/>
      <c r="VA81" s="811"/>
      <c r="VB81" s="811"/>
      <c r="VC81" s="811"/>
      <c r="VD81" s="811"/>
      <c r="VE81" s="811"/>
      <c r="VF81" s="811"/>
      <c r="VG81" s="811"/>
      <c r="VH81" s="811"/>
      <c r="VI81" s="811"/>
      <c r="VJ81" s="811"/>
      <c r="VK81" s="811"/>
      <c r="VL81" s="811"/>
      <c r="VM81" s="811"/>
      <c r="VN81" s="811"/>
      <c r="VO81" s="811"/>
      <c r="VP81" s="811"/>
      <c r="VQ81" s="811"/>
      <c r="VR81" s="811"/>
      <c r="VS81" s="811"/>
      <c r="VT81" s="811"/>
      <c r="VU81" s="811"/>
      <c r="VV81" s="811"/>
      <c r="VW81" s="811"/>
      <c r="VX81" s="811"/>
      <c r="VY81" s="811"/>
      <c r="VZ81" s="811"/>
      <c r="WA81" s="811"/>
      <c r="WB81" s="811"/>
      <c r="WC81" s="811"/>
      <c r="WD81" s="811"/>
      <c r="WE81" s="811"/>
      <c r="WF81" s="811"/>
      <c r="WG81" s="811"/>
      <c r="WH81" s="811"/>
      <c r="WI81" s="811"/>
      <c r="WJ81" s="811"/>
      <c r="WK81" s="811"/>
      <c r="WL81" s="811"/>
      <c r="WM81" s="811"/>
      <c r="WN81" s="811"/>
      <c r="WO81" s="811"/>
      <c r="WP81" s="811"/>
      <c r="WQ81" s="811"/>
      <c r="WR81" s="811"/>
      <c r="WS81" s="811"/>
      <c r="WT81" s="811"/>
      <c r="WU81" s="811"/>
      <c r="WV81" s="811"/>
      <c r="WW81" s="811"/>
      <c r="WX81" s="811"/>
      <c r="WY81" s="811"/>
      <c r="WZ81" s="811"/>
      <c r="XA81" s="811"/>
      <c r="XB81" s="811"/>
      <c r="XC81" s="811"/>
      <c r="XD81" s="811"/>
      <c r="XE81" s="811"/>
      <c r="XF81" s="811"/>
      <c r="XG81" s="811"/>
      <c r="XH81" s="811"/>
      <c r="XI81" s="811"/>
      <c r="XJ81" s="811"/>
      <c r="XK81" s="811"/>
      <c r="XL81" s="811"/>
      <c r="XM81" s="811"/>
      <c r="XN81" s="811"/>
      <c r="XO81" s="811"/>
      <c r="XP81" s="811"/>
      <c r="XQ81" s="811"/>
      <c r="XR81" s="811"/>
      <c r="XS81" s="811"/>
      <c r="XT81" s="811"/>
      <c r="XU81" s="811"/>
      <c r="XV81" s="811"/>
      <c r="XW81" s="811"/>
      <c r="XX81" s="811"/>
      <c r="XY81" s="811"/>
      <c r="XZ81" s="811"/>
      <c r="YA81" s="811"/>
      <c r="YB81" s="811"/>
      <c r="YC81" s="811"/>
      <c r="YD81" s="811"/>
      <c r="YE81" s="811"/>
      <c r="YF81" s="811"/>
      <c r="YG81" s="811"/>
      <c r="YH81" s="811"/>
      <c r="YI81" s="811"/>
      <c r="YJ81" s="811"/>
      <c r="YK81" s="811"/>
      <c r="YL81" s="811"/>
      <c r="YM81" s="811"/>
      <c r="YN81" s="811"/>
      <c r="YO81" s="811"/>
      <c r="YP81" s="811"/>
      <c r="YQ81" s="811"/>
      <c r="YR81" s="811"/>
      <c r="YS81" s="811"/>
      <c r="YT81" s="811"/>
      <c r="YU81" s="811"/>
      <c r="YV81" s="811"/>
      <c r="YW81" s="811"/>
      <c r="YX81" s="811"/>
      <c r="YY81" s="811"/>
      <c r="YZ81" s="811"/>
      <c r="ZA81" s="811"/>
      <c r="ZB81" s="811"/>
      <c r="ZC81" s="811"/>
      <c r="ZD81" s="811"/>
      <c r="ZE81" s="811"/>
      <c r="ZF81" s="811"/>
      <c r="ZG81" s="811"/>
      <c r="ZH81" s="811"/>
      <c r="ZI81" s="811"/>
      <c r="ZJ81" s="811"/>
      <c r="ZK81" s="811"/>
      <c r="ZL81" s="811"/>
      <c r="ZM81" s="811"/>
      <c r="ZN81" s="811"/>
      <c r="ZO81" s="811"/>
      <c r="ZP81" s="811"/>
      <c r="ZQ81" s="811"/>
      <c r="ZR81" s="811"/>
      <c r="ZS81" s="811"/>
      <c r="ZT81" s="811"/>
      <c r="ZU81" s="811"/>
      <c r="ZV81" s="811"/>
      <c r="ZW81" s="811"/>
      <c r="ZX81" s="811"/>
      <c r="ZY81" s="811"/>
      <c r="ZZ81" s="811"/>
      <c r="AAA81" s="811"/>
      <c r="AAB81" s="811"/>
      <c r="AAC81" s="811"/>
      <c r="AAD81" s="811"/>
      <c r="AAE81" s="811"/>
      <c r="AAF81" s="811"/>
      <c r="AAG81" s="811"/>
      <c r="AAH81" s="811"/>
      <c r="AAI81" s="811"/>
      <c r="AAJ81" s="811"/>
      <c r="AAK81" s="811"/>
      <c r="AAL81" s="811"/>
      <c r="AAM81" s="811"/>
      <c r="AAN81" s="811"/>
      <c r="AAO81" s="811"/>
      <c r="AAP81" s="811"/>
      <c r="AAQ81" s="811"/>
      <c r="AAR81" s="811"/>
      <c r="AAS81" s="811"/>
      <c r="AAT81" s="811"/>
      <c r="AAU81" s="811"/>
      <c r="AAV81" s="811"/>
      <c r="AAW81" s="811"/>
      <c r="AAX81" s="811"/>
      <c r="AAY81" s="811"/>
      <c r="AAZ81" s="811"/>
      <c r="ABA81" s="811"/>
      <c r="ABB81" s="811"/>
      <c r="ABC81" s="811"/>
      <c r="ABD81" s="811"/>
      <c r="ABE81" s="811"/>
      <c r="ABF81" s="811"/>
      <c r="ABG81" s="811"/>
      <c r="ABH81" s="811"/>
      <c r="ABI81" s="811"/>
      <c r="ABJ81" s="811"/>
      <c r="ABK81" s="811"/>
      <c r="ABL81" s="811"/>
      <c r="ABM81" s="811"/>
      <c r="ABN81" s="811"/>
      <c r="ABO81" s="811"/>
      <c r="ABP81" s="811"/>
      <c r="ABQ81" s="811"/>
      <c r="ABR81" s="811"/>
      <c r="ABS81" s="811"/>
      <c r="ABT81" s="811"/>
      <c r="ABU81" s="811"/>
      <c r="ABV81" s="811"/>
      <c r="ABW81" s="811"/>
      <c r="ABX81" s="811"/>
      <c r="ABY81" s="811"/>
      <c r="ABZ81" s="811"/>
      <c r="ACA81" s="811"/>
      <c r="ACB81" s="811"/>
      <c r="ACC81" s="811"/>
      <c r="ACD81" s="811"/>
      <c r="ACE81" s="811"/>
      <c r="ACF81" s="811"/>
      <c r="ACG81" s="811"/>
      <c r="ACH81" s="811"/>
      <c r="ACI81" s="811"/>
      <c r="ACJ81" s="811"/>
      <c r="ACK81" s="811"/>
      <c r="ACL81" s="811"/>
      <c r="ACM81" s="811"/>
      <c r="ACN81" s="811"/>
      <c r="ACO81" s="811"/>
      <c r="ACP81" s="811"/>
      <c r="ACQ81" s="811"/>
      <c r="ACR81" s="811"/>
      <c r="ACS81" s="811"/>
      <c r="ACT81" s="811"/>
      <c r="ACU81" s="811"/>
      <c r="ACV81" s="811"/>
      <c r="ACW81" s="811"/>
      <c r="ACX81" s="811"/>
      <c r="ACY81" s="811"/>
      <c r="ACZ81" s="811"/>
      <c r="ADA81" s="811"/>
      <c r="ADB81" s="811"/>
      <c r="ADC81" s="811"/>
      <c r="ADD81" s="811"/>
      <c r="ADE81" s="811"/>
      <c r="ADF81" s="811"/>
      <c r="ADG81" s="811"/>
      <c r="ADH81" s="811"/>
      <c r="ADI81" s="811"/>
      <c r="ADJ81" s="811"/>
      <c r="ADK81" s="811"/>
      <c r="ADL81" s="811"/>
      <c r="ADM81" s="811"/>
      <c r="ADN81" s="811"/>
      <c r="ADO81" s="811"/>
      <c r="ADP81" s="811"/>
      <c r="ADQ81" s="811"/>
      <c r="ADR81" s="811"/>
      <c r="ADS81" s="811"/>
      <c r="ADT81" s="811"/>
      <c r="ADU81" s="811"/>
      <c r="ADV81" s="811"/>
      <c r="ADW81" s="811"/>
      <c r="ADX81" s="811"/>
      <c r="ADY81" s="811"/>
      <c r="ADZ81" s="811"/>
      <c r="AEA81" s="811"/>
      <c r="AEB81" s="811"/>
      <c r="AEC81" s="811"/>
      <c r="AED81" s="811"/>
      <c r="AEE81" s="811"/>
      <c r="AEF81" s="811"/>
      <c r="AEG81" s="811"/>
      <c r="AEH81" s="811"/>
      <c r="AEI81" s="811"/>
      <c r="AEJ81" s="811"/>
      <c r="AEK81" s="811"/>
      <c r="AEL81" s="811"/>
      <c r="AEM81" s="811"/>
      <c r="AEN81" s="811"/>
      <c r="AEO81" s="811"/>
      <c r="AEP81" s="811"/>
      <c r="AEQ81" s="811"/>
      <c r="AER81" s="811"/>
      <c r="AES81" s="811"/>
      <c r="AET81" s="811"/>
      <c r="AEU81" s="811"/>
      <c r="AEV81" s="811"/>
      <c r="AEW81" s="811"/>
      <c r="AEX81" s="811"/>
      <c r="AEY81" s="811"/>
      <c r="AEZ81" s="811"/>
      <c r="AFA81" s="811"/>
      <c r="AFB81" s="811"/>
      <c r="AFC81" s="811"/>
      <c r="AFD81" s="811"/>
      <c r="AFE81" s="811"/>
      <c r="AFF81" s="811"/>
      <c r="AFG81" s="811"/>
      <c r="AFH81" s="811"/>
      <c r="AFI81" s="811"/>
      <c r="AFJ81" s="811"/>
      <c r="AFK81" s="811"/>
      <c r="AFL81" s="811"/>
      <c r="AFM81" s="811"/>
      <c r="AFN81" s="811"/>
      <c r="AFO81" s="811"/>
      <c r="AFP81" s="811"/>
      <c r="AFQ81" s="811"/>
      <c r="AFR81" s="811"/>
      <c r="AFS81" s="811"/>
      <c r="AFT81" s="811"/>
      <c r="AFU81" s="811"/>
      <c r="AFV81" s="811"/>
      <c r="AFW81" s="811"/>
      <c r="AFX81" s="811"/>
      <c r="AFY81" s="811"/>
      <c r="AFZ81" s="811"/>
      <c r="AGA81" s="811"/>
      <c r="AGB81" s="811"/>
      <c r="AGC81" s="811"/>
      <c r="AGD81" s="811"/>
      <c r="AGE81" s="811"/>
      <c r="AGF81" s="811"/>
      <c r="AGG81" s="811"/>
      <c r="AGH81" s="811"/>
      <c r="AGI81" s="811"/>
      <c r="AGJ81" s="811"/>
      <c r="AGK81" s="811"/>
      <c r="AGL81" s="811"/>
      <c r="AGM81" s="811"/>
      <c r="AGN81" s="811"/>
      <c r="AGO81" s="811"/>
      <c r="AGP81" s="811"/>
      <c r="AGQ81" s="811"/>
      <c r="AGR81" s="811"/>
      <c r="AGS81" s="811"/>
      <c r="AGT81" s="811"/>
      <c r="AGU81" s="811"/>
      <c r="AGV81" s="811"/>
      <c r="AGW81" s="811"/>
      <c r="AGX81" s="811"/>
      <c r="AGY81" s="811"/>
      <c r="AGZ81" s="811"/>
      <c r="AHA81" s="811"/>
      <c r="AHB81" s="811"/>
      <c r="AHC81" s="811"/>
      <c r="AHD81" s="811"/>
      <c r="AHE81" s="811"/>
      <c r="AHF81" s="811"/>
      <c r="AHG81" s="811"/>
      <c r="AHH81" s="811"/>
      <c r="AHI81" s="811"/>
      <c r="AHJ81" s="811"/>
      <c r="AHK81" s="811"/>
      <c r="AHL81" s="811"/>
      <c r="AHM81" s="811"/>
      <c r="AHN81" s="811"/>
      <c r="AHO81" s="811"/>
      <c r="AHP81" s="811"/>
      <c r="AHQ81" s="811"/>
      <c r="AHR81" s="811"/>
      <c r="AHS81" s="811"/>
      <c r="AHT81" s="811"/>
      <c r="AHU81" s="811"/>
      <c r="AHV81" s="811"/>
      <c r="AHW81" s="811"/>
      <c r="AHX81" s="811"/>
      <c r="AHY81" s="811"/>
      <c r="AHZ81" s="811"/>
      <c r="AIA81" s="811"/>
      <c r="AIB81" s="811"/>
      <c r="AIC81" s="811"/>
      <c r="AID81" s="811"/>
      <c r="AIE81" s="811"/>
      <c r="AIF81" s="811"/>
      <c r="AIG81" s="811"/>
      <c r="AIH81" s="811"/>
      <c r="AII81" s="811"/>
      <c r="AIJ81" s="811"/>
      <c r="AIK81" s="811"/>
      <c r="AIL81" s="811"/>
      <c r="AIM81" s="811"/>
      <c r="AIN81" s="811"/>
      <c r="AIO81" s="811"/>
      <c r="AIP81" s="811"/>
      <c r="AIQ81" s="811"/>
      <c r="AIR81" s="811"/>
      <c r="AIS81" s="811"/>
      <c r="AIT81" s="811"/>
      <c r="AIU81" s="811"/>
      <c r="AIV81" s="811"/>
      <c r="AIW81" s="811"/>
      <c r="AIX81" s="811"/>
      <c r="AIY81" s="811"/>
      <c r="AIZ81" s="811"/>
      <c r="AJA81" s="811"/>
      <c r="AJB81" s="811"/>
      <c r="AJC81" s="811"/>
      <c r="AJD81" s="811"/>
      <c r="AJE81" s="811"/>
      <c r="AJF81" s="811"/>
      <c r="AJG81" s="811"/>
      <c r="AJH81" s="811"/>
      <c r="AJI81" s="811"/>
      <c r="AJJ81" s="811"/>
      <c r="AJK81" s="811"/>
      <c r="AJL81" s="811"/>
      <c r="AJM81" s="811"/>
      <c r="AJN81" s="811"/>
      <c r="AJO81" s="811"/>
      <c r="AJP81" s="811"/>
      <c r="AJQ81" s="811"/>
      <c r="AJR81" s="811"/>
      <c r="AJS81" s="811"/>
      <c r="AJT81" s="811"/>
      <c r="AJU81" s="811"/>
      <c r="AJV81" s="811"/>
      <c r="AJW81" s="811"/>
      <c r="AJX81" s="811"/>
      <c r="AJY81" s="811"/>
      <c r="AJZ81" s="811"/>
      <c r="AKA81" s="811"/>
      <c r="AKB81" s="811"/>
      <c r="AKC81" s="811"/>
      <c r="AKD81" s="811"/>
      <c r="AKE81" s="811"/>
      <c r="AKF81" s="811"/>
      <c r="AKG81" s="811"/>
      <c r="AKH81" s="811"/>
      <c r="AKI81" s="811"/>
      <c r="AKJ81" s="811"/>
      <c r="AKK81" s="811"/>
      <c r="AKL81" s="811"/>
      <c r="AKM81" s="811"/>
      <c r="AKN81" s="811"/>
      <c r="AKO81" s="811"/>
      <c r="AKP81" s="811"/>
      <c r="AKQ81" s="811"/>
      <c r="AKR81" s="811"/>
      <c r="AKS81" s="811"/>
      <c r="AKT81" s="811"/>
      <c r="AKU81" s="811"/>
      <c r="AKV81" s="811"/>
      <c r="AKW81" s="811"/>
      <c r="AKX81" s="811"/>
      <c r="AKY81" s="811"/>
      <c r="AKZ81" s="811"/>
      <c r="ALA81" s="811"/>
      <c r="ALB81" s="811"/>
      <c r="ALC81" s="811"/>
      <c r="ALD81" s="811"/>
      <c r="ALE81" s="811"/>
      <c r="ALF81" s="811"/>
      <c r="ALG81" s="811"/>
      <c r="ALH81" s="811"/>
      <c r="ALI81" s="811"/>
      <c r="ALJ81" s="811"/>
      <c r="ALK81" s="811"/>
      <c r="ALL81" s="811"/>
      <c r="ALM81" s="811"/>
      <c r="ALN81" s="811"/>
      <c r="ALO81" s="811"/>
      <c r="ALP81" s="811"/>
      <c r="ALQ81" s="811"/>
      <c r="ALR81" s="811"/>
      <c r="ALS81" s="811"/>
      <c r="ALT81" s="811"/>
      <c r="ALU81" s="811"/>
      <c r="ALV81" s="811"/>
      <c r="ALW81" s="811"/>
      <c r="ALX81" s="811"/>
      <c r="ALY81" s="811"/>
      <c r="ALZ81" s="811"/>
      <c r="AMA81" s="811"/>
      <c r="AMB81" s="811"/>
      <c r="AMC81" s="811"/>
      <c r="AMD81" s="811"/>
      <c r="AME81" s="811"/>
      <c r="AMF81" s="811"/>
      <c r="AMG81" s="811"/>
      <c r="AMH81" s="811"/>
      <c r="AMI81" s="811"/>
      <c r="AMJ81" s="811"/>
      <c r="AMK81" s="811"/>
      <c r="AML81" s="811"/>
      <c r="AMM81" s="811"/>
      <c r="AMN81" s="811"/>
      <c r="AMO81" s="811"/>
      <c r="AMP81" s="811"/>
      <c r="AMQ81" s="811"/>
      <c r="AMR81" s="811"/>
      <c r="AMS81" s="811"/>
      <c r="AMT81" s="811"/>
      <c r="AMU81" s="811"/>
      <c r="AMV81" s="811"/>
      <c r="AMW81" s="811"/>
      <c r="AMX81" s="811"/>
      <c r="AMY81" s="811"/>
      <c r="AMZ81" s="811"/>
      <c r="ANA81" s="811"/>
      <c r="ANB81" s="811"/>
      <c r="ANC81" s="811"/>
      <c r="AND81" s="811"/>
      <c r="ANE81" s="811"/>
      <c r="ANF81" s="811"/>
      <c r="ANG81" s="811"/>
      <c r="ANH81" s="811"/>
      <c r="ANI81" s="811"/>
      <c r="ANJ81" s="811"/>
      <c r="ANK81" s="811"/>
      <c r="ANL81" s="811"/>
      <c r="ANM81" s="811"/>
      <c r="ANN81" s="811"/>
      <c r="ANO81" s="811"/>
      <c r="ANP81" s="811"/>
      <c r="ANQ81" s="811"/>
      <c r="ANR81" s="811"/>
      <c r="ANS81" s="811"/>
      <c r="ANT81" s="811"/>
      <c r="ANU81" s="811"/>
      <c r="ANV81" s="811"/>
      <c r="ANW81" s="811"/>
      <c r="ANX81" s="811"/>
      <c r="ANY81" s="811"/>
      <c r="ANZ81" s="811"/>
      <c r="AOA81" s="811"/>
      <c r="AOB81" s="811"/>
      <c r="AOC81" s="811"/>
      <c r="AOD81" s="811"/>
      <c r="AOE81" s="811"/>
      <c r="AOF81" s="811"/>
      <c r="AOG81" s="811"/>
      <c r="AOH81" s="811"/>
      <c r="AOI81" s="811"/>
      <c r="AOJ81" s="811"/>
      <c r="AOK81" s="811"/>
      <c r="AOL81" s="811"/>
      <c r="AOM81" s="811"/>
      <c r="AON81" s="811"/>
      <c r="AOO81" s="811"/>
      <c r="AOP81" s="811"/>
      <c r="AOQ81" s="811"/>
      <c r="AOR81" s="811"/>
      <c r="AOS81" s="811"/>
      <c r="AOT81" s="811"/>
      <c r="AOU81" s="811"/>
      <c r="AOV81" s="811"/>
      <c r="AOW81" s="811"/>
      <c r="AOX81" s="811"/>
      <c r="AOY81" s="811"/>
      <c r="AOZ81" s="811"/>
      <c r="APA81" s="811"/>
      <c r="APB81" s="811"/>
      <c r="APC81" s="811"/>
      <c r="APD81" s="811"/>
      <c r="APE81" s="811"/>
      <c r="APF81" s="811"/>
      <c r="APG81" s="811"/>
      <c r="APH81" s="811"/>
      <c r="API81" s="811"/>
      <c r="APJ81" s="811"/>
      <c r="APK81" s="811"/>
      <c r="APL81" s="811"/>
      <c r="APM81" s="811"/>
      <c r="APN81" s="811"/>
      <c r="APO81" s="811"/>
      <c r="APP81" s="811"/>
      <c r="APQ81" s="811"/>
      <c r="APR81" s="811"/>
      <c r="APS81" s="811"/>
      <c r="APT81" s="811"/>
      <c r="APU81" s="811"/>
      <c r="APV81" s="811"/>
      <c r="APW81" s="811"/>
      <c r="APX81" s="811"/>
      <c r="APY81" s="811"/>
      <c r="APZ81" s="811"/>
      <c r="AQA81" s="811"/>
      <c r="AQB81" s="811"/>
      <c r="AQC81" s="811"/>
      <c r="AQD81" s="811"/>
      <c r="AQE81" s="811"/>
      <c r="AQF81" s="811"/>
      <c r="AQG81" s="811"/>
      <c r="AQH81" s="811"/>
      <c r="AQI81" s="811"/>
      <c r="AQJ81" s="811"/>
      <c r="AQK81" s="811"/>
      <c r="AQL81" s="811"/>
      <c r="AQM81" s="811"/>
      <c r="AQN81" s="811"/>
      <c r="AQO81" s="811"/>
      <c r="AQP81" s="811"/>
      <c r="AQQ81" s="811"/>
      <c r="AQR81" s="811"/>
      <c r="AQS81" s="811"/>
      <c r="AQT81" s="811"/>
      <c r="AQU81" s="811"/>
      <c r="AQV81" s="811"/>
      <c r="AQW81" s="811"/>
      <c r="AQX81" s="811"/>
      <c r="AQY81" s="811"/>
      <c r="AQZ81" s="811"/>
      <c r="ARA81" s="811"/>
      <c r="ARB81" s="811"/>
      <c r="ARC81" s="811"/>
      <c r="ARD81" s="811"/>
      <c r="ARE81" s="811"/>
      <c r="ARF81" s="811"/>
      <c r="ARG81" s="811"/>
      <c r="ARH81" s="811"/>
      <c r="ARI81" s="811"/>
      <c r="ARJ81" s="811"/>
      <c r="ARK81" s="811"/>
      <c r="ARL81" s="811"/>
      <c r="ARM81" s="811"/>
      <c r="ARN81" s="811"/>
      <c r="ARO81" s="811"/>
      <c r="ARP81" s="811"/>
      <c r="ARQ81" s="811"/>
      <c r="ARR81" s="811"/>
      <c r="ARS81" s="811"/>
      <c r="ART81" s="811"/>
      <c r="ARU81" s="811"/>
      <c r="ARV81" s="811"/>
      <c r="ARW81" s="811"/>
      <c r="ARX81" s="811"/>
      <c r="ARY81" s="811"/>
      <c r="ARZ81" s="811"/>
      <c r="ASA81" s="811"/>
      <c r="ASB81" s="811"/>
      <c r="ASC81" s="811"/>
      <c r="ASD81" s="811"/>
      <c r="ASE81" s="811"/>
      <c r="ASF81" s="811"/>
      <c r="ASG81" s="811"/>
      <c r="ASH81" s="811"/>
      <c r="ASI81" s="811"/>
      <c r="ASJ81" s="811"/>
      <c r="ASK81" s="811"/>
      <c r="ASL81" s="811"/>
      <c r="ASM81" s="811"/>
      <c r="ASN81" s="811"/>
      <c r="ASO81" s="811"/>
      <c r="ASP81" s="811"/>
      <c r="ASQ81" s="811"/>
      <c r="ASR81" s="811"/>
      <c r="ASS81" s="811"/>
      <c r="AST81" s="811"/>
      <c r="ASU81" s="811"/>
      <c r="ASV81" s="811"/>
      <c r="ASW81" s="811"/>
      <c r="ASX81" s="811"/>
      <c r="ASY81" s="811"/>
      <c r="ASZ81" s="811"/>
      <c r="ATA81" s="811"/>
      <c r="ATB81" s="811"/>
      <c r="ATC81" s="811"/>
      <c r="ATD81" s="811"/>
      <c r="ATE81" s="811"/>
      <c r="ATF81" s="811"/>
      <c r="ATG81" s="811"/>
      <c r="ATH81" s="811"/>
      <c r="ATI81" s="811"/>
      <c r="ATJ81" s="811"/>
      <c r="ATK81" s="811"/>
      <c r="ATL81" s="811"/>
      <c r="ATM81" s="811"/>
      <c r="ATN81" s="811"/>
      <c r="ATO81" s="811"/>
      <c r="ATP81" s="811"/>
      <c r="ATQ81" s="811"/>
      <c r="ATR81" s="811"/>
      <c r="ATS81" s="811"/>
      <c r="ATT81" s="811"/>
      <c r="ATU81" s="811"/>
      <c r="ATV81" s="811"/>
      <c r="ATW81" s="811"/>
      <c r="ATX81" s="811"/>
      <c r="ATY81" s="811"/>
      <c r="ATZ81" s="811"/>
      <c r="AUA81" s="811"/>
      <c r="AUB81" s="811"/>
      <c r="AUC81" s="811"/>
      <c r="AUD81" s="811"/>
      <c r="AUE81" s="811"/>
      <c r="AUF81" s="811"/>
      <c r="AUG81" s="811"/>
      <c r="AUH81" s="811"/>
      <c r="AUI81" s="811"/>
      <c r="AUJ81" s="811"/>
      <c r="AUK81" s="811"/>
      <c r="AUL81" s="811"/>
      <c r="AUM81" s="811"/>
      <c r="AUN81" s="811"/>
      <c r="AUO81" s="811"/>
      <c r="AUP81" s="811"/>
      <c r="AUQ81" s="811"/>
      <c r="AUR81" s="811"/>
      <c r="AUS81" s="811"/>
      <c r="AUT81" s="811"/>
      <c r="AUU81" s="811"/>
      <c r="AUV81" s="811"/>
      <c r="AUW81" s="811"/>
      <c r="AUX81" s="811"/>
      <c r="AUY81" s="811"/>
      <c r="AUZ81" s="811"/>
      <c r="AVA81" s="811"/>
      <c r="AVB81" s="811"/>
      <c r="AVC81" s="811"/>
      <c r="AVD81" s="811"/>
      <c r="AVE81" s="811"/>
      <c r="AVF81" s="811"/>
      <c r="AVG81" s="811"/>
      <c r="AVH81" s="811"/>
      <c r="AVI81" s="811"/>
      <c r="AVJ81" s="811"/>
      <c r="AVK81" s="811"/>
      <c r="AVL81" s="811"/>
      <c r="AVM81" s="811"/>
      <c r="AVN81" s="811"/>
      <c r="AVO81" s="811"/>
      <c r="AVP81" s="811"/>
      <c r="AVQ81" s="811"/>
      <c r="AVR81" s="811"/>
      <c r="AVS81" s="811"/>
      <c r="AVT81" s="811"/>
      <c r="AVU81" s="811"/>
      <c r="AVV81" s="811"/>
      <c r="AVW81" s="811"/>
      <c r="AVX81" s="811"/>
      <c r="AVY81" s="811"/>
      <c r="AVZ81" s="811"/>
      <c r="AWA81" s="811"/>
      <c r="AWB81" s="811"/>
      <c r="AWC81" s="811"/>
      <c r="AWD81" s="811"/>
      <c r="AWE81" s="811"/>
      <c r="AWF81" s="811"/>
      <c r="AWG81" s="811"/>
      <c r="AWH81" s="811"/>
      <c r="AWI81" s="811"/>
      <c r="AWJ81" s="811"/>
      <c r="AWK81" s="811"/>
      <c r="AWL81" s="811"/>
      <c r="AWM81" s="811"/>
      <c r="AWN81" s="811"/>
      <c r="AWO81" s="811"/>
      <c r="AWP81" s="811"/>
      <c r="AWQ81" s="811"/>
      <c r="AWR81" s="811"/>
      <c r="AWS81" s="811"/>
      <c r="AWT81" s="811"/>
      <c r="AWU81" s="811"/>
      <c r="AWV81" s="811"/>
      <c r="AWW81" s="811"/>
      <c r="AWX81" s="811"/>
      <c r="AWY81" s="811"/>
      <c r="AWZ81" s="811"/>
      <c r="AXA81" s="811"/>
      <c r="AXB81" s="811"/>
      <c r="AXC81" s="811"/>
      <c r="AXD81" s="811"/>
      <c r="AXE81" s="811"/>
      <c r="AXF81" s="811"/>
      <c r="AXG81" s="811"/>
      <c r="AXH81" s="811"/>
      <c r="AXI81" s="811"/>
      <c r="AXJ81" s="811"/>
      <c r="AXK81" s="811"/>
      <c r="AXL81" s="811"/>
      <c r="AXM81" s="811"/>
      <c r="AXN81" s="811"/>
      <c r="AXO81" s="811"/>
      <c r="AXP81" s="811"/>
      <c r="AXQ81" s="811"/>
      <c r="AXR81" s="811"/>
      <c r="AXS81" s="811"/>
      <c r="AXT81" s="811"/>
      <c r="AXU81" s="811"/>
      <c r="AXV81" s="811"/>
      <c r="AXW81" s="811"/>
      <c r="AXX81" s="811"/>
      <c r="AXY81" s="811"/>
      <c r="AXZ81" s="811"/>
      <c r="AYA81" s="811"/>
      <c r="AYB81" s="811"/>
      <c r="AYC81" s="811"/>
      <c r="AYD81" s="811"/>
      <c r="AYE81" s="811"/>
      <c r="AYF81" s="811"/>
      <c r="AYG81" s="811"/>
      <c r="AYH81" s="811"/>
      <c r="AYI81" s="811"/>
      <c r="AYJ81" s="811"/>
      <c r="AYK81" s="811"/>
      <c r="AYL81" s="811"/>
      <c r="AYM81" s="811"/>
      <c r="AYN81" s="811"/>
      <c r="AYO81" s="811"/>
      <c r="AYP81" s="811"/>
      <c r="AYQ81" s="811"/>
      <c r="AYR81" s="811"/>
      <c r="AYS81" s="811"/>
      <c r="AYT81" s="811"/>
      <c r="AYU81" s="811"/>
      <c r="AYV81" s="811"/>
      <c r="AYW81" s="811"/>
      <c r="AYX81" s="811"/>
      <c r="AYY81" s="811"/>
      <c r="AYZ81" s="811"/>
      <c r="AZA81" s="811"/>
      <c r="AZB81" s="811"/>
      <c r="AZC81" s="811"/>
      <c r="AZD81" s="811"/>
      <c r="AZE81" s="811"/>
      <c r="AZF81" s="811"/>
      <c r="AZG81" s="811"/>
      <c r="AZH81" s="811"/>
      <c r="AZI81" s="811"/>
      <c r="AZJ81" s="811"/>
      <c r="AZK81" s="811"/>
      <c r="AZL81" s="811"/>
      <c r="AZM81" s="811"/>
      <c r="AZN81" s="811"/>
      <c r="AZO81" s="811"/>
      <c r="AZP81" s="811"/>
      <c r="AZQ81" s="811"/>
      <c r="AZR81" s="811"/>
      <c r="AZS81" s="811"/>
      <c r="AZT81" s="811"/>
      <c r="AZU81" s="811"/>
      <c r="AZV81" s="811"/>
      <c r="AZW81" s="811"/>
      <c r="AZX81" s="811"/>
      <c r="AZY81" s="811"/>
      <c r="AZZ81" s="811"/>
      <c r="BAA81" s="811"/>
      <c r="BAB81" s="811"/>
      <c r="BAC81" s="811"/>
      <c r="BAD81" s="811"/>
      <c r="BAE81" s="811"/>
      <c r="BAF81" s="811"/>
      <c r="BAG81" s="811"/>
      <c r="BAH81" s="811"/>
      <c r="BAI81" s="811"/>
      <c r="BAJ81" s="811"/>
      <c r="BAK81" s="811"/>
      <c r="BAL81" s="811"/>
      <c r="BAM81" s="811"/>
      <c r="BAN81" s="811"/>
      <c r="BAO81" s="811"/>
      <c r="BAP81" s="811"/>
      <c r="BAQ81" s="811"/>
      <c r="BAR81" s="811"/>
      <c r="BAS81" s="811"/>
      <c r="BAT81" s="811"/>
      <c r="BAU81" s="811"/>
      <c r="BAV81" s="811"/>
      <c r="BAW81" s="811"/>
      <c r="BAX81" s="811"/>
      <c r="BAY81" s="811"/>
      <c r="BAZ81" s="811"/>
      <c r="BBA81" s="811"/>
      <c r="BBB81" s="811"/>
      <c r="BBC81" s="811"/>
      <c r="BBD81" s="811"/>
      <c r="BBE81" s="811"/>
      <c r="BBF81" s="811"/>
      <c r="BBG81" s="811"/>
      <c r="BBH81" s="811"/>
      <c r="BBI81" s="811"/>
      <c r="BBJ81" s="811"/>
      <c r="BBK81" s="811"/>
      <c r="BBL81" s="811"/>
      <c r="BBM81" s="811"/>
      <c r="BBN81" s="811"/>
      <c r="BBO81" s="811"/>
      <c r="BBP81" s="811"/>
      <c r="BBQ81" s="811"/>
      <c r="BBR81" s="811"/>
      <c r="BBS81" s="811"/>
      <c r="BBT81" s="811"/>
      <c r="BBU81" s="811"/>
      <c r="BBV81" s="811"/>
      <c r="BBW81" s="811"/>
      <c r="BBX81" s="811"/>
      <c r="BBY81" s="811"/>
      <c r="BBZ81" s="811"/>
      <c r="BCA81" s="811"/>
      <c r="BCB81" s="811"/>
      <c r="BCC81" s="811"/>
      <c r="BCD81" s="811"/>
      <c r="BCE81" s="811"/>
      <c r="BCF81" s="811"/>
      <c r="BCG81" s="811"/>
      <c r="BCH81" s="811"/>
      <c r="BCI81" s="811"/>
      <c r="BCJ81" s="811"/>
      <c r="BCK81" s="811"/>
      <c r="BCL81" s="811"/>
      <c r="BCM81" s="811"/>
      <c r="BCN81" s="811"/>
      <c r="BCO81" s="811"/>
      <c r="BCP81" s="811"/>
      <c r="BCQ81" s="811"/>
      <c r="BCR81" s="811"/>
      <c r="BCS81" s="811"/>
      <c r="BCT81" s="811"/>
      <c r="BCU81" s="811"/>
      <c r="BCV81" s="811"/>
      <c r="BCW81" s="811"/>
      <c r="BCX81" s="811"/>
      <c r="BCY81" s="811"/>
      <c r="BCZ81" s="811"/>
      <c r="BDA81" s="811"/>
      <c r="BDB81" s="811"/>
      <c r="BDC81" s="811"/>
      <c r="BDD81" s="811"/>
      <c r="BDE81" s="811"/>
      <c r="BDF81" s="811"/>
      <c r="BDG81" s="811"/>
      <c r="BDH81" s="811"/>
      <c r="BDI81" s="811"/>
      <c r="BDJ81" s="811"/>
      <c r="BDK81" s="811"/>
      <c r="BDL81" s="811"/>
      <c r="BDM81" s="811"/>
      <c r="BDN81" s="811"/>
      <c r="BDO81" s="811"/>
      <c r="BDP81" s="811"/>
      <c r="BDQ81" s="811"/>
      <c r="BDR81" s="811"/>
      <c r="BDS81" s="811"/>
      <c r="BDT81" s="811"/>
      <c r="BDU81" s="811"/>
      <c r="BDV81" s="811"/>
      <c r="BDW81" s="811"/>
      <c r="BDX81" s="811"/>
      <c r="BDY81" s="811"/>
      <c r="BDZ81" s="811"/>
      <c r="BEA81" s="811"/>
      <c r="BEB81" s="811"/>
      <c r="BEC81" s="811"/>
      <c r="BED81" s="811"/>
      <c r="BEE81" s="811"/>
      <c r="BEF81" s="811"/>
      <c r="BEG81" s="811"/>
      <c r="BEH81" s="811"/>
      <c r="BEI81" s="811"/>
      <c r="BEJ81" s="811"/>
      <c r="BEK81" s="811"/>
      <c r="BEL81" s="811"/>
      <c r="BEM81" s="811"/>
      <c r="BEN81" s="811"/>
      <c r="BEO81" s="811"/>
      <c r="BEP81" s="811"/>
      <c r="BEQ81" s="811"/>
      <c r="BER81" s="811"/>
      <c r="BES81" s="811"/>
      <c r="BET81" s="811"/>
      <c r="BEU81" s="811"/>
      <c r="BEV81" s="811"/>
      <c r="BEW81" s="811"/>
      <c r="BEX81" s="811"/>
      <c r="BEY81" s="811"/>
      <c r="BEZ81" s="811"/>
      <c r="BFA81" s="811"/>
      <c r="BFB81" s="811"/>
      <c r="BFC81" s="811"/>
      <c r="BFD81" s="811"/>
      <c r="BFE81" s="811"/>
      <c r="BFF81" s="811"/>
      <c r="BFG81" s="811"/>
      <c r="BFH81" s="811"/>
      <c r="BFI81" s="811"/>
      <c r="BFJ81" s="811"/>
      <c r="BFK81" s="811"/>
      <c r="BFL81" s="811"/>
      <c r="BFM81" s="811"/>
      <c r="BFN81" s="811"/>
      <c r="BFO81" s="811"/>
      <c r="BFP81" s="811"/>
      <c r="BFQ81" s="811"/>
      <c r="BFR81" s="811"/>
      <c r="BFS81" s="811"/>
      <c r="BFT81" s="811"/>
      <c r="BFU81" s="811"/>
      <c r="BFV81" s="811"/>
      <c r="BFW81" s="811"/>
      <c r="BFX81" s="811"/>
      <c r="BFY81" s="811"/>
      <c r="BFZ81" s="811"/>
      <c r="BGA81" s="811"/>
      <c r="BGB81" s="811"/>
      <c r="BGC81" s="811"/>
      <c r="BGD81" s="811"/>
      <c r="BGE81" s="811"/>
      <c r="BGF81" s="811"/>
      <c r="BGG81" s="811"/>
      <c r="BGH81" s="811"/>
      <c r="BGI81" s="811"/>
      <c r="BGJ81" s="811"/>
      <c r="BGK81" s="811"/>
      <c r="BGL81" s="811"/>
      <c r="BGM81" s="811"/>
      <c r="BGN81" s="811"/>
      <c r="BGO81" s="811"/>
      <c r="BGP81" s="811"/>
      <c r="BGQ81" s="811"/>
      <c r="BGR81" s="811"/>
      <c r="BGS81" s="811"/>
      <c r="BGT81" s="811"/>
      <c r="BGU81" s="811"/>
      <c r="BGV81" s="811"/>
      <c r="BGW81" s="811"/>
      <c r="BGX81" s="811"/>
      <c r="BGY81" s="811"/>
      <c r="BGZ81" s="811"/>
      <c r="BHA81" s="811"/>
      <c r="BHB81" s="811"/>
      <c r="BHC81" s="811"/>
      <c r="BHD81" s="811"/>
      <c r="BHE81" s="811"/>
      <c r="BHF81" s="811"/>
      <c r="BHG81" s="811"/>
      <c r="BHH81" s="811"/>
      <c r="BHI81" s="811"/>
      <c r="BHJ81" s="811"/>
      <c r="BHK81" s="811"/>
      <c r="BHL81" s="811"/>
      <c r="BHM81" s="811"/>
      <c r="BHN81" s="811"/>
      <c r="BHO81" s="811"/>
      <c r="BHP81" s="811"/>
      <c r="BHQ81" s="811"/>
      <c r="BHR81" s="811"/>
      <c r="BHS81" s="811"/>
      <c r="BHT81" s="811"/>
      <c r="BHU81" s="811"/>
      <c r="BHV81" s="811"/>
      <c r="BHW81" s="811"/>
      <c r="BHX81" s="811"/>
      <c r="BHY81" s="811"/>
      <c r="BHZ81" s="811"/>
      <c r="BIA81" s="811"/>
      <c r="BIB81" s="811"/>
      <c r="BIC81" s="811"/>
      <c r="BID81" s="811"/>
      <c r="BIE81" s="811"/>
      <c r="BIF81" s="811"/>
      <c r="BIG81" s="811"/>
      <c r="BIH81" s="811"/>
      <c r="BII81" s="811"/>
      <c r="BIJ81" s="811"/>
      <c r="BIK81" s="811"/>
      <c r="BIL81" s="811"/>
      <c r="BIM81" s="811"/>
      <c r="BIN81" s="811"/>
      <c r="BIO81" s="811"/>
      <c r="BIP81" s="811"/>
      <c r="BIQ81" s="811"/>
      <c r="BIR81" s="811"/>
      <c r="BIS81" s="811"/>
      <c r="BIT81" s="811"/>
      <c r="BIU81" s="811"/>
      <c r="BIV81" s="811"/>
      <c r="BIW81" s="811"/>
      <c r="BIX81" s="811"/>
      <c r="BIY81" s="811"/>
      <c r="BIZ81" s="811"/>
      <c r="BJA81" s="811"/>
      <c r="BJB81" s="811"/>
      <c r="BJC81" s="811"/>
      <c r="BJD81" s="811"/>
      <c r="BJE81" s="811"/>
      <c r="BJF81" s="811"/>
      <c r="BJG81" s="811"/>
      <c r="BJH81" s="811"/>
      <c r="BJI81" s="811"/>
      <c r="BJJ81" s="811"/>
      <c r="BJK81" s="811"/>
      <c r="BJL81" s="811"/>
      <c r="BJM81" s="811"/>
      <c r="BJN81" s="811"/>
      <c r="BJO81" s="811"/>
      <c r="BJP81" s="811"/>
      <c r="BJQ81" s="811"/>
      <c r="BJR81" s="811"/>
      <c r="BJS81" s="811"/>
      <c r="BJT81" s="811"/>
      <c r="BJU81" s="811"/>
      <c r="BJV81" s="811"/>
      <c r="BJW81" s="811"/>
      <c r="BJX81" s="811"/>
      <c r="BJY81" s="811"/>
      <c r="BJZ81" s="811"/>
      <c r="BKA81" s="811"/>
      <c r="BKB81" s="811"/>
      <c r="BKC81" s="811"/>
      <c r="BKD81" s="811"/>
      <c r="BKE81" s="811"/>
      <c r="BKF81" s="811"/>
      <c r="BKG81" s="811"/>
      <c r="BKH81" s="811"/>
      <c r="BKI81" s="811"/>
      <c r="BKJ81" s="811"/>
      <c r="BKK81" s="811"/>
      <c r="BKL81" s="811"/>
      <c r="BKM81" s="811"/>
      <c r="BKN81" s="811"/>
      <c r="BKO81" s="811"/>
      <c r="BKP81" s="811"/>
      <c r="BKQ81" s="811"/>
      <c r="BKR81" s="811"/>
      <c r="BKS81" s="811"/>
      <c r="BKT81" s="811"/>
      <c r="BKU81" s="811"/>
      <c r="BKV81" s="811"/>
      <c r="BKW81" s="811"/>
      <c r="BKX81" s="811"/>
      <c r="BKY81" s="811"/>
      <c r="BKZ81" s="811"/>
      <c r="BLA81" s="811"/>
      <c r="BLB81" s="811"/>
      <c r="BLC81" s="811"/>
      <c r="BLD81" s="811"/>
      <c r="BLE81" s="811"/>
      <c r="BLF81" s="811"/>
      <c r="BLG81" s="811"/>
      <c r="BLH81" s="811"/>
      <c r="BLI81" s="811"/>
      <c r="BLJ81" s="811"/>
      <c r="BLK81" s="811"/>
      <c r="BLL81" s="811"/>
      <c r="BLM81" s="811"/>
      <c r="BLN81" s="811"/>
      <c r="BLO81" s="811"/>
      <c r="BLP81" s="811"/>
      <c r="BLQ81" s="811"/>
      <c r="BLR81" s="811"/>
      <c r="BLS81" s="811"/>
      <c r="BLT81" s="811"/>
      <c r="BLU81" s="811"/>
      <c r="BLV81" s="811"/>
      <c r="BLW81" s="811"/>
      <c r="BLX81" s="811"/>
      <c r="BLY81" s="811"/>
      <c r="BLZ81" s="811"/>
      <c r="BMA81" s="811"/>
      <c r="BMB81" s="811"/>
      <c r="BMC81" s="811"/>
      <c r="BMD81" s="811"/>
      <c r="BME81" s="811"/>
      <c r="BMF81" s="811"/>
      <c r="BMG81" s="811"/>
      <c r="BMH81" s="811"/>
      <c r="BMI81" s="811"/>
      <c r="BMJ81" s="811"/>
      <c r="BMK81" s="811"/>
      <c r="BML81" s="811"/>
      <c r="BMM81" s="811"/>
      <c r="BMN81" s="811"/>
      <c r="BMO81" s="811"/>
      <c r="BMP81" s="811"/>
      <c r="BMQ81" s="811"/>
      <c r="BMR81" s="811"/>
      <c r="BMS81" s="811"/>
      <c r="BMT81" s="811"/>
      <c r="BMU81" s="811"/>
      <c r="BMV81" s="811"/>
      <c r="BMW81" s="811"/>
      <c r="BMX81" s="811"/>
      <c r="BMY81" s="811"/>
      <c r="BMZ81" s="811"/>
      <c r="BNA81" s="811"/>
      <c r="BNB81" s="811"/>
      <c r="BNC81" s="811"/>
      <c r="BND81" s="811"/>
      <c r="BNE81" s="811"/>
      <c r="BNF81" s="811"/>
      <c r="BNG81" s="811"/>
      <c r="BNH81" s="811"/>
      <c r="BNI81" s="811"/>
      <c r="BNJ81" s="811"/>
      <c r="BNK81" s="811"/>
      <c r="BNL81" s="811"/>
      <c r="BNM81" s="811"/>
      <c r="BNN81" s="811"/>
      <c r="BNO81" s="811"/>
      <c r="BNP81" s="811"/>
      <c r="BNQ81" s="811"/>
      <c r="BNR81" s="811"/>
      <c r="BNS81" s="811"/>
      <c r="BNT81" s="811"/>
      <c r="BNU81" s="811"/>
      <c r="BNV81" s="811"/>
      <c r="BNW81" s="811"/>
      <c r="BNX81" s="811"/>
      <c r="BNY81" s="811"/>
      <c r="BNZ81" s="811"/>
      <c r="BOA81" s="811"/>
      <c r="BOB81" s="811"/>
      <c r="BOC81" s="811"/>
      <c r="BOD81" s="811"/>
      <c r="BOE81" s="811"/>
      <c r="BOF81" s="811"/>
      <c r="BOG81" s="811"/>
      <c r="BOH81" s="811"/>
      <c r="BOI81" s="811"/>
      <c r="BOJ81" s="811"/>
      <c r="BOK81" s="811"/>
      <c r="BOL81" s="811"/>
      <c r="BOM81" s="811"/>
      <c r="BON81" s="811"/>
      <c r="BOO81" s="811"/>
      <c r="BOP81" s="811"/>
      <c r="BOQ81" s="811"/>
      <c r="BOR81" s="811"/>
      <c r="BOS81" s="811"/>
      <c r="BOT81" s="811"/>
      <c r="BOU81" s="811"/>
      <c r="BOV81" s="811"/>
      <c r="BOW81" s="811"/>
      <c r="BOX81" s="811"/>
      <c r="BOY81" s="811"/>
      <c r="BOZ81" s="811"/>
      <c r="BPA81" s="811"/>
      <c r="BPB81" s="811"/>
      <c r="BPC81" s="811"/>
      <c r="BPD81" s="811"/>
      <c r="BPE81" s="811"/>
      <c r="BPF81" s="811"/>
      <c r="BPG81" s="811"/>
      <c r="BPH81" s="811"/>
      <c r="BPI81" s="811"/>
      <c r="BPJ81" s="811"/>
      <c r="BPK81" s="811"/>
      <c r="BPL81" s="811"/>
      <c r="BPM81" s="811"/>
      <c r="BPN81" s="811"/>
      <c r="BPO81" s="811"/>
      <c r="BPP81" s="811"/>
      <c r="BPQ81" s="811"/>
      <c r="BPR81" s="811"/>
      <c r="BPS81" s="811"/>
      <c r="BPT81" s="811"/>
      <c r="BPU81" s="811"/>
      <c r="BPV81" s="811"/>
      <c r="BPW81" s="811"/>
      <c r="BPX81" s="811"/>
      <c r="BPY81" s="811"/>
      <c r="BPZ81" s="811"/>
      <c r="BQA81" s="811"/>
      <c r="BQB81" s="811"/>
      <c r="BQC81" s="811"/>
      <c r="BQD81" s="811"/>
      <c r="BQE81" s="811"/>
      <c r="BQF81" s="811"/>
      <c r="BQG81" s="811"/>
      <c r="BQH81" s="811"/>
      <c r="BQI81" s="811"/>
      <c r="BQJ81" s="811"/>
      <c r="BQK81" s="811"/>
      <c r="BQL81" s="811"/>
      <c r="BQM81" s="811"/>
      <c r="BQN81" s="811"/>
      <c r="BQO81" s="811"/>
      <c r="BQP81" s="811"/>
      <c r="BQQ81" s="811"/>
      <c r="BQR81" s="811"/>
      <c r="BQS81" s="811"/>
      <c r="BQT81" s="811"/>
      <c r="BQU81" s="811"/>
      <c r="BQV81" s="811"/>
      <c r="BQW81" s="811"/>
      <c r="BQX81" s="811"/>
      <c r="BQY81" s="811"/>
      <c r="BQZ81" s="811"/>
      <c r="BRA81" s="811"/>
      <c r="BRB81" s="811"/>
      <c r="BRC81" s="811"/>
      <c r="BRD81" s="811"/>
      <c r="BRE81" s="811"/>
      <c r="BRF81" s="811"/>
      <c r="BRG81" s="811"/>
      <c r="BRH81" s="811"/>
      <c r="BRI81" s="811"/>
      <c r="BRJ81" s="811"/>
      <c r="BRK81" s="811"/>
      <c r="BRL81" s="811"/>
      <c r="BRM81" s="811"/>
      <c r="BRN81" s="811"/>
      <c r="BRO81" s="811"/>
      <c r="BRP81" s="811"/>
      <c r="BRQ81" s="811"/>
      <c r="BRR81" s="811"/>
      <c r="BRS81" s="811"/>
      <c r="BRT81" s="811"/>
      <c r="BRU81" s="811"/>
      <c r="BRV81" s="811"/>
      <c r="BRW81" s="811"/>
      <c r="BRX81" s="811"/>
      <c r="BRY81" s="811"/>
      <c r="BRZ81" s="811"/>
      <c r="BSA81" s="811"/>
      <c r="BSB81" s="811"/>
      <c r="BSC81" s="811"/>
      <c r="BSD81" s="811"/>
      <c r="BSE81" s="811"/>
      <c r="BSF81" s="811"/>
      <c r="BSG81" s="811"/>
      <c r="BSH81" s="811"/>
      <c r="BSI81" s="811"/>
      <c r="BSJ81" s="811"/>
      <c r="BSK81" s="811"/>
      <c r="BSL81" s="811"/>
      <c r="BSM81" s="811"/>
      <c r="BSN81" s="811"/>
      <c r="BSO81" s="811"/>
      <c r="BSP81" s="811"/>
      <c r="BSQ81" s="811"/>
      <c r="BSR81" s="811"/>
      <c r="BSS81" s="811"/>
      <c r="BST81" s="811"/>
      <c r="BSU81" s="811"/>
      <c r="BSV81" s="811"/>
      <c r="BSW81" s="811"/>
      <c r="BSX81" s="811"/>
      <c r="BSY81" s="811"/>
      <c r="BSZ81" s="811"/>
      <c r="BTA81" s="811"/>
      <c r="BTB81" s="811"/>
      <c r="BTC81" s="811"/>
      <c r="BTD81" s="811"/>
      <c r="BTE81" s="811"/>
      <c r="BTF81" s="811"/>
      <c r="BTG81" s="811"/>
      <c r="BTH81" s="811"/>
      <c r="BTI81" s="811"/>
      <c r="BTJ81" s="811"/>
      <c r="BTK81" s="811"/>
      <c r="BTL81" s="811"/>
      <c r="BTM81" s="811"/>
      <c r="BTN81" s="811"/>
      <c r="BTO81" s="811"/>
      <c r="BTP81" s="811"/>
      <c r="BTQ81" s="811"/>
      <c r="BTR81" s="811"/>
      <c r="BTS81" s="811"/>
      <c r="BTT81" s="811"/>
      <c r="BTU81" s="811"/>
      <c r="BTV81" s="811"/>
      <c r="BTW81" s="811"/>
      <c r="BTX81" s="811"/>
      <c r="BTY81" s="811"/>
      <c r="BTZ81" s="811"/>
      <c r="BUA81" s="811"/>
      <c r="BUB81" s="811"/>
      <c r="BUC81" s="811"/>
      <c r="BUD81" s="811"/>
      <c r="BUE81" s="811"/>
      <c r="BUF81" s="811"/>
      <c r="BUG81" s="811"/>
      <c r="BUH81" s="811"/>
      <c r="BUI81" s="811"/>
      <c r="BUJ81" s="811"/>
      <c r="BUK81" s="811"/>
      <c r="BUL81" s="811"/>
      <c r="BUM81" s="811"/>
      <c r="BUN81" s="811"/>
      <c r="BUO81" s="811"/>
      <c r="BUP81" s="811"/>
      <c r="BUQ81" s="811"/>
      <c r="BUR81" s="811"/>
      <c r="BUS81" s="811"/>
      <c r="BUT81" s="811"/>
      <c r="BUU81" s="811"/>
      <c r="BUV81" s="811"/>
      <c r="BUW81" s="811"/>
      <c r="BUX81" s="811"/>
      <c r="BUY81" s="811"/>
      <c r="BUZ81" s="811"/>
      <c r="BVA81" s="811"/>
      <c r="BVB81" s="811"/>
      <c r="BVC81" s="811"/>
      <c r="BVD81" s="811"/>
      <c r="BVE81" s="811"/>
      <c r="BVF81" s="811"/>
      <c r="BVG81" s="811"/>
      <c r="BVH81" s="811"/>
      <c r="BVI81" s="811"/>
      <c r="BVJ81" s="811"/>
      <c r="BVK81" s="811"/>
      <c r="BVL81" s="811"/>
      <c r="BVM81" s="811"/>
      <c r="BVN81" s="811"/>
      <c r="BVO81" s="811"/>
      <c r="BVP81" s="811"/>
      <c r="BVQ81" s="811"/>
      <c r="BVR81" s="811"/>
      <c r="BVS81" s="811"/>
      <c r="BVT81" s="811"/>
      <c r="BVU81" s="811"/>
      <c r="BVV81" s="811"/>
      <c r="BVW81" s="811"/>
      <c r="BVX81" s="811"/>
      <c r="BVY81" s="811"/>
      <c r="BVZ81" s="811"/>
      <c r="BWA81" s="811"/>
      <c r="BWB81" s="811"/>
      <c r="BWC81" s="811"/>
      <c r="BWD81" s="811"/>
      <c r="BWE81" s="811"/>
      <c r="BWF81" s="811"/>
      <c r="BWG81" s="811"/>
      <c r="BWH81" s="811"/>
      <c r="BWI81" s="811"/>
      <c r="BWJ81" s="811"/>
      <c r="BWK81" s="811"/>
      <c r="BWL81" s="811"/>
      <c r="BWM81" s="811"/>
      <c r="BWN81" s="811"/>
      <c r="BWO81" s="811"/>
      <c r="BWP81" s="811"/>
      <c r="BWQ81" s="811"/>
      <c r="BWR81" s="811"/>
      <c r="BWS81" s="811"/>
      <c r="BWT81" s="811"/>
      <c r="BWU81" s="811"/>
      <c r="BWV81" s="811"/>
      <c r="BWW81" s="811"/>
      <c r="BWX81" s="811"/>
      <c r="BWY81" s="811"/>
      <c r="BWZ81" s="811"/>
      <c r="BXA81" s="811"/>
      <c r="BXB81" s="811"/>
      <c r="BXC81" s="811"/>
      <c r="BXD81" s="811"/>
      <c r="BXE81" s="811"/>
      <c r="BXF81" s="811"/>
      <c r="BXG81" s="811"/>
      <c r="BXH81" s="811"/>
      <c r="BXI81" s="811"/>
      <c r="BXJ81" s="811"/>
      <c r="BXK81" s="811"/>
      <c r="BXL81" s="811"/>
      <c r="BXM81" s="811"/>
      <c r="BXN81" s="811"/>
      <c r="BXO81" s="811"/>
      <c r="BXP81" s="811"/>
      <c r="BXQ81" s="811"/>
      <c r="BXR81" s="811"/>
      <c r="BXS81" s="811"/>
      <c r="BXT81" s="811"/>
      <c r="BXU81" s="811"/>
      <c r="BXV81" s="811"/>
      <c r="BXW81" s="811"/>
      <c r="BXX81" s="811"/>
      <c r="BXY81" s="811"/>
      <c r="BXZ81" s="811"/>
      <c r="BYA81" s="811"/>
      <c r="BYB81" s="811"/>
      <c r="BYC81" s="811"/>
      <c r="BYD81" s="811"/>
      <c r="BYE81" s="811"/>
      <c r="BYF81" s="811"/>
      <c r="BYG81" s="811"/>
      <c r="BYH81" s="811"/>
      <c r="BYI81" s="811"/>
      <c r="BYJ81" s="811"/>
      <c r="BYK81" s="811"/>
      <c r="BYL81" s="811"/>
      <c r="BYM81" s="811"/>
      <c r="BYN81" s="811"/>
      <c r="BYO81" s="811"/>
      <c r="BYP81" s="811"/>
      <c r="BYQ81" s="811"/>
      <c r="BYR81" s="811"/>
      <c r="BYS81" s="811"/>
      <c r="BYT81" s="811"/>
      <c r="BYU81" s="811"/>
      <c r="BYV81" s="811"/>
      <c r="BYW81" s="811"/>
      <c r="BYX81" s="811"/>
      <c r="BYY81" s="811"/>
      <c r="BYZ81" s="811"/>
      <c r="BZA81" s="811"/>
      <c r="BZB81" s="811"/>
      <c r="BZC81" s="811"/>
      <c r="BZD81" s="811"/>
      <c r="BZE81" s="811"/>
      <c r="BZF81" s="811"/>
      <c r="BZG81" s="811"/>
      <c r="BZH81" s="811"/>
      <c r="BZI81" s="811"/>
      <c r="BZJ81" s="811"/>
      <c r="BZK81" s="811"/>
      <c r="BZL81" s="811"/>
      <c r="BZM81" s="811"/>
      <c r="BZN81" s="811"/>
      <c r="BZO81" s="811"/>
      <c r="BZP81" s="811"/>
      <c r="BZQ81" s="811"/>
      <c r="BZR81" s="811"/>
      <c r="BZS81" s="811"/>
      <c r="BZT81" s="811"/>
      <c r="BZU81" s="811"/>
      <c r="BZV81" s="811"/>
      <c r="BZW81" s="811"/>
      <c r="BZX81" s="811"/>
      <c r="BZY81" s="811"/>
      <c r="BZZ81" s="811"/>
      <c r="CAA81" s="811"/>
      <c r="CAB81" s="811"/>
      <c r="CAC81" s="811"/>
      <c r="CAD81" s="811"/>
      <c r="CAE81" s="811"/>
      <c r="CAF81" s="811"/>
      <c r="CAG81" s="811"/>
      <c r="CAH81" s="811"/>
      <c r="CAI81" s="811"/>
      <c r="CAJ81" s="811"/>
      <c r="CAK81" s="811"/>
      <c r="CAL81" s="811"/>
      <c r="CAM81" s="811"/>
      <c r="CAN81" s="811"/>
      <c r="CAO81" s="811"/>
      <c r="CAP81" s="811"/>
      <c r="CAQ81" s="811"/>
      <c r="CAR81" s="811"/>
      <c r="CAS81" s="811"/>
      <c r="CAT81" s="811"/>
      <c r="CAU81" s="811"/>
      <c r="CAV81" s="811"/>
      <c r="CAW81" s="811"/>
      <c r="CAX81" s="811"/>
      <c r="CAY81" s="811"/>
      <c r="CAZ81" s="811"/>
      <c r="CBA81" s="811"/>
      <c r="CBB81" s="811"/>
      <c r="CBC81" s="811"/>
      <c r="CBD81" s="811"/>
      <c r="CBE81" s="811"/>
      <c r="CBF81" s="811"/>
      <c r="CBG81" s="811"/>
      <c r="CBH81" s="811"/>
      <c r="CBI81" s="811"/>
      <c r="CBJ81" s="811"/>
      <c r="CBK81" s="811"/>
      <c r="CBL81" s="811"/>
      <c r="CBM81" s="811"/>
      <c r="CBN81" s="811"/>
      <c r="CBO81" s="811"/>
      <c r="CBP81" s="811"/>
      <c r="CBQ81" s="811"/>
      <c r="CBR81" s="811"/>
      <c r="CBS81" s="811"/>
      <c r="CBT81" s="811"/>
      <c r="CBU81" s="811"/>
      <c r="CBV81" s="811"/>
      <c r="CBW81" s="811"/>
      <c r="CBX81" s="811"/>
      <c r="CBY81" s="811"/>
      <c r="CBZ81" s="811"/>
      <c r="CCA81" s="811"/>
      <c r="CCB81" s="811"/>
      <c r="CCC81" s="811"/>
      <c r="CCD81" s="811"/>
      <c r="CCE81" s="811"/>
      <c r="CCF81" s="811"/>
      <c r="CCG81" s="811"/>
      <c r="CCH81" s="811"/>
      <c r="CCI81" s="811"/>
      <c r="CCJ81" s="811"/>
      <c r="CCK81" s="811"/>
      <c r="CCL81" s="811"/>
      <c r="CCM81" s="811"/>
      <c r="CCN81" s="811"/>
      <c r="CCO81" s="811"/>
      <c r="CCP81" s="811"/>
      <c r="CCQ81" s="811"/>
      <c r="CCR81" s="811"/>
      <c r="CCS81" s="811"/>
      <c r="CCT81" s="811"/>
      <c r="CCU81" s="811"/>
      <c r="CCV81" s="811"/>
      <c r="CCW81" s="811"/>
      <c r="CCX81" s="811"/>
      <c r="CCY81" s="811"/>
      <c r="CCZ81" s="811"/>
      <c r="CDA81" s="811"/>
      <c r="CDB81" s="811"/>
      <c r="CDC81" s="811"/>
      <c r="CDD81" s="811"/>
      <c r="CDE81" s="811"/>
      <c r="CDF81" s="811"/>
      <c r="CDG81" s="811"/>
      <c r="CDH81" s="811"/>
      <c r="CDI81" s="811"/>
      <c r="CDJ81" s="811"/>
      <c r="CDK81" s="811"/>
      <c r="CDL81" s="811"/>
      <c r="CDM81" s="811"/>
      <c r="CDN81" s="811"/>
      <c r="CDO81" s="811"/>
      <c r="CDP81" s="811"/>
      <c r="CDQ81" s="811"/>
      <c r="CDR81" s="811"/>
      <c r="CDS81" s="811"/>
      <c r="CDT81" s="811"/>
      <c r="CDU81" s="811"/>
      <c r="CDV81" s="811"/>
      <c r="CDW81" s="811"/>
      <c r="CDX81" s="811"/>
      <c r="CDY81" s="811"/>
      <c r="CDZ81" s="811"/>
      <c r="CEA81" s="811"/>
      <c r="CEB81" s="811"/>
      <c r="CEC81" s="811"/>
      <c r="CED81" s="811"/>
      <c r="CEE81" s="811"/>
      <c r="CEF81" s="811"/>
      <c r="CEG81" s="811"/>
      <c r="CEH81" s="811"/>
      <c r="CEI81" s="811"/>
      <c r="CEJ81" s="811"/>
      <c r="CEK81" s="811"/>
      <c r="CEL81" s="811"/>
      <c r="CEM81" s="811"/>
      <c r="CEN81" s="811"/>
      <c r="CEO81" s="811"/>
      <c r="CEP81" s="811"/>
      <c r="CEQ81" s="811"/>
      <c r="CER81" s="811"/>
      <c r="CES81" s="811"/>
      <c r="CET81" s="811"/>
      <c r="CEU81" s="811"/>
      <c r="CEV81" s="811"/>
      <c r="CEW81" s="811"/>
      <c r="CEX81" s="811"/>
      <c r="CEY81" s="811"/>
      <c r="CEZ81" s="811"/>
      <c r="CFA81" s="811"/>
      <c r="CFB81" s="811"/>
      <c r="CFC81" s="811"/>
      <c r="CFD81" s="811"/>
      <c r="CFE81" s="811"/>
      <c r="CFF81" s="811"/>
      <c r="CFG81" s="811"/>
      <c r="CFH81" s="811"/>
      <c r="CFI81" s="811"/>
      <c r="CFJ81" s="811"/>
      <c r="CFK81" s="811"/>
      <c r="CFL81" s="811"/>
      <c r="CFM81" s="811"/>
      <c r="CFN81" s="811"/>
      <c r="CFO81" s="811"/>
      <c r="CFP81" s="811"/>
      <c r="CFQ81" s="811"/>
      <c r="CFR81" s="811"/>
      <c r="CFS81" s="811"/>
      <c r="CFT81" s="811"/>
      <c r="CFU81" s="811"/>
      <c r="CFV81" s="811"/>
      <c r="CFW81" s="811"/>
      <c r="CFX81" s="811"/>
      <c r="CFY81" s="811"/>
      <c r="CFZ81" s="811"/>
      <c r="CGA81" s="811"/>
      <c r="CGB81" s="811"/>
      <c r="CGC81" s="811"/>
      <c r="CGD81" s="811"/>
      <c r="CGE81" s="811"/>
      <c r="CGF81" s="811"/>
      <c r="CGG81" s="811"/>
      <c r="CGH81" s="811"/>
      <c r="CGI81" s="811"/>
      <c r="CGJ81" s="811"/>
      <c r="CGK81" s="811"/>
      <c r="CGL81" s="811"/>
      <c r="CGM81" s="811"/>
      <c r="CGN81" s="811"/>
      <c r="CGO81" s="811"/>
      <c r="CGP81" s="811"/>
      <c r="CGQ81" s="811"/>
      <c r="CGR81" s="811"/>
      <c r="CGS81" s="811"/>
      <c r="CGT81" s="811"/>
      <c r="CGU81" s="811"/>
      <c r="CGV81" s="811"/>
      <c r="CGW81" s="811"/>
      <c r="CGX81" s="811"/>
      <c r="CGY81" s="811"/>
      <c r="CGZ81" s="811"/>
      <c r="CHA81" s="811"/>
      <c r="CHB81" s="811"/>
      <c r="CHC81" s="811"/>
      <c r="CHD81" s="811"/>
      <c r="CHE81" s="811"/>
      <c r="CHF81" s="811"/>
      <c r="CHG81" s="811"/>
      <c r="CHH81" s="811"/>
      <c r="CHI81" s="811"/>
      <c r="CHJ81" s="811"/>
      <c r="CHK81" s="811"/>
      <c r="CHL81" s="811"/>
      <c r="CHM81" s="811"/>
      <c r="CHN81" s="811"/>
      <c r="CHO81" s="811"/>
      <c r="CHP81" s="811"/>
      <c r="CHQ81" s="811"/>
      <c r="CHR81" s="811"/>
      <c r="CHS81" s="811"/>
      <c r="CHT81" s="811"/>
      <c r="CHU81" s="811"/>
      <c r="CHV81" s="811"/>
      <c r="CHW81" s="811"/>
      <c r="CHX81" s="811"/>
      <c r="CHY81" s="811"/>
      <c r="CHZ81" s="811"/>
      <c r="CIA81" s="811"/>
      <c r="CIB81" s="811"/>
      <c r="CIC81" s="811"/>
      <c r="CID81" s="811"/>
      <c r="CIE81" s="811"/>
      <c r="CIF81" s="811"/>
      <c r="CIG81" s="811"/>
      <c r="CIH81" s="811"/>
      <c r="CII81" s="811"/>
      <c r="CIJ81" s="811"/>
      <c r="CIK81" s="811"/>
      <c r="CIL81" s="811"/>
      <c r="CIM81" s="811"/>
      <c r="CIN81" s="811"/>
      <c r="CIO81" s="811"/>
      <c r="CIP81" s="811"/>
      <c r="CIQ81" s="811"/>
      <c r="CIR81" s="811"/>
      <c r="CIS81" s="811"/>
      <c r="CIT81" s="811"/>
      <c r="CIU81" s="811"/>
      <c r="CIV81" s="811"/>
      <c r="CIW81" s="811"/>
      <c r="CIX81" s="811"/>
      <c r="CIY81" s="811"/>
      <c r="CIZ81" s="811"/>
      <c r="CJA81" s="811"/>
      <c r="CJB81" s="811"/>
      <c r="CJC81" s="811"/>
      <c r="CJD81" s="811"/>
      <c r="CJE81" s="811"/>
      <c r="CJF81" s="811"/>
      <c r="CJG81" s="811"/>
      <c r="CJH81" s="811"/>
      <c r="CJI81" s="811"/>
      <c r="CJJ81" s="811"/>
      <c r="CJK81" s="811"/>
      <c r="CJL81" s="811"/>
      <c r="CJM81" s="811"/>
      <c r="CJN81" s="811"/>
      <c r="CJO81" s="811"/>
      <c r="CJP81" s="811"/>
      <c r="CJQ81" s="811"/>
      <c r="CJR81" s="811"/>
      <c r="CJS81" s="811"/>
      <c r="CJT81" s="811"/>
      <c r="CJU81" s="811"/>
      <c r="CJV81" s="811"/>
      <c r="CJW81" s="811"/>
      <c r="CJX81" s="811"/>
      <c r="CJY81" s="811"/>
      <c r="CJZ81" s="811"/>
      <c r="CKA81" s="811"/>
      <c r="CKB81" s="811"/>
      <c r="CKC81" s="811"/>
      <c r="CKD81" s="811"/>
      <c r="CKE81" s="811"/>
      <c r="CKF81" s="811"/>
      <c r="CKG81" s="811"/>
      <c r="CKH81" s="811"/>
      <c r="CKI81" s="811"/>
      <c r="CKJ81" s="811"/>
      <c r="CKK81" s="811"/>
      <c r="CKL81" s="811"/>
      <c r="CKM81" s="811"/>
      <c r="CKN81" s="811"/>
      <c r="CKO81" s="811"/>
      <c r="CKP81" s="811"/>
      <c r="CKQ81" s="811"/>
      <c r="CKR81" s="811"/>
      <c r="CKS81" s="811"/>
      <c r="CKT81" s="811"/>
      <c r="CKU81" s="811"/>
      <c r="CKV81" s="811"/>
      <c r="CKW81" s="811"/>
      <c r="CKX81" s="811"/>
      <c r="CKY81" s="811"/>
      <c r="CKZ81" s="811"/>
      <c r="CLA81" s="811"/>
      <c r="CLB81" s="811"/>
      <c r="CLC81" s="811"/>
      <c r="CLD81" s="811"/>
      <c r="CLE81" s="811"/>
      <c r="CLF81" s="811"/>
      <c r="CLG81" s="811"/>
      <c r="CLH81" s="811"/>
      <c r="CLI81" s="811"/>
      <c r="CLJ81" s="811"/>
      <c r="CLK81" s="811"/>
      <c r="CLL81" s="811"/>
      <c r="CLM81" s="811"/>
      <c r="CLN81" s="811"/>
      <c r="CLO81" s="811"/>
      <c r="CLP81" s="811"/>
      <c r="CLQ81" s="811"/>
      <c r="CLR81" s="811"/>
      <c r="CLS81" s="811"/>
      <c r="CLT81" s="811"/>
      <c r="CLU81" s="811"/>
      <c r="CLV81" s="811"/>
      <c r="CLW81" s="811"/>
      <c r="CLX81" s="811"/>
      <c r="CLY81" s="811"/>
      <c r="CLZ81" s="811"/>
      <c r="CMA81" s="811"/>
      <c r="CMB81" s="811"/>
      <c r="CMC81" s="811"/>
      <c r="CMD81" s="811"/>
      <c r="CME81" s="811"/>
      <c r="CMF81" s="811"/>
      <c r="CMG81" s="811"/>
      <c r="CMH81" s="811"/>
      <c r="CMI81" s="811"/>
      <c r="CMJ81" s="811"/>
      <c r="CMK81" s="811"/>
      <c r="CML81" s="811"/>
      <c r="CMM81" s="811"/>
      <c r="CMN81" s="811"/>
      <c r="CMO81" s="811"/>
      <c r="CMP81" s="811"/>
      <c r="CMQ81" s="811"/>
      <c r="CMR81" s="811"/>
      <c r="CMS81" s="811"/>
      <c r="CMT81" s="811"/>
      <c r="CMU81" s="811"/>
      <c r="CMV81" s="811"/>
      <c r="CMW81" s="811"/>
      <c r="CMX81" s="811"/>
      <c r="CMY81" s="811"/>
      <c r="CMZ81" s="811"/>
      <c r="CNA81" s="811"/>
      <c r="CNB81" s="811"/>
      <c r="CNC81" s="811"/>
      <c r="CND81" s="811"/>
      <c r="CNE81" s="811"/>
      <c r="CNF81" s="811"/>
      <c r="CNG81" s="811"/>
      <c r="CNH81" s="811"/>
      <c r="CNI81" s="811"/>
      <c r="CNJ81" s="811"/>
      <c r="CNK81" s="811"/>
      <c r="CNL81" s="811"/>
      <c r="CNM81" s="811"/>
      <c r="CNN81" s="811"/>
      <c r="CNO81" s="811"/>
      <c r="CNP81" s="811"/>
      <c r="CNQ81" s="811"/>
      <c r="CNR81" s="811"/>
      <c r="CNS81" s="811"/>
      <c r="CNT81" s="811"/>
      <c r="CNU81" s="811"/>
      <c r="CNV81" s="811"/>
      <c r="CNW81" s="811"/>
      <c r="CNX81" s="811"/>
      <c r="CNY81" s="811"/>
      <c r="CNZ81" s="811"/>
      <c r="COA81" s="811"/>
      <c r="COB81" s="811"/>
      <c r="COC81" s="811"/>
      <c r="COD81" s="811"/>
      <c r="COE81" s="811"/>
      <c r="COF81" s="811"/>
      <c r="COG81" s="811"/>
      <c r="COH81" s="811"/>
      <c r="COI81" s="811"/>
      <c r="COJ81" s="811"/>
      <c r="COK81" s="811"/>
      <c r="COL81" s="811"/>
      <c r="COM81" s="811"/>
      <c r="CON81" s="811"/>
      <c r="COO81" s="811"/>
      <c r="COP81" s="811"/>
      <c r="COQ81" s="811"/>
      <c r="COR81" s="811"/>
      <c r="COS81" s="811"/>
      <c r="COT81" s="811"/>
      <c r="COU81" s="811"/>
      <c r="COV81" s="811"/>
      <c r="COW81" s="811"/>
      <c r="COX81" s="811"/>
      <c r="COY81" s="811"/>
      <c r="COZ81" s="811"/>
      <c r="CPA81" s="811"/>
      <c r="CPB81" s="811"/>
      <c r="CPC81" s="811"/>
      <c r="CPD81" s="811"/>
      <c r="CPE81" s="811"/>
      <c r="CPF81" s="811"/>
      <c r="CPG81" s="811"/>
      <c r="CPH81" s="811"/>
      <c r="CPI81" s="811"/>
      <c r="CPJ81" s="811"/>
      <c r="CPK81" s="811"/>
      <c r="CPL81" s="811"/>
      <c r="CPM81" s="811"/>
      <c r="CPN81" s="811"/>
      <c r="CPO81" s="811"/>
      <c r="CPP81" s="811"/>
      <c r="CPQ81" s="811"/>
      <c r="CPR81" s="811"/>
      <c r="CPS81" s="811"/>
      <c r="CPT81" s="811"/>
      <c r="CPU81" s="811"/>
      <c r="CPV81" s="811"/>
      <c r="CPW81" s="811"/>
      <c r="CPX81" s="811"/>
      <c r="CPY81" s="811"/>
      <c r="CPZ81" s="811"/>
      <c r="CQA81" s="811"/>
      <c r="CQB81" s="811"/>
      <c r="CQC81" s="811"/>
      <c r="CQD81" s="811"/>
      <c r="CQE81" s="811"/>
      <c r="CQF81" s="811"/>
      <c r="CQG81" s="811"/>
      <c r="CQH81" s="811"/>
      <c r="CQI81" s="811"/>
      <c r="CQJ81" s="811"/>
      <c r="CQK81" s="811"/>
      <c r="CQL81" s="811"/>
      <c r="CQM81" s="811"/>
      <c r="CQN81" s="811"/>
      <c r="CQO81" s="811"/>
      <c r="CQP81" s="811"/>
      <c r="CQQ81" s="811"/>
      <c r="CQR81" s="811"/>
      <c r="CQS81" s="811"/>
      <c r="CQT81" s="811"/>
      <c r="CQU81" s="811"/>
      <c r="CQV81" s="811"/>
      <c r="CQW81" s="811"/>
      <c r="CQX81" s="811"/>
      <c r="CQY81" s="811"/>
      <c r="CQZ81" s="811"/>
      <c r="CRA81" s="811"/>
      <c r="CRB81" s="811"/>
      <c r="CRC81" s="811"/>
      <c r="CRD81" s="811"/>
      <c r="CRE81" s="811"/>
      <c r="CRF81" s="811"/>
      <c r="CRG81" s="811"/>
      <c r="CRH81" s="811"/>
      <c r="CRI81" s="811"/>
      <c r="CRJ81" s="811"/>
      <c r="CRK81" s="811"/>
      <c r="CRL81" s="811"/>
      <c r="CRM81" s="811"/>
      <c r="CRN81" s="811"/>
      <c r="CRO81" s="811"/>
      <c r="CRP81" s="811"/>
      <c r="CRQ81" s="811"/>
      <c r="CRR81" s="811"/>
      <c r="CRS81" s="811"/>
      <c r="CRT81" s="811"/>
      <c r="CRU81" s="811"/>
      <c r="CRV81" s="811"/>
      <c r="CRW81" s="811"/>
      <c r="CRX81" s="811"/>
      <c r="CRY81" s="811"/>
      <c r="CRZ81" s="811"/>
      <c r="CSA81" s="811"/>
      <c r="CSB81" s="811"/>
      <c r="CSC81" s="811"/>
      <c r="CSD81" s="811"/>
      <c r="CSE81" s="811"/>
      <c r="CSF81" s="811"/>
      <c r="CSG81" s="811"/>
      <c r="CSH81" s="811"/>
      <c r="CSI81" s="811"/>
      <c r="CSJ81" s="811"/>
      <c r="CSK81" s="811"/>
      <c r="CSL81" s="811"/>
      <c r="CSM81" s="811"/>
      <c r="CSN81" s="811"/>
      <c r="CSO81" s="811"/>
      <c r="CSP81" s="811"/>
      <c r="CSQ81" s="811"/>
      <c r="CSR81" s="811"/>
      <c r="CSS81" s="811"/>
      <c r="CST81" s="811"/>
      <c r="CSU81" s="811"/>
      <c r="CSV81" s="811"/>
      <c r="CSW81" s="811"/>
      <c r="CSX81" s="811"/>
      <c r="CSY81" s="811"/>
      <c r="CSZ81" s="811"/>
      <c r="CTA81" s="811"/>
      <c r="CTB81" s="811"/>
      <c r="CTC81" s="811"/>
      <c r="CTD81" s="811"/>
      <c r="CTE81" s="811"/>
      <c r="CTF81" s="811"/>
      <c r="CTG81" s="811"/>
      <c r="CTH81" s="811"/>
      <c r="CTI81" s="811"/>
      <c r="CTJ81" s="811"/>
      <c r="CTK81" s="811"/>
      <c r="CTL81" s="811"/>
      <c r="CTM81" s="811"/>
      <c r="CTN81" s="811"/>
      <c r="CTO81" s="811"/>
      <c r="CTP81" s="811"/>
      <c r="CTQ81" s="811"/>
      <c r="CTR81" s="811"/>
      <c r="CTS81" s="811"/>
      <c r="CTT81" s="811"/>
      <c r="CTU81" s="811"/>
      <c r="CTV81" s="811"/>
      <c r="CTW81" s="811"/>
      <c r="CTX81" s="811"/>
      <c r="CTY81" s="811"/>
      <c r="CTZ81" s="811"/>
      <c r="CUA81" s="811"/>
      <c r="CUB81" s="811"/>
      <c r="CUC81" s="811"/>
      <c r="CUD81" s="811"/>
      <c r="CUE81" s="811"/>
      <c r="CUF81" s="811"/>
      <c r="CUG81" s="811"/>
      <c r="CUH81" s="811"/>
      <c r="CUI81" s="811"/>
      <c r="CUJ81" s="811"/>
      <c r="CUK81" s="811"/>
      <c r="CUL81" s="811"/>
      <c r="CUM81" s="811"/>
      <c r="CUN81" s="811"/>
      <c r="CUO81" s="811"/>
      <c r="CUP81" s="811"/>
      <c r="CUQ81" s="811"/>
      <c r="CUR81" s="811"/>
      <c r="CUS81" s="811"/>
      <c r="CUT81" s="811"/>
      <c r="CUU81" s="811"/>
      <c r="CUV81" s="811"/>
      <c r="CUW81" s="811"/>
      <c r="CUX81" s="811"/>
      <c r="CUY81" s="811"/>
      <c r="CUZ81" s="811"/>
      <c r="CVA81" s="811"/>
      <c r="CVB81" s="811"/>
      <c r="CVC81" s="811"/>
      <c r="CVD81" s="811"/>
      <c r="CVE81" s="811"/>
      <c r="CVF81" s="811"/>
      <c r="CVG81" s="811"/>
      <c r="CVH81" s="811"/>
      <c r="CVI81" s="811"/>
      <c r="CVJ81" s="811"/>
      <c r="CVK81" s="811"/>
      <c r="CVL81" s="811"/>
      <c r="CVM81" s="811"/>
      <c r="CVN81" s="811"/>
      <c r="CVO81" s="811"/>
      <c r="CVP81" s="811"/>
      <c r="CVQ81" s="811"/>
      <c r="CVR81" s="811"/>
      <c r="CVS81" s="811"/>
      <c r="CVT81" s="811"/>
      <c r="CVU81" s="811"/>
      <c r="CVV81" s="811"/>
      <c r="CVW81" s="811"/>
      <c r="CVX81" s="811"/>
      <c r="CVY81" s="811"/>
      <c r="CVZ81" s="811"/>
      <c r="CWA81" s="811"/>
      <c r="CWB81" s="811"/>
      <c r="CWC81" s="811"/>
      <c r="CWD81" s="811"/>
      <c r="CWE81" s="811"/>
      <c r="CWF81" s="811"/>
      <c r="CWG81" s="811"/>
      <c r="CWH81" s="811"/>
      <c r="CWI81" s="811"/>
      <c r="CWJ81" s="811"/>
      <c r="CWK81" s="811"/>
      <c r="CWL81" s="811"/>
      <c r="CWM81" s="811"/>
      <c r="CWN81" s="811"/>
      <c r="CWO81" s="811"/>
      <c r="CWP81" s="811"/>
      <c r="CWQ81" s="811"/>
      <c r="CWR81" s="811"/>
      <c r="CWS81" s="811"/>
      <c r="CWT81" s="811"/>
      <c r="CWU81" s="811"/>
      <c r="CWV81" s="811"/>
      <c r="CWW81" s="811"/>
      <c r="CWX81" s="811"/>
      <c r="CWY81" s="811"/>
      <c r="CWZ81" s="811"/>
      <c r="CXA81" s="811"/>
      <c r="CXB81" s="811"/>
      <c r="CXC81" s="811"/>
      <c r="CXD81" s="811"/>
      <c r="CXE81" s="811"/>
      <c r="CXF81" s="811"/>
      <c r="CXG81" s="811"/>
      <c r="CXH81" s="811"/>
      <c r="CXI81" s="811"/>
      <c r="CXJ81" s="811"/>
      <c r="CXK81" s="811"/>
      <c r="CXL81" s="811"/>
      <c r="CXM81" s="811"/>
      <c r="CXN81" s="811"/>
      <c r="CXO81" s="811"/>
      <c r="CXP81" s="811"/>
      <c r="CXQ81" s="811"/>
      <c r="CXR81" s="811"/>
      <c r="CXS81" s="811"/>
      <c r="CXT81" s="811"/>
      <c r="CXU81" s="811"/>
      <c r="CXV81" s="811"/>
      <c r="CXW81" s="811"/>
      <c r="CXX81" s="811"/>
      <c r="CXY81" s="811"/>
      <c r="CXZ81" s="811"/>
      <c r="CYA81" s="811"/>
      <c r="CYB81" s="811"/>
      <c r="CYC81" s="811"/>
      <c r="CYD81" s="811"/>
      <c r="CYE81" s="811"/>
      <c r="CYF81" s="811"/>
      <c r="CYG81" s="811"/>
      <c r="CYH81" s="811"/>
      <c r="CYI81" s="811"/>
      <c r="CYJ81" s="811"/>
      <c r="CYK81" s="811"/>
      <c r="CYL81" s="811"/>
      <c r="CYM81" s="811"/>
      <c r="CYN81" s="811"/>
      <c r="CYO81" s="811"/>
      <c r="CYP81" s="811"/>
      <c r="CYQ81" s="811"/>
      <c r="CYR81" s="811"/>
      <c r="CYS81" s="811"/>
      <c r="CYT81" s="811"/>
      <c r="CYU81" s="811"/>
      <c r="CYV81" s="811"/>
      <c r="CYW81" s="811"/>
      <c r="CYX81" s="811"/>
      <c r="CYY81" s="811"/>
      <c r="CYZ81" s="811"/>
      <c r="CZA81" s="811"/>
      <c r="CZB81" s="811"/>
      <c r="CZC81" s="811"/>
      <c r="CZD81" s="811"/>
      <c r="CZE81" s="811"/>
      <c r="CZF81" s="811"/>
      <c r="CZG81" s="811"/>
      <c r="CZH81" s="811"/>
      <c r="CZI81" s="811"/>
      <c r="CZJ81" s="811"/>
      <c r="CZK81" s="811"/>
      <c r="CZL81" s="811"/>
      <c r="CZM81" s="811"/>
      <c r="CZN81" s="811"/>
      <c r="CZO81" s="811"/>
      <c r="CZP81" s="811"/>
      <c r="CZQ81" s="811"/>
      <c r="CZR81" s="811"/>
      <c r="CZS81" s="811"/>
      <c r="CZT81" s="811"/>
      <c r="CZU81" s="811"/>
      <c r="CZV81" s="811"/>
      <c r="CZW81" s="811"/>
      <c r="CZX81" s="811"/>
      <c r="CZY81" s="811"/>
      <c r="CZZ81" s="811"/>
      <c r="DAA81" s="811"/>
      <c r="DAB81" s="811"/>
      <c r="DAC81" s="811"/>
      <c r="DAD81" s="811"/>
      <c r="DAE81" s="811"/>
      <c r="DAF81" s="811"/>
      <c r="DAG81" s="811"/>
      <c r="DAH81" s="811"/>
      <c r="DAI81" s="811"/>
      <c r="DAJ81" s="811"/>
      <c r="DAK81" s="811"/>
      <c r="DAL81" s="811"/>
      <c r="DAM81" s="811"/>
      <c r="DAN81" s="811"/>
      <c r="DAO81" s="811"/>
      <c r="DAP81" s="811"/>
      <c r="DAQ81" s="811"/>
      <c r="DAR81" s="811"/>
      <c r="DAS81" s="811"/>
      <c r="DAT81" s="811"/>
      <c r="DAU81" s="811"/>
      <c r="DAV81" s="811"/>
      <c r="DAW81" s="811"/>
      <c r="DAX81" s="811"/>
      <c r="DAY81" s="811"/>
      <c r="DAZ81" s="811"/>
      <c r="DBA81" s="811"/>
      <c r="DBB81" s="811"/>
      <c r="DBC81" s="811"/>
      <c r="DBD81" s="811"/>
      <c r="DBE81" s="811"/>
      <c r="DBF81" s="811"/>
      <c r="DBG81" s="811"/>
      <c r="DBH81" s="811"/>
      <c r="DBI81" s="811"/>
      <c r="DBJ81" s="811"/>
      <c r="DBK81" s="811"/>
      <c r="DBL81" s="811"/>
      <c r="DBM81" s="811"/>
      <c r="DBN81" s="811"/>
      <c r="DBO81" s="811"/>
      <c r="DBP81" s="811"/>
      <c r="DBQ81" s="811"/>
      <c r="DBR81" s="811"/>
      <c r="DBS81" s="811"/>
      <c r="DBT81" s="811"/>
      <c r="DBU81" s="811"/>
      <c r="DBV81" s="811"/>
      <c r="DBW81" s="811"/>
      <c r="DBX81" s="811"/>
      <c r="DBY81" s="811"/>
      <c r="DBZ81" s="811"/>
      <c r="DCA81" s="811"/>
      <c r="DCB81" s="811"/>
      <c r="DCC81" s="811"/>
      <c r="DCD81" s="811"/>
      <c r="DCE81" s="811"/>
      <c r="DCF81" s="811"/>
      <c r="DCG81" s="811"/>
      <c r="DCH81" s="811"/>
      <c r="DCI81" s="811"/>
      <c r="DCJ81" s="811"/>
      <c r="DCK81" s="811"/>
      <c r="DCL81" s="811"/>
      <c r="DCM81" s="811"/>
      <c r="DCN81" s="811"/>
      <c r="DCO81" s="811"/>
      <c r="DCP81" s="811"/>
      <c r="DCQ81" s="811"/>
      <c r="DCR81" s="811"/>
      <c r="DCS81" s="811"/>
      <c r="DCT81" s="811"/>
      <c r="DCU81" s="811"/>
      <c r="DCV81" s="811"/>
      <c r="DCW81" s="811"/>
      <c r="DCX81" s="811"/>
      <c r="DCY81" s="811"/>
      <c r="DCZ81" s="811"/>
      <c r="DDA81" s="811"/>
      <c r="DDB81" s="811"/>
      <c r="DDC81" s="811"/>
      <c r="DDD81" s="811"/>
      <c r="DDE81" s="811"/>
      <c r="DDF81" s="811"/>
      <c r="DDG81" s="811"/>
      <c r="DDH81" s="811"/>
      <c r="DDI81" s="811"/>
      <c r="DDJ81" s="811"/>
      <c r="DDK81" s="811"/>
      <c r="DDL81" s="811"/>
      <c r="DDM81" s="811"/>
      <c r="DDN81" s="811"/>
      <c r="DDO81" s="811"/>
      <c r="DDP81" s="811"/>
      <c r="DDQ81" s="811"/>
      <c r="DDR81" s="811"/>
      <c r="DDS81" s="811"/>
      <c r="DDT81" s="811"/>
      <c r="DDU81" s="811"/>
      <c r="DDV81" s="811"/>
      <c r="DDW81" s="811"/>
      <c r="DDX81" s="811"/>
      <c r="DDY81" s="811"/>
      <c r="DDZ81" s="811"/>
      <c r="DEA81" s="811"/>
      <c r="DEB81" s="811"/>
      <c r="DEC81" s="811"/>
      <c r="DED81" s="811"/>
      <c r="DEE81" s="811"/>
      <c r="DEF81" s="811"/>
      <c r="DEG81" s="811"/>
      <c r="DEH81" s="811"/>
      <c r="DEI81" s="811"/>
      <c r="DEJ81" s="811"/>
      <c r="DEK81" s="811"/>
      <c r="DEL81" s="811"/>
      <c r="DEM81" s="811"/>
      <c r="DEN81" s="811"/>
      <c r="DEO81" s="811"/>
      <c r="DEP81" s="811"/>
      <c r="DEQ81" s="811"/>
      <c r="DER81" s="811"/>
      <c r="DES81" s="811"/>
      <c r="DET81" s="811"/>
      <c r="DEU81" s="811"/>
      <c r="DEV81" s="811"/>
      <c r="DEW81" s="811"/>
      <c r="DEX81" s="811"/>
      <c r="DEY81" s="811"/>
      <c r="DEZ81" s="811"/>
      <c r="DFA81" s="811"/>
      <c r="DFB81" s="811"/>
      <c r="DFC81" s="811"/>
      <c r="DFD81" s="811"/>
      <c r="DFE81" s="811"/>
      <c r="DFF81" s="811"/>
      <c r="DFG81" s="811"/>
      <c r="DFH81" s="811"/>
      <c r="DFI81" s="811"/>
      <c r="DFJ81" s="811"/>
      <c r="DFK81" s="811"/>
      <c r="DFL81" s="811"/>
      <c r="DFM81" s="811"/>
      <c r="DFN81" s="811"/>
      <c r="DFO81" s="811"/>
      <c r="DFP81" s="811"/>
      <c r="DFQ81" s="811"/>
      <c r="DFR81" s="811"/>
      <c r="DFS81" s="811"/>
      <c r="DFT81" s="811"/>
      <c r="DFU81" s="811"/>
      <c r="DFV81" s="811"/>
      <c r="DFW81" s="811"/>
      <c r="DFX81" s="811"/>
      <c r="DFY81" s="811"/>
      <c r="DFZ81" s="811"/>
      <c r="DGA81" s="811"/>
      <c r="DGB81" s="811"/>
      <c r="DGC81" s="811"/>
      <c r="DGD81" s="811"/>
      <c r="DGE81" s="811"/>
      <c r="DGF81" s="811"/>
      <c r="DGG81" s="811"/>
      <c r="DGH81" s="811"/>
      <c r="DGI81" s="811"/>
      <c r="DGJ81" s="811"/>
      <c r="DGK81" s="811"/>
      <c r="DGL81" s="811"/>
      <c r="DGM81" s="811"/>
      <c r="DGN81" s="811"/>
      <c r="DGO81" s="811"/>
      <c r="DGP81" s="811"/>
      <c r="DGQ81" s="811"/>
      <c r="DGR81" s="811"/>
      <c r="DGS81" s="811"/>
      <c r="DGT81" s="811"/>
      <c r="DGU81" s="811"/>
      <c r="DGV81" s="811"/>
      <c r="DGW81" s="811"/>
      <c r="DGX81" s="811"/>
      <c r="DGY81" s="811"/>
      <c r="DGZ81" s="811"/>
      <c r="DHA81" s="811"/>
      <c r="DHB81" s="811"/>
      <c r="DHC81" s="811"/>
      <c r="DHD81" s="811"/>
      <c r="DHE81" s="811"/>
      <c r="DHF81" s="811"/>
      <c r="DHG81" s="811"/>
      <c r="DHH81" s="811"/>
      <c r="DHI81" s="811"/>
      <c r="DHJ81" s="811"/>
      <c r="DHK81" s="811"/>
      <c r="DHL81" s="811"/>
      <c r="DHM81" s="811"/>
      <c r="DHN81" s="811"/>
      <c r="DHO81" s="811"/>
      <c r="DHP81" s="811"/>
      <c r="DHQ81" s="811"/>
      <c r="DHR81" s="811"/>
      <c r="DHS81" s="811"/>
      <c r="DHT81" s="811"/>
      <c r="DHU81" s="811"/>
      <c r="DHV81" s="811"/>
      <c r="DHW81" s="811"/>
      <c r="DHX81" s="811"/>
      <c r="DHY81" s="811"/>
      <c r="DHZ81" s="811"/>
      <c r="DIA81" s="811"/>
      <c r="DIB81" s="811"/>
      <c r="DIC81" s="811"/>
      <c r="DID81" s="811"/>
      <c r="DIE81" s="811"/>
      <c r="DIF81" s="811"/>
      <c r="DIG81" s="811"/>
      <c r="DIH81" s="811"/>
      <c r="DII81" s="811"/>
      <c r="DIJ81" s="811"/>
      <c r="DIK81" s="811"/>
      <c r="DIL81" s="811"/>
      <c r="DIM81" s="811"/>
      <c r="DIN81" s="811"/>
      <c r="DIO81" s="811"/>
      <c r="DIP81" s="811"/>
      <c r="DIQ81" s="811"/>
      <c r="DIR81" s="811"/>
      <c r="DIS81" s="811"/>
      <c r="DIT81" s="811"/>
      <c r="DIU81" s="811"/>
      <c r="DIV81" s="811"/>
      <c r="DIW81" s="811"/>
      <c r="DIX81" s="811"/>
      <c r="DIY81" s="811"/>
      <c r="DIZ81" s="811"/>
      <c r="DJA81" s="811"/>
      <c r="DJB81" s="811"/>
      <c r="DJC81" s="811"/>
      <c r="DJD81" s="811"/>
      <c r="DJE81" s="811"/>
      <c r="DJF81" s="811"/>
      <c r="DJG81" s="811"/>
      <c r="DJH81" s="811"/>
      <c r="DJI81" s="811"/>
      <c r="DJJ81" s="811"/>
      <c r="DJK81" s="811"/>
      <c r="DJL81" s="811"/>
      <c r="DJM81" s="811"/>
      <c r="DJN81" s="811"/>
      <c r="DJO81" s="811"/>
      <c r="DJP81" s="811"/>
      <c r="DJQ81" s="811"/>
      <c r="DJR81" s="811"/>
      <c r="DJS81" s="811"/>
      <c r="DJT81" s="811"/>
      <c r="DJU81" s="811"/>
      <c r="DJV81" s="811"/>
      <c r="DJW81" s="811"/>
      <c r="DJX81" s="811"/>
      <c r="DJY81" s="811"/>
      <c r="DJZ81" s="811"/>
      <c r="DKA81" s="811"/>
      <c r="DKB81" s="811"/>
      <c r="DKC81" s="811"/>
      <c r="DKD81" s="811"/>
      <c r="DKE81" s="811"/>
      <c r="DKF81" s="811"/>
      <c r="DKG81" s="811"/>
      <c r="DKH81" s="811"/>
      <c r="DKI81" s="811"/>
      <c r="DKJ81" s="811"/>
      <c r="DKK81" s="811"/>
      <c r="DKL81" s="811"/>
      <c r="DKM81" s="811"/>
      <c r="DKN81" s="811"/>
      <c r="DKO81" s="811"/>
      <c r="DKP81" s="811"/>
      <c r="DKQ81" s="811"/>
      <c r="DKR81" s="811"/>
      <c r="DKS81" s="811"/>
      <c r="DKT81" s="811"/>
      <c r="DKU81" s="811"/>
      <c r="DKV81" s="811"/>
      <c r="DKW81" s="811"/>
      <c r="DKX81" s="811"/>
      <c r="DKY81" s="811"/>
      <c r="DKZ81" s="811"/>
      <c r="DLA81" s="811"/>
      <c r="DLB81" s="811"/>
      <c r="DLC81" s="811"/>
      <c r="DLD81" s="811"/>
      <c r="DLE81" s="811"/>
      <c r="DLF81" s="811"/>
      <c r="DLG81" s="811"/>
      <c r="DLH81" s="811"/>
      <c r="DLI81" s="811"/>
      <c r="DLJ81" s="811"/>
      <c r="DLK81" s="811"/>
      <c r="DLL81" s="811"/>
      <c r="DLM81" s="811"/>
      <c r="DLN81" s="811"/>
      <c r="DLO81" s="811"/>
      <c r="DLP81" s="811"/>
      <c r="DLQ81" s="811"/>
      <c r="DLR81" s="811"/>
      <c r="DLS81" s="811"/>
      <c r="DLT81" s="811"/>
      <c r="DLU81" s="811"/>
      <c r="DLV81" s="811"/>
      <c r="DLW81" s="811"/>
      <c r="DLX81" s="811"/>
      <c r="DLY81" s="811"/>
      <c r="DLZ81" s="811"/>
      <c r="DMA81" s="811"/>
      <c r="DMB81" s="811"/>
      <c r="DMC81" s="811"/>
      <c r="DMD81" s="811"/>
      <c r="DME81" s="811"/>
      <c r="DMF81" s="811"/>
      <c r="DMG81" s="811"/>
      <c r="DMH81" s="811"/>
      <c r="DMI81" s="811"/>
      <c r="DMJ81" s="811"/>
      <c r="DMK81" s="811"/>
      <c r="DML81" s="811"/>
      <c r="DMM81" s="811"/>
      <c r="DMN81" s="811"/>
      <c r="DMO81" s="811"/>
      <c r="DMP81" s="811"/>
      <c r="DMQ81" s="811"/>
      <c r="DMR81" s="811"/>
      <c r="DMS81" s="811"/>
      <c r="DMT81" s="811"/>
      <c r="DMU81" s="811"/>
      <c r="DMV81" s="811"/>
      <c r="DMW81" s="811"/>
      <c r="DMX81" s="811"/>
      <c r="DMY81" s="811"/>
      <c r="DMZ81" s="811"/>
      <c r="DNA81" s="811"/>
      <c r="DNB81" s="811"/>
      <c r="DNC81" s="811"/>
      <c r="DND81" s="811"/>
      <c r="DNE81" s="811"/>
      <c r="DNF81" s="811"/>
      <c r="DNG81" s="811"/>
      <c r="DNH81" s="811"/>
      <c r="DNI81" s="811"/>
      <c r="DNJ81" s="811"/>
      <c r="DNK81" s="811"/>
      <c r="DNL81" s="811"/>
      <c r="DNM81" s="811"/>
      <c r="DNN81" s="811"/>
      <c r="DNO81" s="811"/>
      <c r="DNP81" s="811"/>
      <c r="DNQ81" s="811"/>
      <c r="DNR81" s="811"/>
      <c r="DNS81" s="811"/>
      <c r="DNT81" s="811"/>
      <c r="DNU81" s="811"/>
      <c r="DNV81" s="811"/>
      <c r="DNW81" s="811"/>
      <c r="DNX81" s="811"/>
      <c r="DNY81" s="811"/>
      <c r="DNZ81" s="811"/>
      <c r="DOA81" s="811"/>
      <c r="DOB81" s="811"/>
      <c r="DOC81" s="811"/>
      <c r="DOD81" s="811"/>
      <c r="DOE81" s="811"/>
      <c r="DOF81" s="811"/>
      <c r="DOG81" s="811"/>
      <c r="DOH81" s="811"/>
      <c r="DOI81" s="811"/>
      <c r="DOJ81" s="811"/>
      <c r="DOK81" s="811"/>
      <c r="DOL81" s="811"/>
      <c r="DOM81" s="811"/>
      <c r="DON81" s="811"/>
      <c r="DOO81" s="811"/>
      <c r="DOP81" s="811"/>
      <c r="DOQ81" s="811"/>
      <c r="DOR81" s="811"/>
      <c r="DOS81" s="811"/>
      <c r="DOT81" s="811"/>
      <c r="DOU81" s="811"/>
      <c r="DOV81" s="811"/>
      <c r="DOW81" s="811"/>
      <c r="DOX81" s="811"/>
      <c r="DOY81" s="811"/>
      <c r="DOZ81" s="811"/>
      <c r="DPA81" s="811"/>
      <c r="DPB81" s="811"/>
      <c r="DPC81" s="811"/>
      <c r="DPD81" s="811"/>
      <c r="DPE81" s="811"/>
      <c r="DPF81" s="811"/>
      <c r="DPG81" s="811"/>
      <c r="DPH81" s="811"/>
      <c r="DPI81" s="811"/>
      <c r="DPJ81" s="811"/>
      <c r="DPK81" s="811"/>
      <c r="DPL81" s="811"/>
      <c r="DPM81" s="811"/>
      <c r="DPN81" s="811"/>
      <c r="DPO81" s="811"/>
      <c r="DPP81" s="811"/>
      <c r="DPQ81" s="811"/>
      <c r="DPR81" s="811"/>
      <c r="DPS81" s="811"/>
      <c r="DPT81" s="811"/>
      <c r="DPU81" s="811"/>
      <c r="DPV81" s="811"/>
      <c r="DPW81" s="811"/>
      <c r="DPX81" s="811"/>
      <c r="DPY81" s="811"/>
      <c r="DPZ81" s="811"/>
      <c r="DQA81" s="811"/>
      <c r="DQB81" s="811"/>
      <c r="DQC81" s="811"/>
      <c r="DQD81" s="811"/>
      <c r="DQE81" s="811"/>
      <c r="DQF81" s="811"/>
      <c r="DQG81" s="811"/>
      <c r="DQH81" s="811"/>
      <c r="DQI81" s="811"/>
      <c r="DQJ81" s="811"/>
      <c r="DQK81" s="811"/>
      <c r="DQL81" s="811"/>
      <c r="DQM81" s="811"/>
      <c r="DQN81" s="811"/>
      <c r="DQO81" s="811"/>
      <c r="DQP81" s="811"/>
      <c r="DQQ81" s="811"/>
      <c r="DQR81" s="811"/>
      <c r="DQS81" s="811"/>
      <c r="DQT81" s="811"/>
      <c r="DQU81" s="811"/>
      <c r="DQV81" s="811"/>
      <c r="DQW81" s="811"/>
      <c r="DQX81" s="811"/>
      <c r="DQY81" s="811"/>
      <c r="DQZ81" s="811"/>
      <c r="DRA81" s="811"/>
      <c r="DRB81" s="811"/>
      <c r="DRC81" s="811"/>
      <c r="DRD81" s="811"/>
      <c r="DRE81" s="811"/>
      <c r="DRF81" s="811"/>
      <c r="DRG81" s="811"/>
      <c r="DRH81" s="811"/>
      <c r="DRI81" s="811"/>
      <c r="DRJ81" s="811"/>
      <c r="DRK81" s="811"/>
      <c r="DRL81" s="811"/>
      <c r="DRM81" s="811"/>
      <c r="DRN81" s="811"/>
      <c r="DRO81" s="811"/>
      <c r="DRP81" s="811"/>
      <c r="DRQ81" s="811"/>
      <c r="DRR81" s="811"/>
      <c r="DRS81" s="811"/>
      <c r="DRT81" s="811"/>
      <c r="DRU81" s="811"/>
      <c r="DRV81" s="811"/>
      <c r="DRW81" s="811"/>
      <c r="DRX81" s="811"/>
      <c r="DRY81" s="811"/>
      <c r="DRZ81" s="811"/>
      <c r="DSA81" s="811"/>
      <c r="DSB81" s="811"/>
      <c r="DSC81" s="811"/>
      <c r="DSD81" s="811"/>
      <c r="DSE81" s="811"/>
      <c r="DSF81" s="811"/>
      <c r="DSG81" s="811"/>
      <c r="DSH81" s="811"/>
      <c r="DSI81" s="811"/>
      <c r="DSJ81" s="811"/>
      <c r="DSK81" s="811"/>
      <c r="DSL81" s="811"/>
      <c r="DSM81" s="811"/>
      <c r="DSN81" s="811"/>
      <c r="DSO81" s="811"/>
      <c r="DSP81" s="811"/>
      <c r="DSQ81" s="811"/>
      <c r="DSR81" s="811"/>
      <c r="DSS81" s="811"/>
      <c r="DST81" s="811"/>
      <c r="DSU81" s="811"/>
      <c r="DSV81" s="811"/>
      <c r="DSW81" s="811"/>
      <c r="DSX81" s="811"/>
      <c r="DSY81" s="811"/>
      <c r="DSZ81" s="811"/>
      <c r="DTA81" s="811"/>
      <c r="DTB81" s="811"/>
      <c r="DTC81" s="811"/>
      <c r="DTD81" s="811"/>
      <c r="DTE81" s="811"/>
      <c r="DTF81" s="811"/>
      <c r="DTG81" s="811"/>
      <c r="DTH81" s="811"/>
      <c r="DTI81" s="811"/>
      <c r="DTJ81" s="811"/>
      <c r="DTK81" s="811"/>
      <c r="DTL81" s="811"/>
      <c r="DTM81" s="811"/>
      <c r="DTN81" s="811"/>
      <c r="DTO81" s="811"/>
      <c r="DTP81" s="811"/>
      <c r="DTQ81" s="811"/>
      <c r="DTR81" s="811"/>
      <c r="DTS81" s="811"/>
      <c r="DTT81" s="811"/>
      <c r="DTU81" s="811"/>
      <c r="DTV81" s="811"/>
      <c r="DTW81" s="811"/>
      <c r="DTX81" s="811"/>
      <c r="DTY81" s="811"/>
      <c r="DTZ81" s="811"/>
      <c r="DUA81" s="811"/>
      <c r="DUB81" s="811"/>
      <c r="DUC81" s="811"/>
      <c r="DUD81" s="811"/>
      <c r="DUE81" s="811"/>
      <c r="DUF81" s="811"/>
      <c r="DUG81" s="811"/>
      <c r="DUH81" s="811"/>
      <c r="DUI81" s="811"/>
      <c r="DUJ81" s="811"/>
      <c r="DUK81" s="811"/>
      <c r="DUL81" s="811"/>
      <c r="DUM81" s="811"/>
      <c r="DUN81" s="811"/>
      <c r="DUO81" s="811"/>
      <c r="DUP81" s="811"/>
      <c r="DUQ81" s="811"/>
      <c r="DUR81" s="811"/>
      <c r="DUS81" s="811"/>
      <c r="DUT81" s="811"/>
      <c r="DUU81" s="811"/>
      <c r="DUV81" s="811"/>
      <c r="DUW81" s="811"/>
      <c r="DUX81" s="811"/>
      <c r="DUY81" s="811"/>
      <c r="DUZ81" s="811"/>
      <c r="DVA81" s="811"/>
      <c r="DVB81" s="811"/>
      <c r="DVC81" s="811"/>
      <c r="DVD81" s="811"/>
      <c r="DVE81" s="811"/>
      <c r="DVF81" s="811"/>
      <c r="DVG81" s="811"/>
      <c r="DVH81" s="811"/>
      <c r="DVI81" s="811"/>
      <c r="DVJ81" s="811"/>
      <c r="DVK81" s="811"/>
      <c r="DVL81" s="811"/>
      <c r="DVM81" s="811"/>
      <c r="DVN81" s="811"/>
      <c r="DVO81" s="811"/>
      <c r="DVP81" s="811"/>
      <c r="DVQ81" s="811"/>
      <c r="DVR81" s="811"/>
      <c r="DVS81" s="811"/>
      <c r="DVT81" s="811"/>
      <c r="DVU81" s="811"/>
      <c r="DVV81" s="811"/>
      <c r="DVW81" s="811"/>
      <c r="DVX81" s="811"/>
      <c r="DVY81" s="811"/>
      <c r="DVZ81" s="811"/>
      <c r="DWA81" s="811"/>
      <c r="DWB81" s="811"/>
      <c r="DWC81" s="811"/>
      <c r="DWD81" s="811"/>
      <c r="DWE81" s="811"/>
      <c r="DWF81" s="811"/>
      <c r="DWG81" s="811"/>
      <c r="DWH81" s="811"/>
      <c r="DWI81" s="811"/>
      <c r="DWJ81" s="811"/>
      <c r="DWK81" s="811"/>
      <c r="DWL81" s="811"/>
      <c r="DWM81" s="811"/>
      <c r="DWN81" s="811"/>
      <c r="DWO81" s="811"/>
      <c r="DWP81" s="811"/>
      <c r="DWQ81" s="811"/>
      <c r="DWR81" s="811"/>
      <c r="DWS81" s="811"/>
      <c r="DWT81" s="811"/>
      <c r="DWU81" s="811"/>
      <c r="DWV81" s="811"/>
      <c r="DWW81" s="811"/>
      <c r="DWX81" s="811"/>
      <c r="DWY81" s="811"/>
      <c r="DWZ81" s="811"/>
      <c r="DXA81" s="811"/>
      <c r="DXB81" s="811"/>
      <c r="DXC81" s="811"/>
      <c r="DXD81" s="811"/>
      <c r="DXE81" s="811"/>
      <c r="DXF81" s="811"/>
      <c r="DXG81" s="811"/>
      <c r="DXH81" s="811"/>
      <c r="DXI81" s="811"/>
      <c r="DXJ81" s="811"/>
      <c r="DXK81" s="811"/>
      <c r="DXL81" s="811"/>
      <c r="DXM81" s="811"/>
      <c r="DXN81" s="811"/>
      <c r="DXO81" s="811"/>
      <c r="DXP81" s="811"/>
      <c r="DXQ81" s="811"/>
      <c r="DXR81" s="811"/>
      <c r="DXS81" s="811"/>
      <c r="DXT81" s="811"/>
      <c r="DXU81" s="811"/>
      <c r="DXV81" s="811"/>
      <c r="DXW81" s="811"/>
      <c r="DXX81" s="811"/>
      <c r="DXY81" s="811"/>
      <c r="DXZ81" s="811"/>
      <c r="DYA81" s="811"/>
      <c r="DYB81" s="811"/>
      <c r="DYC81" s="811"/>
      <c r="DYD81" s="811"/>
      <c r="DYE81" s="811"/>
      <c r="DYF81" s="811"/>
      <c r="DYG81" s="811"/>
      <c r="DYH81" s="811"/>
      <c r="DYI81" s="811"/>
      <c r="DYJ81" s="811"/>
      <c r="DYK81" s="811"/>
      <c r="DYL81" s="811"/>
      <c r="DYM81" s="811"/>
      <c r="DYN81" s="811"/>
      <c r="DYO81" s="811"/>
      <c r="DYP81" s="811"/>
      <c r="DYQ81" s="811"/>
      <c r="DYR81" s="811"/>
      <c r="DYS81" s="811"/>
      <c r="DYT81" s="811"/>
      <c r="DYU81" s="811"/>
      <c r="DYV81" s="811"/>
      <c r="DYW81" s="811"/>
      <c r="DYX81" s="811"/>
      <c r="DYY81" s="811"/>
      <c r="DYZ81" s="811"/>
      <c r="DZA81" s="811"/>
      <c r="DZB81" s="811"/>
      <c r="DZC81" s="811"/>
      <c r="DZD81" s="811"/>
      <c r="DZE81" s="811"/>
      <c r="DZF81" s="811"/>
      <c r="DZG81" s="811"/>
      <c r="DZH81" s="811"/>
      <c r="DZI81" s="811"/>
      <c r="DZJ81" s="811"/>
      <c r="DZK81" s="811"/>
      <c r="DZL81" s="811"/>
      <c r="DZM81" s="811"/>
      <c r="DZN81" s="811"/>
      <c r="DZO81" s="811"/>
      <c r="DZP81" s="811"/>
      <c r="DZQ81" s="811"/>
      <c r="DZR81" s="811"/>
      <c r="DZS81" s="811"/>
      <c r="DZT81" s="811"/>
      <c r="DZU81" s="811"/>
      <c r="DZV81" s="811"/>
      <c r="DZW81" s="811"/>
      <c r="DZX81" s="811"/>
      <c r="DZY81" s="811"/>
      <c r="DZZ81" s="811"/>
      <c r="EAA81" s="811"/>
      <c r="EAB81" s="811"/>
      <c r="EAC81" s="811"/>
      <c r="EAD81" s="811"/>
      <c r="EAE81" s="811"/>
      <c r="EAF81" s="811"/>
      <c r="EAG81" s="811"/>
      <c r="EAH81" s="811"/>
      <c r="EAI81" s="811"/>
      <c r="EAJ81" s="811"/>
      <c r="EAK81" s="811"/>
      <c r="EAL81" s="811"/>
      <c r="EAM81" s="811"/>
      <c r="EAN81" s="811"/>
      <c r="EAO81" s="811"/>
      <c r="EAP81" s="811"/>
      <c r="EAQ81" s="811"/>
      <c r="EAR81" s="811"/>
      <c r="EAS81" s="811"/>
      <c r="EAT81" s="811"/>
      <c r="EAU81" s="811"/>
      <c r="EAV81" s="811"/>
      <c r="EAW81" s="811"/>
      <c r="EAX81" s="811"/>
      <c r="EAY81" s="811"/>
      <c r="EAZ81" s="811"/>
      <c r="EBA81" s="811"/>
      <c r="EBB81" s="811"/>
      <c r="EBC81" s="811"/>
      <c r="EBD81" s="811"/>
      <c r="EBE81" s="811"/>
      <c r="EBF81" s="811"/>
      <c r="EBG81" s="811"/>
      <c r="EBH81" s="811"/>
      <c r="EBI81" s="811"/>
      <c r="EBJ81" s="811"/>
      <c r="EBK81" s="811"/>
      <c r="EBL81" s="811"/>
      <c r="EBM81" s="811"/>
      <c r="EBN81" s="811"/>
      <c r="EBO81" s="811"/>
      <c r="EBP81" s="811"/>
      <c r="EBQ81" s="811"/>
      <c r="EBR81" s="811"/>
      <c r="EBS81" s="811"/>
      <c r="EBT81" s="811"/>
      <c r="EBU81" s="811"/>
      <c r="EBV81" s="811"/>
      <c r="EBW81" s="811"/>
      <c r="EBX81" s="811"/>
      <c r="EBY81" s="811"/>
      <c r="EBZ81" s="811"/>
      <c r="ECA81" s="811"/>
      <c r="ECB81" s="811"/>
      <c r="ECC81" s="811"/>
      <c r="ECD81" s="811"/>
      <c r="ECE81" s="811"/>
      <c r="ECF81" s="811"/>
      <c r="ECG81" s="811"/>
      <c r="ECH81" s="811"/>
      <c r="ECI81" s="811"/>
      <c r="ECJ81" s="811"/>
      <c r="ECK81" s="811"/>
      <c r="ECL81" s="811"/>
      <c r="ECM81" s="811"/>
      <c r="ECN81" s="811"/>
      <c r="ECO81" s="811"/>
      <c r="ECP81" s="811"/>
      <c r="ECQ81" s="811"/>
      <c r="ECR81" s="811"/>
      <c r="ECS81" s="811"/>
      <c r="ECT81" s="811"/>
      <c r="ECU81" s="811"/>
      <c r="ECV81" s="811"/>
      <c r="ECW81" s="811"/>
      <c r="ECX81" s="811"/>
      <c r="ECY81" s="811"/>
      <c r="ECZ81" s="811"/>
      <c r="EDA81" s="811"/>
      <c r="EDB81" s="811"/>
      <c r="EDC81" s="811"/>
      <c r="EDD81" s="811"/>
      <c r="EDE81" s="811"/>
      <c r="EDF81" s="811"/>
      <c r="EDG81" s="811"/>
      <c r="EDH81" s="811"/>
      <c r="EDI81" s="811"/>
      <c r="EDJ81" s="811"/>
      <c r="EDK81" s="811"/>
      <c r="EDL81" s="811"/>
      <c r="EDM81" s="811"/>
      <c r="EDN81" s="811"/>
      <c r="EDO81" s="811"/>
      <c r="EDP81" s="811"/>
      <c r="EDQ81" s="811"/>
      <c r="EDR81" s="811"/>
      <c r="EDS81" s="811"/>
      <c r="EDT81" s="811"/>
      <c r="EDU81" s="811"/>
      <c r="EDV81" s="811"/>
      <c r="EDW81" s="811"/>
      <c r="EDX81" s="811"/>
      <c r="EDY81" s="811"/>
      <c r="EDZ81" s="811"/>
      <c r="EEA81" s="811"/>
      <c r="EEB81" s="811"/>
      <c r="EEC81" s="811"/>
      <c r="EED81" s="811"/>
      <c r="EEE81" s="811"/>
      <c r="EEF81" s="811"/>
      <c r="EEG81" s="811"/>
      <c r="EEH81" s="811"/>
      <c r="EEI81" s="811"/>
      <c r="EEJ81" s="811"/>
      <c r="EEK81" s="811"/>
      <c r="EEL81" s="811"/>
      <c r="EEM81" s="811"/>
      <c r="EEN81" s="811"/>
      <c r="EEO81" s="811"/>
      <c r="EEP81" s="811"/>
      <c r="EEQ81" s="811"/>
      <c r="EER81" s="811"/>
      <c r="EES81" s="811"/>
      <c r="EET81" s="811"/>
      <c r="EEU81" s="811"/>
      <c r="EEV81" s="811"/>
      <c r="EEW81" s="811"/>
      <c r="EEX81" s="811"/>
      <c r="EEY81" s="811"/>
      <c r="EEZ81" s="811"/>
      <c r="EFA81" s="811"/>
      <c r="EFB81" s="811"/>
      <c r="EFC81" s="811"/>
      <c r="EFD81" s="811"/>
      <c r="EFE81" s="811"/>
      <c r="EFF81" s="811"/>
      <c r="EFG81" s="811"/>
      <c r="EFH81" s="811"/>
      <c r="EFI81" s="811"/>
      <c r="EFJ81" s="811"/>
      <c r="EFK81" s="811"/>
      <c r="EFL81" s="811"/>
      <c r="EFM81" s="811"/>
      <c r="EFN81" s="811"/>
      <c r="EFO81" s="811"/>
      <c r="EFP81" s="811"/>
      <c r="EFQ81" s="811"/>
      <c r="EFR81" s="811"/>
      <c r="EFS81" s="811"/>
      <c r="EFT81" s="811"/>
      <c r="EFU81" s="811"/>
      <c r="EFV81" s="811"/>
      <c r="EFW81" s="811"/>
      <c r="EFX81" s="811"/>
      <c r="EFY81" s="811"/>
      <c r="EFZ81" s="811"/>
      <c r="EGA81" s="811"/>
      <c r="EGB81" s="811"/>
      <c r="EGC81" s="811"/>
      <c r="EGD81" s="811"/>
      <c r="EGE81" s="811"/>
      <c r="EGF81" s="811"/>
      <c r="EGG81" s="811"/>
      <c r="EGH81" s="811"/>
      <c r="EGI81" s="811"/>
      <c r="EGJ81" s="811"/>
      <c r="EGK81" s="811"/>
      <c r="EGL81" s="811"/>
      <c r="EGM81" s="811"/>
      <c r="EGN81" s="811"/>
      <c r="EGO81" s="811"/>
      <c r="EGP81" s="811"/>
      <c r="EGQ81" s="811"/>
      <c r="EGR81" s="811"/>
      <c r="EGS81" s="811"/>
      <c r="EGT81" s="811"/>
      <c r="EGU81" s="811"/>
      <c r="EGV81" s="811"/>
      <c r="EGW81" s="811"/>
      <c r="EGX81" s="811"/>
      <c r="EGY81" s="811"/>
      <c r="EGZ81" s="811"/>
      <c r="EHA81" s="811"/>
      <c r="EHB81" s="811"/>
      <c r="EHC81" s="811"/>
      <c r="EHD81" s="811"/>
      <c r="EHE81" s="811"/>
      <c r="EHF81" s="811"/>
      <c r="EHG81" s="811"/>
      <c r="EHH81" s="811"/>
      <c r="EHI81" s="811"/>
      <c r="EHJ81" s="811"/>
      <c r="EHK81" s="811"/>
      <c r="EHL81" s="811"/>
      <c r="EHM81" s="811"/>
      <c r="EHN81" s="811"/>
      <c r="EHO81" s="811"/>
      <c r="EHP81" s="811"/>
      <c r="EHQ81" s="811"/>
      <c r="EHR81" s="811"/>
      <c r="EHS81" s="811"/>
      <c r="EHT81" s="811"/>
      <c r="EHU81" s="811"/>
      <c r="EHV81" s="811"/>
      <c r="EHW81" s="811"/>
      <c r="EHX81" s="811"/>
      <c r="EHY81" s="811"/>
      <c r="EHZ81" s="811"/>
      <c r="EIA81" s="811"/>
      <c r="EIB81" s="811"/>
      <c r="EIC81" s="811"/>
      <c r="EID81" s="811"/>
      <c r="EIE81" s="811"/>
      <c r="EIF81" s="811"/>
      <c r="EIG81" s="811"/>
      <c r="EIH81" s="811"/>
      <c r="EII81" s="811"/>
      <c r="EIJ81" s="811"/>
      <c r="EIK81" s="811"/>
      <c r="EIL81" s="811"/>
      <c r="EIM81" s="811"/>
      <c r="EIN81" s="811"/>
      <c r="EIO81" s="811"/>
      <c r="EIP81" s="811"/>
      <c r="EIQ81" s="811"/>
      <c r="EIR81" s="811"/>
      <c r="EIS81" s="811"/>
      <c r="EIT81" s="811"/>
      <c r="EIU81" s="811"/>
      <c r="EIV81" s="811"/>
      <c r="EIW81" s="811"/>
      <c r="EIX81" s="811"/>
      <c r="EIY81" s="811"/>
      <c r="EIZ81" s="811"/>
      <c r="EJA81" s="811"/>
      <c r="EJB81" s="811"/>
      <c r="EJC81" s="811"/>
      <c r="EJD81" s="811"/>
      <c r="EJE81" s="811"/>
      <c r="EJF81" s="811"/>
      <c r="EJG81" s="811"/>
      <c r="EJH81" s="811"/>
      <c r="EJI81" s="811"/>
      <c r="EJJ81" s="811"/>
      <c r="EJK81" s="811"/>
      <c r="EJL81" s="811"/>
      <c r="EJM81" s="811"/>
      <c r="EJN81" s="811"/>
      <c r="EJO81" s="811"/>
      <c r="EJP81" s="811"/>
      <c r="EJQ81" s="811"/>
      <c r="EJR81" s="811"/>
      <c r="EJS81" s="811"/>
      <c r="EJT81" s="811"/>
      <c r="EJU81" s="811"/>
      <c r="EJV81" s="811"/>
      <c r="EJW81" s="811"/>
      <c r="EJX81" s="811"/>
      <c r="EJY81" s="811"/>
      <c r="EJZ81" s="811"/>
      <c r="EKA81" s="811"/>
      <c r="EKB81" s="811"/>
      <c r="EKC81" s="811"/>
      <c r="EKD81" s="811"/>
      <c r="EKE81" s="811"/>
      <c r="EKF81" s="811"/>
      <c r="EKG81" s="811"/>
      <c r="EKH81" s="811"/>
      <c r="EKI81" s="811"/>
      <c r="EKJ81" s="811"/>
      <c r="EKK81" s="811"/>
      <c r="EKL81" s="811"/>
      <c r="EKM81" s="811"/>
      <c r="EKN81" s="811"/>
      <c r="EKO81" s="811"/>
      <c r="EKP81" s="811"/>
      <c r="EKQ81" s="811"/>
      <c r="EKR81" s="811"/>
      <c r="EKS81" s="811"/>
      <c r="EKT81" s="811"/>
      <c r="EKU81" s="811"/>
      <c r="EKV81" s="811"/>
      <c r="EKW81" s="811"/>
      <c r="EKX81" s="811"/>
      <c r="EKY81" s="811"/>
      <c r="EKZ81" s="811"/>
      <c r="ELA81" s="811"/>
      <c r="ELB81" s="811"/>
      <c r="ELC81" s="811"/>
      <c r="ELD81" s="811"/>
      <c r="ELE81" s="811"/>
      <c r="ELF81" s="811"/>
      <c r="ELG81" s="811"/>
      <c r="ELH81" s="811"/>
      <c r="ELI81" s="811"/>
      <c r="ELJ81" s="811"/>
      <c r="ELK81" s="811"/>
      <c r="ELL81" s="811"/>
      <c r="ELM81" s="811"/>
      <c r="ELN81" s="811"/>
      <c r="ELO81" s="811"/>
      <c r="ELP81" s="811"/>
      <c r="ELQ81" s="811"/>
      <c r="ELR81" s="811"/>
      <c r="ELS81" s="811"/>
      <c r="ELT81" s="811"/>
      <c r="ELU81" s="811"/>
      <c r="ELV81" s="811"/>
      <c r="ELW81" s="811"/>
      <c r="ELX81" s="811"/>
      <c r="ELY81" s="811"/>
      <c r="ELZ81" s="811"/>
      <c r="EMA81" s="811"/>
      <c r="EMB81" s="811"/>
      <c r="EMC81" s="811"/>
      <c r="EMD81" s="811"/>
      <c r="EME81" s="811"/>
      <c r="EMF81" s="811"/>
      <c r="EMG81" s="811"/>
      <c r="EMH81" s="811"/>
      <c r="EMI81" s="811"/>
      <c r="EMJ81" s="811"/>
      <c r="EMK81" s="811"/>
      <c r="EML81" s="811"/>
      <c r="EMM81" s="811"/>
      <c r="EMN81" s="811"/>
      <c r="EMO81" s="811"/>
      <c r="EMP81" s="811"/>
      <c r="EMQ81" s="811"/>
      <c r="EMR81" s="811"/>
      <c r="EMS81" s="811"/>
      <c r="EMT81" s="811"/>
      <c r="EMU81" s="811"/>
      <c r="EMV81" s="811"/>
      <c r="EMW81" s="811"/>
      <c r="EMX81" s="811"/>
      <c r="EMY81" s="811"/>
      <c r="EMZ81" s="811"/>
      <c r="ENA81" s="811"/>
      <c r="ENB81" s="811"/>
      <c r="ENC81" s="811"/>
      <c r="END81" s="811"/>
      <c r="ENE81" s="811"/>
      <c r="ENF81" s="811"/>
      <c r="ENG81" s="811"/>
      <c r="ENH81" s="811"/>
      <c r="ENI81" s="811"/>
      <c r="ENJ81" s="811"/>
      <c r="ENK81" s="811"/>
      <c r="ENL81" s="811"/>
      <c r="ENM81" s="811"/>
      <c r="ENN81" s="811"/>
      <c r="ENO81" s="811"/>
      <c r="ENP81" s="811"/>
      <c r="ENQ81" s="811"/>
      <c r="ENR81" s="811"/>
      <c r="ENS81" s="811"/>
      <c r="ENT81" s="811"/>
      <c r="ENU81" s="811"/>
      <c r="ENV81" s="811"/>
      <c r="ENW81" s="811"/>
      <c r="ENX81" s="811"/>
      <c r="ENY81" s="811"/>
      <c r="ENZ81" s="811"/>
      <c r="EOA81" s="811"/>
      <c r="EOB81" s="811"/>
      <c r="EOC81" s="811"/>
      <c r="EOD81" s="811"/>
      <c r="EOE81" s="811"/>
      <c r="EOF81" s="811"/>
      <c r="EOG81" s="811"/>
      <c r="EOH81" s="811"/>
      <c r="EOI81" s="811"/>
      <c r="EOJ81" s="811"/>
      <c r="EOK81" s="811"/>
      <c r="EOL81" s="811"/>
      <c r="EOM81" s="811"/>
      <c r="EON81" s="811"/>
      <c r="EOO81" s="811"/>
      <c r="EOP81" s="811"/>
      <c r="EOQ81" s="811"/>
      <c r="EOR81" s="811"/>
      <c r="EOS81" s="811"/>
      <c r="EOT81" s="811"/>
      <c r="EOU81" s="811"/>
      <c r="EOV81" s="811"/>
      <c r="EOW81" s="811"/>
      <c r="EOX81" s="811"/>
      <c r="EOY81" s="811"/>
      <c r="EOZ81" s="811"/>
      <c r="EPA81" s="811"/>
      <c r="EPB81" s="811"/>
      <c r="EPC81" s="811"/>
      <c r="EPD81" s="811"/>
      <c r="EPE81" s="811"/>
      <c r="EPF81" s="811"/>
      <c r="EPG81" s="811"/>
      <c r="EPH81" s="811"/>
      <c r="EPI81" s="811"/>
      <c r="EPJ81" s="811"/>
      <c r="EPK81" s="811"/>
      <c r="EPL81" s="811"/>
      <c r="EPM81" s="811"/>
      <c r="EPN81" s="811"/>
      <c r="EPO81" s="811"/>
      <c r="EPP81" s="811"/>
      <c r="EPQ81" s="811"/>
      <c r="EPR81" s="811"/>
      <c r="EPS81" s="811"/>
      <c r="EPT81" s="811"/>
      <c r="EPU81" s="811"/>
      <c r="EPV81" s="811"/>
      <c r="EPW81" s="811"/>
      <c r="EPX81" s="811"/>
      <c r="EPY81" s="811"/>
      <c r="EPZ81" s="811"/>
      <c r="EQA81" s="811"/>
      <c r="EQB81" s="811"/>
      <c r="EQC81" s="811"/>
      <c r="EQD81" s="811"/>
      <c r="EQE81" s="811"/>
      <c r="EQF81" s="811"/>
      <c r="EQG81" s="811"/>
      <c r="EQH81" s="811"/>
      <c r="EQI81" s="811"/>
      <c r="EQJ81" s="811"/>
      <c r="EQK81" s="811"/>
      <c r="EQL81" s="811"/>
      <c r="EQM81" s="811"/>
      <c r="EQN81" s="811"/>
      <c r="EQO81" s="811"/>
      <c r="EQP81" s="811"/>
      <c r="EQQ81" s="811"/>
      <c r="EQR81" s="811"/>
      <c r="EQS81" s="811"/>
      <c r="EQT81" s="811"/>
      <c r="EQU81" s="811"/>
      <c r="EQV81" s="811"/>
      <c r="EQW81" s="811"/>
      <c r="EQX81" s="811"/>
      <c r="EQY81" s="811"/>
      <c r="EQZ81" s="811"/>
      <c r="ERA81" s="811"/>
      <c r="ERB81" s="811"/>
      <c r="ERC81" s="811"/>
      <c r="ERD81" s="811"/>
      <c r="ERE81" s="811"/>
      <c r="ERF81" s="811"/>
      <c r="ERG81" s="811"/>
      <c r="ERH81" s="811"/>
      <c r="ERI81" s="811"/>
      <c r="ERJ81" s="811"/>
      <c r="ERK81" s="811"/>
      <c r="ERL81" s="811"/>
      <c r="ERM81" s="811"/>
      <c r="ERN81" s="811"/>
      <c r="ERO81" s="811"/>
      <c r="ERP81" s="811"/>
      <c r="ERQ81" s="811"/>
      <c r="ERR81" s="811"/>
      <c r="ERS81" s="811"/>
      <c r="ERT81" s="811"/>
      <c r="ERU81" s="811"/>
      <c r="ERV81" s="811"/>
      <c r="ERW81" s="811"/>
      <c r="ERX81" s="811"/>
      <c r="ERY81" s="811"/>
      <c r="ERZ81" s="811"/>
      <c r="ESA81" s="811"/>
      <c r="ESB81" s="811"/>
      <c r="ESC81" s="811"/>
      <c r="ESD81" s="811"/>
      <c r="ESE81" s="811"/>
      <c r="ESF81" s="811"/>
      <c r="ESG81" s="811"/>
      <c r="ESH81" s="811"/>
      <c r="ESI81" s="811"/>
      <c r="ESJ81" s="811"/>
      <c r="ESK81" s="811"/>
      <c r="ESL81" s="811"/>
      <c r="ESM81" s="811"/>
      <c r="ESN81" s="811"/>
      <c r="ESO81" s="811"/>
      <c r="ESP81" s="811"/>
      <c r="ESQ81" s="811"/>
      <c r="ESR81" s="811"/>
      <c r="ESS81" s="811"/>
      <c r="EST81" s="811"/>
      <c r="ESU81" s="811"/>
      <c r="ESV81" s="811"/>
      <c r="ESW81" s="811"/>
      <c r="ESX81" s="811"/>
      <c r="ESY81" s="811"/>
      <c r="ESZ81" s="811"/>
      <c r="ETA81" s="811"/>
      <c r="ETB81" s="811"/>
      <c r="ETC81" s="811"/>
      <c r="ETD81" s="811"/>
      <c r="ETE81" s="811"/>
      <c r="ETF81" s="811"/>
      <c r="ETG81" s="811"/>
      <c r="ETH81" s="811"/>
      <c r="ETI81" s="811"/>
      <c r="ETJ81" s="811"/>
      <c r="ETK81" s="811"/>
      <c r="ETL81" s="811"/>
      <c r="ETM81" s="811"/>
      <c r="ETN81" s="811"/>
      <c r="ETO81" s="811"/>
      <c r="ETP81" s="811"/>
      <c r="ETQ81" s="811"/>
      <c r="ETR81" s="811"/>
      <c r="ETS81" s="811"/>
      <c r="ETT81" s="811"/>
      <c r="ETU81" s="811"/>
      <c r="ETV81" s="811"/>
      <c r="ETW81" s="811"/>
      <c r="ETX81" s="811"/>
      <c r="ETY81" s="811"/>
      <c r="ETZ81" s="811"/>
      <c r="EUA81" s="811"/>
      <c r="EUB81" s="811"/>
      <c r="EUC81" s="811"/>
      <c r="EUD81" s="811"/>
      <c r="EUE81" s="811"/>
      <c r="EUF81" s="811"/>
      <c r="EUG81" s="811"/>
      <c r="EUH81" s="811"/>
      <c r="EUI81" s="811"/>
      <c r="EUJ81" s="811"/>
      <c r="EUK81" s="811"/>
      <c r="EUL81" s="811"/>
      <c r="EUM81" s="811"/>
      <c r="EUN81" s="811"/>
      <c r="EUO81" s="811"/>
      <c r="EUP81" s="811"/>
      <c r="EUQ81" s="811"/>
      <c r="EUR81" s="811"/>
      <c r="EUS81" s="811"/>
      <c r="EUT81" s="811"/>
      <c r="EUU81" s="811"/>
      <c r="EUV81" s="811"/>
      <c r="EUW81" s="811"/>
      <c r="EUX81" s="811"/>
      <c r="EUY81" s="811"/>
      <c r="EUZ81" s="811"/>
      <c r="EVA81" s="811"/>
      <c r="EVB81" s="811"/>
      <c r="EVC81" s="811"/>
      <c r="EVD81" s="811"/>
      <c r="EVE81" s="811"/>
      <c r="EVF81" s="811"/>
      <c r="EVG81" s="811"/>
      <c r="EVH81" s="811"/>
      <c r="EVI81" s="811"/>
      <c r="EVJ81" s="811"/>
      <c r="EVK81" s="811"/>
      <c r="EVL81" s="811"/>
      <c r="EVM81" s="811"/>
      <c r="EVN81" s="811"/>
      <c r="EVO81" s="811"/>
      <c r="EVP81" s="811"/>
      <c r="EVQ81" s="811"/>
      <c r="EVR81" s="811"/>
      <c r="EVS81" s="811"/>
      <c r="EVT81" s="811"/>
      <c r="EVU81" s="811"/>
      <c r="EVV81" s="811"/>
      <c r="EVW81" s="811"/>
      <c r="EVX81" s="811"/>
      <c r="EVY81" s="811"/>
      <c r="EVZ81" s="811"/>
      <c r="EWA81" s="811"/>
      <c r="EWB81" s="811"/>
      <c r="EWC81" s="811"/>
      <c r="EWD81" s="811"/>
      <c r="EWE81" s="811"/>
      <c r="EWF81" s="811"/>
      <c r="EWG81" s="811"/>
      <c r="EWH81" s="811"/>
      <c r="EWI81" s="811"/>
      <c r="EWJ81" s="811"/>
      <c r="EWK81" s="811"/>
      <c r="EWL81" s="811"/>
      <c r="EWM81" s="811"/>
      <c r="EWN81" s="811"/>
      <c r="EWO81" s="811"/>
      <c r="EWP81" s="811"/>
      <c r="EWQ81" s="811"/>
      <c r="EWR81" s="811"/>
      <c r="EWS81" s="811"/>
      <c r="EWT81" s="811"/>
      <c r="EWU81" s="811"/>
      <c r="EWV81" s="811"/>
      <c r="EWW81" s="811"/>
      <c r="EWX81" s="811"/>
      <c r="EWY81" s="811"/>
      <c r="EWZ81" s="811"/>
      <c r="EXA81" s="811"/>
      <c r="EXB81" s="811"/>
      <c r="EXC81" s="811"/>
      <c r="EXD81" s="811"/>
      <c r="EXE81" s="811"/>
      <c r="EXF81" s="811"/>
      <c r="EXG81" s="811"/>
      <c r="EXH81" s="811"/>
      <c r="EXI81" s="811"/>
      <c r="EXJ81" s="811"/>
      <c r="EXK81" s="811"/>
      <c r="EXL81" s="811"/>
      <c r="EXM81" s="811"/>
      <c r="EXN81" s="811"/>
      <c r="EXO81" s="811"/>
      <c r="EXP81" s="811"/>
      <c r="EXQ81" s="811"/>
      <c r="EXR81" s="811"/>
      <c r="EXS81" s="811"/>
      <c r="EXT81" s="811"/>
      <c r="EXU81" s="811"/>
      <c r="EXV81" s="811"/>
      <c r="EXW81" s="811"/>
      <c r="EXX81" s="811"/>
      <c r="EXY81" s="811"/>
      <c r="EXZ81" s="811"/>
      <c r="EYA81" s="811"/>
      <c r="EYB81" s="811"/>
      <c r="EYC81" s="811"/>
      <c r="EYD81" s="811"/>
      <c r="EYE81" s="811"/>
      <c r="EYF81" s="811"/>
      <c r="EYG81" s="811"/>
      <c r="EYH81" s="811"/>
      <c r="EYI81" s="811"/>
      <c r="EYJ81" s="811"/>
      <c r="EYK81" s="811"/>
      <c r="EYL81" s="811"/>
      <c r="EYM81" s="811"/>
      <c r="EYN81" s="811"/>
      <c r="EYO81" s="811"/>
      <c r="EYP81" s="811"/>
      <c r="EYQ81" s="811"/>
      <c r="EYR81" s="811"/>
      <c r="EYS81" s="811"/>
      <c r="EYT81" s="811"/>
      <c r="EYU81" s="811"/>
      <c r="EYV81" s="811"/>
      <c r="EYW81" s="811"/>
      <c r="EYX81" s="811"/>
      <c r="EYY81" s="811"/>
      <c r="EYZ81" s="811"/>
      <c r="EZA81" s="811"/>
      <c r="EZB81" s="811"/>
      <c r="EZC81" s="811"/>
      <c r="EZD81" s="811"/>
      <c r="EZE81" s="811"/>
      <c r="EZF81" s="811"/>
      <c r="EZG81" s="811"/>
      <c r="EZH81" s="811"/>
      <c r="EZI81" s="811"/>
      <c r="EZJ81" s="811"/>
      <c r="EZK81" s="811"/>
      <c r="EZL81" s="811"/>
      <c r="EZM81" s="811"/>
      <c r="EZN81" s="811"/>
      <c r="EZO81" s="811"/>
      <c r="EZP81" s="811"/>
      <c r="EZQ81" s="811"/>
      <c r="EZR81" s="811"/>
      <c r="EZS81" s="811"/>
      <c r="EZT81" s="811"/>
      <c r="EZU81" s="811"/>
      <c r="EZV81" s="811"/>
      <c r="EZW81" s="811"/>
      <c r="EZX81" s="811"/>
      <c r="EZY81" s="811"/>
      <c r="EZZ81" s="811"/>
      <c r="FAA81" s="811"/>
      <c r="FAB81" s="811"/>
      <c r="FAC81" s="811"/>
      <c r="FAD81" s="811"/>
      <c r="FAE81" s="811"/>
      <c r="FAF81" s="811"/>
      <c r="FAG81" s="811"/>
      <c r="FAH81" s="811"/>
      <c r="FAI81" s="811"/>
      <c r="FAJ81" s="811"/>
      <c r="FAK81" s="811"/>
      <c r="FAL81" s="811"/>
      <c r="FAM81" s="811"/>
      <c r="FAN81" s="811"/>
      <c r="FAO81" s="811"/>
      <c r="FAP81" s="811"/>
      <c r="FAQ81" s="811"/>
      <c r="FAR81" s="811"/>
      <c r="FAS81" s="811"/>
      <c r="FAT81" s="811"/>
      <c r="FAU81" s="811"/>
      <c r="FAV81" s="811"/>
      <c r="FAW81" s="811"/>
      <c r="FAX81" s="811"/>
      <c r="FAY81" s="811"/>
      <c r="FAZ81" s="811"/>
      <c r="FBA81" s="811"/>
      <c r="FBB81" s="811"/>
      <c r="FBC81" s="811"/>
      <c r="FBD81" s="811"/>
      <c r="FBE81" s="811"/>
      <c r="FBF81" s="811"/>
      <c r="FBG81" s="811"/>
      <c r="FBH81" s="811"/>
      <c r="FBI81" s="811"/>
      <c r="FBJ81" s="811"/>
      <c r="FBK81" s="811"/>
      <c r="FBL81" s="811"/>
      <c r="FBM81" s="811"/>
      <c r="FBN81" s="811"/>
      <c r="FBO81" s="811"/>
      <c r="FBP81" s="811"/>
      <c r="FBQ81" s="811"/>
      <c r="FBR81" s="811"/>
      <c r="FBS81" s="811"/>
      <c r="FBT81" s="811"/>
      <c r="FBU81" s="811"/>
      <c r="FBV81" s="811"/>
      <c r="FBW81" s="811"/>
      <c r="FBX81" s="811"/>
      <c r="FBY81" s="811"/>
      <c r="FBZ81" s="811"/>
      <c r="FCA81" s="811"/>
      <c r="FCB81" s="811"/>
      <c r="FCC81" s="811"/>
      <c r="FCD81" s="811"/>
      <c r="FCE81" s="811"/>
      <c r="FCF81" s="811"/>
      <c r="FCG81" s="811"/>
      <c r="FCH81" s="811"/>
      <c r="FCI81" s="811"/>
      <c r="FCJ81" s="811"/>
      <c r="FCK81" s="811"/>
      <c r="FCL81" s="811"/>
      <c r="FCM81" s="811"/>
      <c r="FCN81" s="811"/>
      <c r="FCO81" s="811"/>
      <c r="FCP81" s="811"/>
      <c r="FCQ81" s="811"/>
      <c r="FCR81" s="811"/>
      <c r="FCS81" s="811"/>
      <c r="FCT81" s="811"/>
      <c r="FCU81" s="811"/>
      <c r="FCV81" s="811"/>
      <c r="FCW81" s="811"/>
      <c r="FCX81" s="811"/>
      <c r="FCY81" s="811"/>
      <c r="FCZ81" s="811"/>
      <c r="FDA81" s="811"/>
      <c r="FDB81" s="811"/>
      <c r="FDC81" s="811"/>
      <c r="FDD81" s="811"/>
      <c r="FDE81" s="811"/>
      <c r="FDF81" s="811"/>
      <c r="FDG81" s="811"/>
      <c r="FDH81" s="811"/>
      <c r="FDI81" s="811"/>
      <c r="FDJ81" s="811"/>
      <c r="FDK81" s="811"/>
      <c r="FDL81" s="811"/>
      <c r="FDM81" s="811"/>
      <c r="FDN81" s="811"/>
      <c r="FDO81" s="811"/>
      <c r="FDP81" s="811"/>
      <c r="FDQ81" s="811"/>
      <c r="FDR81" s="811"/>
      <c r="FDS81" s="811"/>
      <c r="FDT81" s="811"/>
      <c r="FDU81" s="811"/>
      <c r="FDV81" s="811"/>
      <c r="FDW81" s="811"/>
      <c r="FDX81" s="811"/>
      <c r="FDY81" s="811"/>
      <c r="FDZ81" s="811"/>
      <c r="FEA81" s="811"/>
      <c r="FEB81" s="811"/>
      <c r="FEC81" s="811"/>
      <c r="FED81" s="811"/>
      <c r="FEE81" s="811"/>
      <c r="FEF81" s="811"/>
      <c r="FEG81" s="811"/>
      <c r="FEH81" s="811"/>
      <c r="FEI81" s="811"/>
      <c r="FEJ81" s="811"/>
      <c r="FEK81" s="811"/>
      <c r="FEL81" s="811"/>
      <c r="FEM81" s="811"/>
      <c r="FEN81" s="811"/>
      <c r="FEO81" s="811"/>
      <c r="FEP81" s="811"/>
      <c r="FEQ81" s="811"/>
      <c r="FER81" s="811"/>
      <c r="FES81" s="811"/>
      <c r="FET81" s="811"/>
      <c r="FEU81" s="811"/>
      <c r="FEV81" s="811"/>
      <c r="FEW81" s="811"/>
      <c r="FEX81" s="811"/>
      <c r="FEY81" s="811"/>
      <c r="FEZ81" s="811"/>
      <c r="FFA81" s="811"/>
      <c r="FFB81" s="811"/>
      <c r="FFC81" s="811"/>
      <c r="FFD81" s="811"/>
      <c r="FFE81" s="811"/>
      <c r="FFF81" s="811"/>
      <c r="FFG81" s="811"/>
      <c r="FFH81" s="811"/>
      <c r="FFI81" s="811"/>
      <c r="FFJ81" s="811"/>
      <c r="FFK81" s="811"/>
      <c r="FFL81" s="811"/>
      <c r="FFM81" s="811"/>
      <c r="FFN81" s="811"/>
      <c r="FFO81" s="811"/>
      <c r="FFP81" s="811"/>
      <c r="FFQ81" s="811"/>
      <c r="FFR81" s="811"/>
      <c r="FFS81" s="811"/>
      <c r="FFT81" s="811"/>
      <c r="FFU81" s="811"/>
      <c r="FFV81" s="811"/>
      <c r="FFW81" s="811"/>
      <c r="FFX81" s="811"/>
      <c r="FFY81" s="811"/>
      <c r="FFZ81" s="811"/>
      <c r="FGA81" s="811"/>
      <c r="FGB81" s="811"/>
      <c r="FGC81" s="811"/>
      <c r="FGD81" s="811"/>
      <c r="FGE81" s="811"/>
      <c r="FGF81" s="811"/>
      <c r="FGG81" s="811"/>
      <c r="FGH81" s="811"/>
      <c r="FGI81" s="811"/>
      <c r="FGJ81" s="811"/>
      <c r="FGK81" s="811"/>
      <c r="FGL81" s="811"/>
      <c r="FGM81" s="811"/>
      <c r="FGN81" s="811"/>
      <c r="FGO81" s="811"/>
      <c r="FGP81" s="811"/>
      <c r="FGQ81" s="811"/>
      <c r="FGR81" s="811"/>
      <c r="FGS81" s="811"/>
      <c r="FGT81" s="811"/>
      <c r="FGU81" s="811"/>
      <c r="FGV81" s="811"/>
      <c r="FGW81" s="811"/>
      <c r="FGX81" s="811"/>
      <c r="FGY81" s="811"/>
      <c r="FGZ81" s="811"/>
      <c r="FHA81" s="811"/>
      <c r="FHB81" s="811"/>
      <c r="FHC81" s="811"/>
      <c r="FHD81" s="811"/>
      <c r="FHE81" s="811"/>
      <c r="FHF81" s="811"/>
      <c r="FHG81" s="811"/>
      <c r="FHH81" s="811"/>
      <c r="FHI81" s="811"/>
      <c r="FHJ81" s="811"/>
      <c r="FHK81" s="811"/>
      <c r="FHL81" s="811"/>
      <c r="FHM81" s="811"/>
      <c r="FHN81" s="811"/>
      <c r="FHO81" s="811"/>
      <c r="FHP81" s="811"/>
      <c r="FHQ81" s="811"/>
      <c r="FHR81" s="811"/>
      <c r="FHS81" s="811"/>
      <c r="FHT81" s="811"/>
      <c r="FHU81" s="811"/>
      <c r="FHV81" s="811"/>
      <c r="FHW81" s="811"/>
      <c r="FHX81" s="811"/>
      <c r="FHY81" s="811"/>
      <c r="FHZ81" s="811"/>
      <c r="FIA81" s="811"/>
      <c r="FIB81" s="811"/>
      <c r="FIC81" s="811"/>
      <c r="FID81" s="811"/>
      <c r="FIE81" s="811"/>
      <c r="FIF81" s="811"/>
      <c r="FIG81" s="811"/>
      <c r="FIH81" s="811"/>
      <c r="FII81" s="811"/>
      <c r="FIJ81" s="811"/>
      <c r="FIK81" s="811"/>
      <c r="FIL81" s="811"/>
      <c r="FIM81" s="811"/>
      <c r="FIN81" s="811"/>
      <c r="FIO81" s="811"/>
      <c r="FIP81" s="811"/>
      <c r="FIQ81" s="811"/>
      <c r="FIR81" s="811"/>
      <c r="FIS81" s="811"/>
      <c r="FIT81" s="811"/>
      <c r="FIU81" s="811"/>
      <c r="FIV81" s="811"/>
      <c r="FIW81" s="811"/>
      <c r="FIX81" s="811"/>
      <c r="FIY81" s="811"/>
      <c r="FIZ81" s="811"/>
      <c r="FJA81" s="811"/>
      <c r="FJB81" s="811"/>
      <c r="FJC81" s="811"/>
      <c r="FJD81" s="811"/>
      <c r="FJE81" s="811"/>
      <c r="FJF81" s="811"/>
      <c r="FJG81" s="811"/>
      <c r="FJH81" s="811"/>
      <c r="FJI81" s="811"/>
      <c r="FJJ81" s="811"/>
      <c r="FJK81" s="811"/>
      <c r="FJL81" s="811"/>
      <c r="FJM81" s="811"/>
      <c r="FJN81" s="811"/>
      <c r="FJO81" s="811"/>
      <c r="FJP81" s="811"/>
      <c r="FJQ81" s="811"/>
      <c r="FJR81" s="811"/>
      <c r="FJS81" s="811"/>
      <c r="FJT81" s="811"/>
      <c r="FJU81" s="811"/>
      <c r="FJV81" s="811"/>
      <c r="FJW81" s="811"/>
      <c r="FJX81" s="811"/>
      <c r="FJY81" s="811"/>
      <c r="FJZ81" s="811"/>
      <c r="FKA81" s="811"/>
      <c r="FKB81" s="811"/>
      <c r="FKC81" s="811"/>
      <c r="FKD81" s="811"/>
      <c r="FKE81" s="811"/>
      <c r="FKF81" s="811"/>
      <c r="FKG81" s="811"/>
      <c r="FKH81" s="811"/>
      <c r="FKI81" s="811"/>
      <c r="FKJ81" s="811"/>
      <c r="FKK81" s="811"/>
      <c r="FKL81" s="811"/>
      <c r="FKM81" s="811"/>
      <c r="FKN81" s="811"/>
      <c r="FKO81" s="811"/>
      <c r="FKP81" s="811"/>
      <c r="FKQ81" s="811"/>
      <c r="FKR81" s="811"/>
      <c r="FKS81" s="811"/>
      <c r="FKT81" s="811"/>
      <c r="FKU81" s="811"/>
      <c r="FKV81" s="811"/>
      <c r="FKW81" s="811"/>
      <c r="FKX81" s="811"/>
      <c r="FKY81" s="811"/>
      <c r="FKZ81" s="811"/>
      <c r="FLA81" s="811"/>
      <c r="FLB81" s="811"/>
      <c r="FLC81" s="811"/>
      <c r="FLD81" s="811"/>
      <c r="FLE81" s="811"/>
      <c r="FLF81" s="811"/>
      <c r="FLG81" s="811"/>
      <c r="FLH81" s="811"/>
      <c r="FLI81" s="811"/>
      <c r="FLJ81" s="811"/>
      <c r="FLK81" s="811"/>
      <c r="FLL81" s="811"/>
      <c r="FLM81" s="811"/>
      <c r="FLN81" s="811"/>
      <c r="FLO81" s="811"/>
      <c r="FLP81" s="811"/>
      <c r="FLQ81" s="811"/>
      <c r="FLR81" s="811"/>
      <c r="FLS81" s="811"/>
      <c r="FLT81" s="811"/>
      <c r="FLU81" s="811"/>
      <c r="FLV81" s="811"/>
      <c r="FLW81" s="811"/>
      <c r="FLX81" s="811"/>
      <c r="FLY81" s="811"/>
      <c r="FLZ81" s="811"/>
      <c r="FMA81" s="811"/>
      <c r="FMB81" s="811"/>
      <c r="FMC81" s="811"/>
      <c r="FMD81" s="811"/>
      <c r="FME81" s="811"/>
      <c r="FMF81" s="811"/>
      <c r="FMG81" s="811"/>
      <c r="FMH81" s="811"/>
      <c r="FMI81" s="811"/>
      <c r="FMJ81" s="811"/>
      <c r="FMK81" s="811"/>
      <c r="FML81" s="811"/>
      <c r="FMM81" s="811"/>
      <c r="FMN81" s="811"/>
      <c r="FMO81" s="811"/>
      <c r="FMP81" s="811"/>
      <c r="FMQ81" s="811"/>
      <c r="FMR81" s="811"/>
      <c r="FMS81" s="811"/>
      <c r="FMT81" s="811"/>
      <c r="FMU81" s="811"/>
      <c r="FMV81" s="811"/>
      <c r="FMW81" s="811"/>
      <c r="FMX81" s="811"/>
      <c r="FMY81" s="811"/>
      <c r="FMZ81" s="811"/>
      <c r="FNA81" s="811"/>
      <c r="FNB81" s="811"/>
      <c r="FNC81" s="811"/>
      <c r="FND81" s="811"/>
      <c r="FNE81" s="811"/>
      <c r="FNF81" s="811"/>
      <c r="FNG81" s="811"/>
      <c r="FNH81" s="811"/>
      <c r="FNI81" s="811"/>
      <c r="FNJ81" s="811"/>
      <c r="FNK81" s="811"/>
      <c r="FNL81" s="811"/>
      <c r="FNM81" s="811"/>
      <c r="FNN81" s="811"/>
      <c r="FNO81" s="811"/>
      <c r="FNP81" s="811"/>
      <c r="FNQ81" s="811"/>
      <c r="FNR81" s="811"/>
      <c r="FNS81" s="811"/>
      <c r="FNT81" s="811"/>
      <c r="FNU81" s="811"/>
      <c r="FNV81" s="811"/>
      <c r="FNW81" s="811"/>
      <c r="FNX81" s="811"/>
      <c r="FNY81" s="811"/>
      <c r="FNZ81" s="811"/>
      <c r="FOA81" s="811"/>
      <c r="FOB81" s="811"/>
      <c r="FOC81" s="811"/>
      <c r="FOD81" s="811"/>
      <c r="FOE81" s="811"/>
      <c r="FOF81" s="811"/>
      <c r="FOG81" s="811"/>
      <c r="FOH81" s="811"/>
      <c r="FOI81" s="811"/>
      <c r="FOJ81" s="811"/>
      <c r="FOK81" s="811"/>
      <c r="FOL81" s="811"/>
      <c r="FOM81" s="811"/>
      <c r="FON81" s="811"/>
      <c r="FOO81" s="811"/>
      <c r="FOP81" s="811"/>
      <c r="FOQ81" s="811"/>
      <c r="FOR81" s="811"/>
      <c r="FOS81" s="811"/>
      <c r="FOT81" s="811"/>
      <c r="FOU81" s="811"/>
      <c r="FOV81" s="811"/>
      <c r="FOW81" s="811"/>
      <c r="FOX81" s="811"/>
      <c r="FOY81" s="811"/>
      <c r="FOZ81" s="811"/>
      <c r="FPA81" s="811"/>
      <c r="FPB81" s="811"/>
      <c r="FPC81" s="811"/>
      <c r="FPD81" s="811"/>
      <c r="FPE81" s="811"/>
      <c r="FPF81" s="811"/>
      <c r="FPG81" s="811"/>
      <c r="FPH81" s="811"/>
      <c r="FPI81" s="811"/>
      <c r="FPJ81" s="811"/>
      <c r="FPK81" s="811"/>
      <c r="FPL81" s="811"/>
      <c r="FPM81" s="811"/>
      <c r="FPN81" s="811"/>
      <c r="FPO81" s="811"/>
      <c r="FPP81" s="811"/>
      <c r="FPQ81" s="811"/>
      <c r="FPR81" s="811"/>
      <c r="FPS81" s="811"/>
      <c r="FPT81" s="811"/>
      <c r="FPU81" s="811"/>
      <c r="FPV81" s="811"/>
      <c r="FPW81" s="811"/>
      <c r="FPX81" s="811"/>
      <c r="FPY81" s="811"/>
      <c r="FPZ81" s="811"/>
      <c r="FQA81" s="811"/>
      <c r="FQB81" s="811"/>
      <c r="FQC81" s="811"/>
      <c r="FQD81" s="811"/>
      <c r="FQE81" s="811"/>
      <c r="FQF81" s="811"/>
      <c r="FQG81" s="811"/>
      <c r="FQH81" s="811"/>
      <c r="FQI81" s="811"/>
      <c r="FQJ81" s="811"/>
      <c r="FQK81" s="811"/>
      <c r="FQL81" s="811"/>
      <c r="FQM81" s="811"/>
      <c r="FQN81" s="811"/>
      <c r="FQO81" s="811"/>
      <c r="FQP81" s="811"/>
      <c r="FQQ81" s="811"/>
      <c r="FQR81" s="811"/>
      <c r="FQS81" s="811"/>
      <c r="FQT81" s="811"/>
      <c r="FQU81" s="811"/>
      <c r="FQV81" s="811"/>
      <c r="FQW81" s="811"/>
      <c r="FQX81" s="811"/>
      <c r="FQY81" s="811"/>
      <c r="FQZ81" s="811"/>
      <c r="FRA81" s="811"/>
      <c r="FRB81" s="811"/>
      <c r="FRC81" s="811"/>
      <c r="FRD81" s="811"/>
      <c r="FRE81" s="811"/>
      <c r="FRF81" s="811"/>
      <c r="FRG81" s="811"/>
      <c r="FRH81" s="811"/>
      <c r="FRI81" s="811"/>
      <c r="FRJ81" s="811"/>
      <c r="FRK81" s="811"/>
      <c r="FRL81" s="811"/>
      <c r="FRM81" s="811"/>
      <c r="FRN81" s="811"/>
      <c r="FRO81" s="811"/>
      <c r="FRP81" s="811"/>
      <c r="FRQ81" s="811"/>
      <c r="FRR81" s="811"/>
      <c r="FRS81" s="811"/>
      <c r="FRT81" s="811"/>
      <c r="FRU81" s="811"/>
      <c r="FRV81" s="811"/>
      <c r="FRW81" s="811"/>
      <c r="FRX81" s="811"/>
      <c r="FRY81" s="811"/>
      <c r="FRZ81" s="811"/>
      <c r="FSA81" s="811"/>
      <c r="FSB81" s="811"/>
      <c r="FSC81" s="811"/>
      <c r="FSD81" s="811"/>
      <c r="FSE81" s="811"/>
      <c r="FSF81" s="811"/>
      <c r="FSG81" s="811"/>
      <c r="FSH81" s="811"/>
      <c r="FSI81" s="811"/>
      <c r="FSJ81" s="811"/>
      <c r="FSK81" s="811"/>
      <c r="FSL81" s="811"/>
      <c r="FSM81" s="811"/>
      <c r="FSN81" s="811"/>
      <c r="FSO81" s="811"/>
      <c r="FSP81" s="811"/>
      <c r="FSQ81" s="811"/>
      <c r="FSR81" s="811"/>
      <c r="FSS81" s="811"/>
      <c r="FST81" s="811"/>
      <c r="FSU81" s="811"/>
      <c r="FSV81" s="811"/>
      <c r="FSW81" s="811"/>
      <c r="FSX81" s="811"/>
      <c r="FSY81" s="811"/>
      <c r="FSZ81" s="811"/>
      <c r="FTA81" s="811"/>
      <c r="FTB81" s="811"/>
      <c r="FTC81" s="811"/>
      <c r="FTD81" s="811"/>
      <c r="FTE81" s="811"/>
      <c r="FTF81" s="811"/>
      <c r="FTG81" s="811"/>
      <c r="FTH81" s="811"/>
      <c r="FTI81" s="811"/>
      <c r="FTJ81" s="811"/>
      <c r="FTK81" s="811"/>
      <c r="FTL81" s="811"/>
      <c r="FTM81" s="811"/>
      <c r="FTN81" s="811"/>
      <c r="FTO81" s="811"/>
      <c r="FTP81" s="811"/>
      <c r="FTQ81" s="811"/>
      <c r="FTR81" s="811"/>
      <c r="FTS81" s="811"/>
      <c r="FTT81" s="811"/>
      <c r="FTU81" s="811"/>
      <c r="FTV81" s="811"/>
      <c r="FTW81" s="811"/>
      <c r="FTX81" s="811"/>
      <c r="FTY81" s="811"/>
      <c r="FTZ81" s="811"/>
      <c r="FUA81" s="811"/>
      <c r="FUB81" s="811"/>
      <c r="FUC81" s="811"/>
      <c r="FUD81" s="811"/>
      <c r="FUE81" s="811"/>
      <c r="FUF81" s="811"/>
      <c r="FUG81" s="811"/>
      <c r="FUH81" s="811"/>
      <c r="FUI81" s="811"/>
      <c r="FUJ81" s="811"/>
      <c r="FUK81" s="811"/>
      <c r="FUL81" s="811"/>
      <c r="FUM81" s="811"/>
      <c r="FUN81" s="811"/>
      <c r="FUO81" s="811"/>
      <c r="FUP81" s="811"/>
      <c r="FUQ81" s="811"/>
      <c r="FUR81" s="811"/>
      <c r="FUS81" s="811"/>
      <c r="FUT81" s="811"/>
      <c r="FUU81" s="811"/>
      <c r="FUV81" s="811"/>
      <c r="FUW81" s="811"/>
      <c r="FUX81" s="811"/>
      <c r="FUY81" s="811"/>
      <c r="FUZ81" s="811"/>
      <c r="FVA81" s="811"/>
      <c r="FVB81" s="811"/>
      <c r="FVC81" s="811"/>
      <c r="FVD81" s="811"/>
      <c r="FVE81" s="811"/>
      <c r="FVF81" s="811"/>
      <c r="FVG81" s="811"/>
      <c r="FVH81" s="811"/>
      <c r="FVI81" s="811"/>
      <c r="FVJ81" s="811"/>
      <c r="FVK81" s="811"/>
      <c r="FVL81" s="811"/>
      <c r="FVM81" s="811"/>
      <c r="FVN81" s="811"/>
      <c r="FVO81" s="811"/>
      <c r="FVP81" s="811"/>
      <c r="FVQ81" s="811"/>
      <c r="FVR81" s="811"/>
      <c r="FVS81" s="811"/>
      <c r="FVT81" s="811"/>
      <c r="FVU81" s="811"/>
      <c r="FVV81" s="811"/>
      <c r="FVW81" s="811"/>
      <c r="FVX81" s="811"/>
      <c r="FVY81" s="811"/>
      <c r="FVZ81" s="811"/>
      <c r="FWA81" s="811"/>
      <c r="FWB81" s="811"/>
      <c r="FWC81" s="811"/>
      <c r="FWD81" s="811"/>
      <c r="FWE81" s="811"/>
      <c r="FWF81" s="811"/>
      <c r="FWG81" s="811"/>
      <c r="FWH81" s="811"/>
      <c r="FWI81" s="811"/>
      <c r="FWJ81" s="811"/>
      <c r="FWK81" s="811"/>
      <c r="FWL81" s="811"/>
      <c r="FWM81" s="811"/>
      <c r="FWN81" s="811"/>
      <c r="FWO81" s="811"/>
      <c r="FWP81" s="811"/>
      <c r="FWQ81" s="811"/>
      <c r="FWR81" s="811"/>
      <c r="FWS81" s="811"/>
      <c r="FWT81" s="811"/>
      <c r="FWU81" s="811"/>
      <c r="FWV81" s="811"/>
      <c r="FWW81" s="811"/>
      <c r="FWX81" s="811"/>
      <c r="FWY81" s="811"/>
      <c r="FWZ81" s="811"/>
      <c r="FXA81" s="811"/>
      <c r="FXB81" s="811"/>
      <c r="FXC81" s="811"/>
      <c r="FXD81" s="811"/>
      <c r="FXE81" s="811"/>
      <c r="FXF81" s="811"/>
      <c r="FXG81" s="811"/>
      <c r="FXH81" s="811"/>
      <c r="FXI81" s="811"/>
      <c r="FXJ81" s="811"/>
      <c r="FXK81" s="811"/>
      <c r="FXL81" s="811"/>
      <c r="FXM81" s="811"/>
      <c r="FXN81" s="811"/>
      <c r="FXO81" s="811"/>
      <c r="FXP81" s="811"/>
      <c r="FXQ81" s="811"/>
      <c r="FXR81" s="811"/>
      <c r="FXS81" s="811"/>
      <c r="FXT81" s="811"/>
      <c r="FXU81" s="811"/>
      <c r="FXV81" s="811"/>
      <c r="FXW81" s="811"/>
      <c r="FXX81" s="811"/>
      <c r="FXY81" s="811"/>
      <c r="FXZ81" s="811"/>
      <c r="FYA81" s="811"/>
      <c r="FYB81" s="811"/>
      <c r="FYC81" s="811"/>
      <c r="FYD81" s="811"/>
      <c r="FYE81" s="811"/>
      <c r="FYF81" s="811"/>
      <c r="FYG81" s="811"/>
      <c r="FYH81" s="811"/>
      <c r="FYI81" s="811"/>
      <c r="FYJ81" s="811"/>
      <c r="FYK81" s="811"/>
      <c r="FYL81" s="811"/>
      <c r="FYM81" s="811"/>
      <c r="FYN81" s="811"/>
      <c r="FYO81" s="811"/>
      <c r="FYP81" s="811"/>
      <c r="FYQ81" s="811"/>
      <c r="FYR81" s="811"/>
      <c r="FYS81" s="811"/>
      <c r="FYT81" s="811"/>
      <c r="FYU81" s="811"/>
      <c r="FYV81" s="811"/>
      <c r="FYW81" s="811"/>
      <c r="FYX81" s="811"/>
      <c r="FYY81" s="811"/>
      <c r="FYZ81" s="811"/>
      <c r="FZA81" s="811"/>
      <c r="FZB81" s="811"/>
      <c r="FZC81" s="811"/>
      <c r="FZD81" s="811"/>
      <c r="FZE81" s="811"/>
      <c r="FZF81" s="811"/>
      <c r="FZG81" s="811"/>
      <c r="FZH81" s="811"/>
      <c r="FZI81" s="811"/>
      <c r="FZJ81" s="811"/>
      <c r="FZK81" s="811"/>
      <c r="FZL81" s="811"/>
      <c r="FZM81" s="811"/>
      <c r="FZN81" s="811"/>
      <c r="FZO81" s="811"/>
      <c r="FZP81" s="811"/>
      <c r="FZQ81" s="811"/>
      <c r="FZR81" s="811"/>
      <c r="FZS81" s="811"/>
      <c r="FZT81" s="811"/>
      <c r="FZU81" s="811"/>
      <c r="FZV81" s="811"/>
      <c r="FZW81" s="811"/>
      <c r="FZX81" s="811"/>
      <c r="FZY81" s="811"/>
      <c r="FZZ81" s="811"/>
      <c r="GAA81" s="811"/>
      <c r="GAB81" s="811"/>
      <c r="GAC81" s="811"/>
      <c r="GAD81" s="811"/>
      <c r="GAE81" s="811"/>
      <c r="GAF81" s="811"/>
      <c r="GAG81" s="811"/>
      <c r="GAH81" s="811"/>
      <c r="GAI81" s="811"/>
      <c r="GAJ81" s="811"/>
      <c r="GAK81" s="811"/>
      <c r="GAL81" s="811"/>
      <c r="GAM81" s="811"/>
      <c r="GAN81" s="811"/>
      <c r="GAO81" s="811"/>
      <c r="GAP81" s="811"/>
      <c r="GAQ81" s="811"/>
      <c r="GAR81" s="811"/>
      <c r="GAS81" s="811"/>
      <c r="GAT81" s="811"/>
      <c r="GAU81" s="811"/>
      <c r="GAV81" s="811"/>
      <c r="GAW81" s="811"/>
      <c r="GAX81" s="811"/>
      <c r="GAY81" s="811"/>
      <c r="GAZ81" s="811"/>
      <c r="GBA81" s="811"/>
      <c r="GBB81" s="811"/>
      <c r="GBC81" s="811"/>
      <c r="GBD81" s="811"/>
      <c r="GBE81" s="811"/>
      <c r="GBF81" s="811"/>
      <c r="GBG81" s="811"/>
      <c r="GBH81" s="811"/>
      <c r="GBI81" s="811"/>
      <c r="GBJ81" s="811"/>
      <c r="GBK81" s="811"/>
      <c r="GBL81" s="811"/>
      <c r="GBM81" s="811"/>
      <c r="GBN81" s="811"/>
      <c r="GBO81" s="811"/>
      <c r="GBP81" s="811"/>
      <c r="GBQ81" s="811"/>
      <c r="GBR81" s="811"/>
      <c r="GBS81" s="811"/>
      <c r="GBT81" s="811"/>
      <c r="GBU81" s="811"/>
      <c r="GBV81" s="811"/>
      <c r="GBW81" s="811"/>
      <c r="GBX81" s="811"/>
      <c r="GBY81" s="811"/>
      <c r="GBZ81" s="811"/>
      <c r="GCA81" s="811"/>
      <c r="GCB81" s="811"/>
      <c r="GCC81" s="811"/>
      <c r="GCD81" s="811"/>
      <c r="GCE81" s="811"/>
      <c r="GCF81" s="811"/>
      <c r="GCG81" s="811"/>
      <c r="GCH81" s="811"/>
      <c r="GCI81" s="811"/>
      <c r="GCJ81" s="811"/>
      <c r="GCK81" s="811"/>
      <c r="GCL81" s="811"/>
      <c r="GCM81" s="811"/>
      <c r="GCN81" s="811"/>
      <c r="GCO81" s="811"/>
      <c r="GCP81" s="811"/>
      <c r="GCQ81" s="811"/>
      <c r="GCR81" s="811"/>
      <c r="GCS81" s="811"/>
      <c r="GCT81" s="811"/>
      <c r="GCU81" s="811"/>
      <c r="GCV81" s="811"/>
      <c r="GCW81" s="811"/>
      <c r="GCX81" s="811"/>
      <c r="GCY81" s="811"/>
      <c r="GCZ81" s="811"/>
      <c r="GDA81" s="811"/>
      <c r="GDB81" s="811"/>
      <c r="GDC81" s="811"/>
      <c r="GDD81" s="811"/>
      <c r="GDE81" s="811"/>
      <c r="GDF81" s="811"/>
      <c r="GDG81" s="811"/>
      <c r="GDH81" s="811"/>
      <c r="GDI81" s="811"/>
      <c r="GDJ81" s="811"/>
      <c r="GDK81" s="811"/>
      <c r="GDL81" s="811"/>
      <c r="GDM81" s="811"/>
      <c r="GDN81" s="811"/>
      <c r="GDO81" s="811"/>
      <c r="GDP81" s="811"/>
      <c r="GDQ81" s="811"/>
      <c r="GDR81" s="811"/>
      <c r="GDS81" s="811"/>
      <c r="GDT81" s="811"/>
      <c r="GDU81" s="811"/>
      <c r="GDV81" s="811"/>
      <c r="GDW81" s="811"/>
      <c r="GDX81" s="811"/>
      <c r="GDY81" s="811"/>
      <c r="GDZ81" s="811"/>
      <c r="GEA81" s="811"/>
      <c r="GEB81" s="811"/>
      <c r="GEC81" s="811"/>
      <c r="GED81" s="811"/>
      <c r="GEE81" s="811"/>
      <c r="GEF81" s="811"/>
      <c r="GEG81" s="811"/>
      <c r="GEH81" s="811"/>
      <c r="GEI81" s="811"/>
      <c r="GEJ81" s="811"/>
      <c r="GEK81" s="811"/>
      <c r="GEL81" s="811"/>
      <c r="GEM81" s="811"/>
      <c r="GEN81" s="811"/>
      <c r="GEO81" s="811"/>
      <c r="GEP81" s="811"/>
      <c r="GEQ81" s="811"/>
      <c r="GER81" s="811"/>
      <c r="GES81" s="811"/>
      <c r="GET81" s="811"/>
      <c r="GEU81" s="811"/>
      <c r="GEV81" s="811"/>
      <c r="GEW81" s="811"/>
      <c r="GEX81" s="811"/>
      <c r="GEY81" s="811"/>
      <c r="GEZ81" s="811"/>
      <c r="GFA81" s="811"/>
      <c r="GFB81" s="811"/>
      <c r="GFC81" s="811"/>
      <c r="GFD81" s="811"/>
      <c r="GFE81" s="811"/>
      <c r="GFF81" s="811"/>
      <c r="GFG81" s="811"/>
      <c r="GFH81" s="811"/>
      <c r="GFI81" s="811"/>
      <c r="GFJ81" s="811"/>
      <c r="GFK81" s="811"/>
      <c r="GFL81" s="811"/>
      <c r="GFM81" s="811"/>
      <c r="GFN81" s="811"/>
      <c r="GFO81" s="811"/>
      <c r="GFP81" s="811"/>
      <c r="GFQ81" s="811"/>
      <c r="GFR81" s="811"/>
      <c r="GFS81" s="811"/>
      <c r="GFT81" s="811"/>
      <c r="GFU81" s="811"/>
      <c r="GFV81" s="811"/>
      <c r="GFW81" s="811"/>
      <c r="GFX81" s="811"/>
      <c r="GFY81" s="811"/>
      <c r="GFZ81" s="811"/>
      <c r="GGA81" s="811"/>
      <c r="GGB81" s="811"/>
      <c r="GGC81" s="811"/>
      <c r="GGD81" s="811"/>
      <c r="GGE81" s="811"/>
      <c r="GGF81" s="811"/>
      <c r="GGG81" s="811"/>
      <c r="GGH81" s="811"/>
      <c r="GGI81" s="811"/>
      <c r="GGJ81" s="811"/>
      <c r="GGK81" s="811"/>
      <c r="GGL81" s="811"/>
      <c r="GGM81" s="811"/>
      <c r="GGN81" s="811"/>
      <c r="GGO81" s="811"/>
      <c r="GGP81" s="811"/>
      <c r="GGQ81" s="811"/>
      <c r="GGR81" s="811"/>
      <c r="GGS81" s="811"/>
      <c r="GGT81" s="811"/>
      <c r="GGU81" s="811"/>
      <c r="GGV81" s="811"/>
      <c r="GGW81" s="811"/>
      <c r="GGX81" s="811"/>
      <c r="GGY81" s="811"/>
      <c r="GGZ81" s="811"/>
      <c r="GHA81" s="811"/>
      <c r="GHB81" s="811"/>
      <c r="GHC81" s="811"/>
      <c r="GHD81" s="811"/>
      <c r="GHE81" s="811"/>
      <c r="GHF81" s="811"/>
      <c r="GHG81" s="811"/>
      <c r="GHH81" s="811"/>
      <c r="GHI81" s="811"/>
      <c r="GHJ81" s="811"/>
      <c r="GHK81" s="811"/>
      <c r="GHL81" s="811"/>
      <c r="GHM81" s="811"/>
      <c r="GHN81" s="811"/>
      <c r="GHO81" s="811"/>
      <c r="GHP81" s="811"/>
      <c r="GHQ81" s="811"/>
      <c r="GHR81" s="811"/>
      <c r="GHS81" s="811"/>
      <c r="GHT81" s="811"/>
      <c r="GHU81" s="811"/>
      <c r="GHV81" s="811"/>
      <c r="GHW81" s="811"/>
      <c r="GHX81" s="811"/>
      <c r="GHY81" s="811"/>
      <c r="GHZ81" s="811"/>
      <c r="GIA81" s="811"/>
      <c r="GIB81" s="811"/>
      <c r="GIC81" s="811"/>
      <c r="GID81" s="811"/>
      <c r="GIE81" s="811"/>
      <c r="GIF81" s="811"/>
      <c r="GIG81" s="811"/>
      <c r="GIH81" s="811"/>
      <c r="GII81" s="811"/>
      <c r="GIJ81" s="811"/>
      <c r="GIK81" s="811"/>
      <c r="GIL81" s="811"/>
      <c r="GIM81" s="811"/>
      <c r="GIN81" s="811"/>
      <c r="GIO81" s="811"/>
      <c r="GIP81" s="811"/>
      <c r="GIQ81" s="811"/>
      <c r="GIR81" s="811"/>
      <c r="GIS81" s="811"/>
      <c r="GIT81" s="811"/>
      <c r="GIU81" s="811"/>
      <c r="GIV81" s="811"/>
      <c r="GIW81" s="811"/>
      <c r="GIX81" s="811"/>
      <c r="GIY81" s="811"/>
      <c r="GIZ81" s="811"/>
      <c r="GJA81" s="811"/>
      <c r="GJB81" s="811"/>
      <c r="GJC81" s="811"/>
      <c r="GJD81" s="811"/>
      <c r="GJE81" s="811"/>
      <c r="GJF81" s="811"/>
      <c r="GJG81" s="811"/>
      <c r="GJH81" s="811"/>
      <c r="GJI81" s="811"/>
      <c r="GJJ81" s="811"/>
      <c r="GJK81" s="811"/>
      <c r="GJL81" s="811"/>
      <c r="GJM81" s="811"/>
      <c r="GJN81" s="811"/>
      <c r="GJO81" s="811"/>
      <c r="GJP81" s="811"/>
      <c r="GJQ81" s="811"/>
      <c r="GJR81" s="811"/>
      <c r="GJS81" s="811"/>
      <c r="GJT81" s="811"/>
      <c r="GJU81" s="811"/>
      <c r="GJV81" s="811"/>
      <c r="GJW81" s="811"/>
      <c r="GJX81" s="811"/>
      <c r="GJY81" s="811"/>
      <c r="GJZ81" s="811"/>
      <c r="GKA81" s="811"/>
      <c r="GKB81" s="811"/>
      <c r="GKC81" s="811"/>
      <c r="GKD81" s="811"/>
      <c r="GKE81" s="811"/>
      <c r="GKF81" s="811"/>
      <c r="GKG81" s="811"/>
      <c r="GKH81" s="811"/>
      <c r="GKI81" s="811"/>
      <c r="GKJ81" s="811"/>
      <c r="GKK81" s="811"/>
      <c r="GKL81" s="811"/>
      <c r="GKM81" s="811"/>
      <c r="GKN81" s="811"/>
      <c r="GKO81" s="811"/>
      <c r="GKP81" s="811"/>
      <c r="GKQ81" s="811"/>
      <c r="GKR81" s="811"/>
      <c r="GKS81" s="811"/>
      <c r="GKT81" s="811"/>
      <c r="GKU81" s="811"/>
      <c r="GKV81" s="811"/>
      <c r="GKW81" s="811"/>
      <c r="GKX81" s="811"/>
      <c r="GKY81" s="811"/>
      <c r="GKZ81" s="811"/>
      <c r="GLA81" s="811"/>
      <c r="GLB81" s="811"/>
      <c r="GLC81" s="811"/>
      <c r="GLD81" s="811"/>
      <c r="GLE81" s="811"/>
      <c r="GLF81" s="811"/>
      <c r="GLG81" s="811"/>
      <c r="GLH81" s="811"/>
      <c r="GLI81" s="811"/>
      <c r="GLJ81" s="811"/>
      <c r="GLK81" s="811"/>
      <c r="GLL81" s="811"/>
      <c r="GLM81" s="811"/>
      <c r="GLN81" s="811"/>
      <c r="GLO81" s="811"/>
      <c r="GLP81" s="811"/>
      <c r="GLQ81" s="811"/>
      <c r="GLR81" s="811"/>
      <c r="GLS81" s="811"/>
      <c r="GLT81" s="811"/>
      <c r="GLU81" s="811"/>
      <c r="GLV81" s="811"/>
      <c r="GLW81" s="811"/>
      <c r="GLX81" s="811"/>
      <c r="GLY81" s="811"/>
      <c r="GLZ81" s="811"/>
      <c r="GMA81" s="811"/>
      <c r="GMB81" s="811"/>
      <c r="GMC81" s="811"/>
      <c r="GMD81" s="811"/>
      <c r="GME81" s="811"/>
      <c r="GMF81" s="811"/>
      <c r="GMG81" s="811"/>
      <c r="GMH81" s="811"/>
      <c r="GMI81" s="811"/>
      <c r="GMJ81" s="811"/>
      <c r="GMK81" s="811"/>
      <c r="GML81" s="811"/>
      <c r="GMM81" s="811"/>
      <c r="GMN81" s="811"/>
      <c r="GMO81" s="811"/>
      <c r="GMP81" s="811"/>
      <c r="GMQ81" s="811"/>
      <c r="GMR81" s="811"/>
      <c r="GMS81" s="811"/>
      <c r="GMT81" s="811"/>
      <c r="GMU81" s="811"/>
      <c r="GMV81" s="811"/>
      <c r="GMW81" s="811"/>
      <c r="GMX81" s="811"/>
      <c r="GMY81" s="811"/>
      <c r="GMZ81" s="811"/>
      <c r="GNA81" s="811"/>
      <c r="GNB81" s="811"/>
      <c r="GNC81" s="811"/>
      <c r="GND81" s="811"/>
      <c r="GNE81" s="811"/>
      <c r="GNF81" s="811"/>
      <c r="GNG81" s="811"/>
      <c r="GNH81" s="811"/>
      <c r="GNI81" s="811"/>
      <c r="GNJ81" s="811"/>
      <c r="GNK81" s="811"/>
      <c r="GNL81" s="811"/>
      <c r="GNM81" s="811"/>
      <c r="GNN81" s="811"/>
      <c r="GNO81" s="811"/>
      <c r="GNP81" s="811"/>
      <c r="GNQ81" s="811"/>
      <c r="GNR81" s="811"/>
      <c r="GNS81" s="811"/>
      <c r="GNT81" s="811"/>
      <c r="GNU81" s="811"/>
      <c r="GNV81" s="811"/>
      <c r="GNW81" s="811"/>
      <c r="GNX81" s="811"/>
      <c r="GNY81" s="811"/>
      <c r="GNZ81" s="811"/>
      <c r="GOA81" s="811"/>
      <c r="GOB81" s="811"/>
      <c r="GOC81" s="811"/>
      <c r="GOD81" s="811"/>
      <c r="GOE81" s="811"/>
      <c r="GOF81" s="811"/>
      <c r="GOG81" s="811"/>
      <c r="GOH81" s="811"/>
      <c r="GOI81" s="811"/>
      <c r="GOJ81" s="811"/>
      <c r="GOK81" s="811"/>
      <c r="GOL81" s="811"/>
      <c r="GOM81" s="811"/>
      <c r="GON81" s="811"/>
      <c r="GOO81" s="811"/>
      <c r="GOP81" s="811"/>
      <c r="GOQ81" s="811"/>
      <c r="GOR81" s="811"/>
      <c r="GOS81" s="811"/>
      <c r="GOT81" s="811"/>
      <c r="GOU81" s="811"/>
      <c r="GOV81" s="811"/>
      <c r="GOW81" s="811"/>
      <c r="GOX81" s="811"/>
      <c r="GOY81" s="811"/>
      <c r="GOZ81" s="811"/>
      <c r="GPA81" s="811"/>
      <c r="GPB81" s="811"/>
      <c r="GPC81" s="811"/>
      <c r="GPD81" s="811"/>
      <c r="GPE81" s="811"/>
      <c r="GPF81" s="811"/>
      <c r="GPG81" s="811"/>
      <c r="GPH81" s="811"/>
      <c r="GPI81" s="811"/>
      <c r="GPJ81" s="811"/>
      <c r="GPK81" s="811"/>
      <c r="GPL81" s="811"/>
      <c r="GPM81" s="811"/>
      <c r="GPN81" s="811"/>
      <c r="GPO81" s="811"/>
      <c r="GPP81" s="811"/>
      <c r="GPQ81" s="811"/>
      <c r="GPR81" s="811"/>
      <c r="GPS81" s="811"/>
      <c r="GPT81" s="811"/>
      <c r="GPU81" s="811"/>
      <c r="GPV81" s="811"/>
      <c r="GPW81" s="811"/>
      <c r="GPX81" s="811"/>
      <c r="GPY81" s="811"/>
      <c r="GPZ81" s="811"/>
      <c r="GQA81" s="811"/>
      <c r="GQB81" s="811"/>
      <c r="GQC81" s="811"/>
      <c r="GQD81" s="811"/>
      <c r="GQE81" s="811"/>
      <c r="GQF81" s="811"/>
      <c r="GQG81" s="811"/>
      <c r="GQH81" s="811"/>
      <c r="GQI81" s="811"/>
      <c r="GQJ81" s="811"/>
      <c r="GQK81" s="811"/>
      <c r="GQL81" s="811"/>
      <c r="GQM81" s="811"/>
      <c r="GQN81" s="811"/>
      <c r="GQO81" s="811"/>
      <c r="GQP81" s="811"/>
      <c r="GQQ81" s="811"/>
      <c r="GQR81" s="811"/>
      <c r="GQS81" s="811"/>
      <c r="GQT81" s="811"/>
      <c r="GQU81" s="811"/>
      <c r="GQV81" s="811"/>
      <c r="GQW81" s="811"/>
      <c r="GQX81" s="811"/>
      <c r="GQY81" s="811"/>
      <c r="GQZ81" s="811"/>
      <c r="GRA81" s="811"/>
      <c r="GRB81" s="811"/>
      <c r="GRC81" s="811"/>
      <c r="GRD81" s="811"/>
      <c r="GRE81" s="811"/>
      <c r="GRF81" s="811"/>
      <c r="GRG81" s="811"/>
      <c r="GRH81" s="811"/>
      <c r="GRI81" s="811"/>
      <c r="GRJ81" s="811"/>
      <c r="GRK81" s="811"/>
      <c r="GRL81" s="811"/>
      <c r="GRM81" s="811"/>
      <c r="GRN81" s="811"/>
      <c r="GRO81" s="811"/>
      <c r="GRP81" s="811"/>
      <c r="GRQ81" s="811"/>
      <c r="GRR81" s="811"/>
      <c r="GRS81" s="811"/>
      <c r="GRT81" s="811"/>
      <c r="GRU81" s="811"/>
      <c r="GRV81" s="811"/>
      <c r="GRW81" s="811"/>
      <c r="GRX81" s="811"/>
      <c r="GRY81" s="811"/>
      <c r="GRZ81" s="811"/>
      <c r="GSA81" s="811"/>
      <c r="GSB81" s="811"/>
      <c r="GSC81" s="811"/>
      <c r="GSD81" s="811"/>
      <c r="GSE81" s="811"/>
      <c r="GSF81" s="811"/>
      <c r="GSG81" s="811"/>
      <c r="GSH81" s="811"/>
      <c r="GSI81" s="811"/>
      <c r="GSJ81" s="811"/>
      <c r="GSK81" s="811"/>
      <c r="GSL81" s="811"/>
      <c r="GSM81" s="811"/>
      <c r="GSN81" s="811"/>
      <c r="GSO81" s="811"/>
      <c r="GSP81" s="811"/>
      <c r="GSQ81" s="811"/>
      <c r="GSR81" s="811"/>
      <c r="GSS81" s="811"/>
      <c r="GST81" s="811"/>
      <c r="GSU81" s="811"/>
      <c r="GSV81" s="811"/>
      <c r="GSW81" s="811"/>
      <c r="GSX81" s="811"/>
      <c r="GSY81" s="811"/>
      <c r="GSZ81" s="811"/>
      <c r="GTA81" s="811"/>
      <c r="GTB81" s="811"/>
      <c r="GTC81" s="811"/>
      <c r="GTD81" s="811"/>
      <c r="GTE81" s="811"/>
      <c r="GTF81" s="811"/>
      <c r="GTG81" s="811"/>
      <c r="GTH81" s="811"/>
      <c r="GTI81" s="811"/>
      <c r="GTJ81" s="811"/>
      <c r="GTK81" s="811"/>
      <c r="GTL81" s="811"/>
      <c r="GTM81" s="811"/>
      <c r="GTN81" s="811"/>
      <c r="GTO81" s="811"/>
      <c r="GTP81" s="811"/>
      <c r="GTQ81" s="811"/>
      <c r="GTR81" s="811"/>
      <c r="GTS81" s="811"/>
      <c r="GTT81" s="811"/>
      <c r="GTU81" s="811"/>
      <c r="GTV81" s="811"/>
      <c r="GTW81" s="811"/>
      <c r="GTX81" s="811"/>
      <c r="GTY81" s="811"/>
      <c r="GTZ81" s="811"/>
      <c r="GUA81" s="811"/>
      <c r="GUB81" s="811"/>
      <c r="GUC81" s="811"/>
      <c r="GUD81" s="811"/>
      <c r="GUE81" s="811"/>
      <c r="GUF81" s="811"/>
      <c r="GUG81" s="811"/>
      <c r="GUH81" s="811"/>
      <c r="GUI81" s="811"/>
      <c r="GUJ81" s="811"/>
      <c r="GUK81" s="811"/>
      <c r="GUL81" s="811"/>
      <c r="GUM81" s="811"/>
      <c r="GUN81" s="811"/>
      <c r="GUO81" s="811"/>
      <c r="GUP81" s="811"/>
      <c r="GUQ81" s="811"/>
      <c r="GUR81" s="811"/>
      <c r="GUS81" s="811"/>
      <c r="GUT81" s="811"/>
      <c r="GUU81" s="811"/>
      <c r="GUV81" s="811"/>
      <c r="GUW81" s="811"/>
      <c r="GUX81" s="811"/>
      <c r="GUY81" s="811"/>
      <c r="GUZ81" s="811"/>
      <c r="GVA81" s="811"/>
      <c r="GVB81" s="811"/>
      <c r="GVC81" s="811"/>
      <c r="GVD81" s="811"/>
      <c r="GVE81" s="811"/>
      <c r="GVF81" s="811"/>
      <c r="GVG81" s="811"/>
      <c r="GVH81" s="811"/>
      <c r="GVI81" s="811"/>
      <c r="GVJ81" s="811"/>
      <c r="GVK81" s="811"/>
      <c r="GVL81" s="811"/>
      <c r="GVM81" s="811"/>
      <c r="GVN81" s="811"/>
      <c r="GVO81" s="811"/>
      <c r="GVP81" s="811"/>
      <c r="GVQ81" s="811"/>
      <c r="GVR81" s="811"/>
      <c r="GVS81" s="811"/>
      <c r="GVT81" s="811"/>
      <c r="GVU81" s="811"/>
      <c r="GVV81" s="811"/>
      <c r="GVW81" s="811"/>
      <c r="GVX81" s="811"/>
      <c r="GVY81" s="811"/>
      <c r="GVZ81" s="811"/>
      <c r="GWA81" s="811"/>
      <c r="GWB81" s="811"/>
      <c r="GWC81" s="811"/>
      <c r="GWD81" s="811"/>
      <c r="GWE81" s="811"/>
      <c r="GWF81" s="811"/>
      <c r="GWG81" s="811"/>
      <c r="GWH81" s="811"/>
      <c r="GWI81" s="811"/>
      <c r="GWJ81" s="811"/>
      <c r="GWK81" s="811"/>
      <c r="GWL81" s="811"/>
      <c r="GWM81" s="811"/>
      <c r="GWN81" s="811"/>
      <c r="GWO81" s="811"/>
      <c r="GWP81" s="811"/>
      <c r="GWQ81" s="811"/>
      <c r="GWR81" s="811"/>
      <c r="GWS81" s="811"/>
      <c r="GWT81" s="811"/>
      <c r="GWU81" s="811"/>
      <c r="GWV81" s="811"/>
      <c r="GWW81" s="811"/>
      <c r="GWX81" s="811"/>
      <c r="GWY81" s="811"/>
      <c r="GWZ81" s="811"/>
      <c r="GXA81" s="811"/>
      <c r="GXB81" s="811"/>
      <c r="GXC81" s="811"/>
      <c r="GXD81" s="811"/>
      <c r="GXE81" s="811"/>
      <c r="GXF81" s="811"/>
      <c r="GXG81" s="811"/>
      <c r="GXH81" s="811"/>
      <c r="GXI81" s="811"/>
      <c r="GXJ81" s="811"/>
      <c r="GXK81" s="811"/>
      <c r="GXL81" s="811"/>
      <c r="GXM81" s="811"/>
      <c r="GXN81" s="811"/>
      <c r="GXO81" s="811"/>
      <c r="GXP81" s="811"/>
      <c r="GXQ81" s="811"/>
      <c r="GXR81" s="811"/>
      <c r="GXS81" s="811"/>
      <c r="GXT81" s="811"/>
      <c r="GXU81" s="811"/>
      <c r="GXV81" s="811"/>
      <c r="GXW81" s="811"/>
      <c r="GXX81" s="811"/>
      <c r="GXY81" s="811"/>
      <c r="GXZ81" s="811"/>
      <c r="GYA81" s="811"/>
      <c r="GYB81" s="811"/>
      <c r="GYC81" s="811"/>
      <c r="GYD81" s="811"/>
      <c r="GYE81" s="811"/>
      <c r="GYF81" s="811"/>
      <c r="GYG81" s="811"/>
      <c r="GYH81" s="811"/>
      <c r="GYI81" s="811"/>
      <c r="GYJ81" s="811"/>
      <c r="GYK81" s="811"/>
      <c r="GYL81" s="811"/>
      <c r="GYM81" s="811"/>
      <c r="GYN81" s="811"/>
      <c r="GYO81" s="811"/>
      <c r="GYP81" s="811"/>
      <c r="GYQ81" s="811"/>
      <c r="GYR81" s="811"/>
      <c r="GYS81" s="811"/>
      <c r="GYT81" s="811"/>
      <c r="GYU81" s="811"/>
      <c r="GYV81" s="811"/>
      <c r="GYW81" s="811"/>
      <c r="GYX81" s="811"/>
      <c r="GYY81" s="811"/>
      <c r="GYZ81" s="811"/>
      <c r="GZA81" s="811"/>
      <c r="GZB81" s="811"/>
      <c r="GZC81" s="811"/>
      <c r="GZD81" s="811"/>
      <c r="GZE81" s="811"/>
      <c r="GZF81" s="811"/>
      <c r="GZG81" s="811"/>
      <c r="GZH81" s="811"/>
      <c r="GZI81" s="811"/>
      <c r="GZJ81" s="811"/>
      <c r="GZK81" s="811"/>
      <c r="GZL81" s="811"/>
      <c r="GZM81" s="811"/>
      <c r="GZN81" s="811"/>
      <c r="GZO81" s="811"/>
      <c r="GZP81" s="811"/>
      <c r="GZQ81" s="811"/>
      <c r="GZR81" s="811"/>
      <c r="GZS81" s="811"/>
      <c r="GZT81" s="811"/>
      <c r="GZU81" s="811"/>
      <c r="GZV81" s="811"/>
      <c r="GZW81" s="811"/>
      <c r="GZX81" s="811"/>
      <c r="GZY81" s="811"/>
      <c r="GZZ81" s="811"/>
      <c r="HAA81" s="811"/>
      <c r="HAB81" s="811"/>
      <c r="HAC81" s="811"/>
      <c r="HAD81" s="811"/>
      <c r="HAE81" s="811"/>
      <c r="HAF81" s="811"/>
      <c r="HAG81" s="811"/>
      <c r="HAH81" s="811"/>
      <c r="HAI81" s="811"/>
      <c r="HAJ81" s="811"/>
      <c r="HAK81" s="811"/>
      <c r="HAL81" s="811"/>
      <c r="HAM81" s="811"/>
      <c r="HAN81" s="811"/>
      <c r="HAO81" s="811"/>
      <c r="HAP81" s="811"/>
      <c r="HAQ81" s="811"/>
      <c r="HAR81" s="811"/>
      <c r="HAS81" s="811"/>
      <c r="HAT81" s="811"/>
      <c r="HAU81" s="811"/>
      <c r="HAV81" s="811"/>
      <c r="HAW81" s="811"/>
      <c r="HAX81" s="811"/>
      <c r="HAY81" s="811"/>
      <c r="HAZ81" s="811"/>
      <c r="HBA81" s="811"/>
      <c r="HBB81" s="811"/>
      <c r="HBC81" s="811"/>
      <c r="HBD81" s="811"/>
      <c r="HBE81" s="811"/>
      <c r="HBF81" s="811"/>
      <c r="HBG81" s="811"/>
      <c r="HBH81" s="811"/>
      <c r="HBI81" s="811"/>
      <c r="HBJ81" s="811"/>
      <c r="HBK81" s="811"/>
      <c r="HBL81" s="811"/>
      <c r="HBM81" s="811"/>
      <c r="HBN81" s="811"/>
      <c r="HBO81" s="811"/>
      <c r="HBP81" s="811"/>
      <c r="HBQ81" s="811"/>
      <c r="HBR81" s="811"/>
      <c r="HBS81" s="811"/>
      <c r="HBT81" s="811"/>
      <c r="HBU81" s="811"/>
      <c r="HBV81" s="811"/>
      <c r="HBW81" s="811"/>
      <c r="HBX81" s="811"/>
      <c r="HBY81" s="811"/>
      <c r="HBZ81" s="811"/>
      <c r="HCA81" s="811"/>
      <c r="HCB81" s="811"/>
      <c r="HCC81" s="811"/>
      <c r="HCD81" s="811"/>
      <c r="HCE81" s="811"/>
      <c r="HCF81" s="811"/>
      <c r="HCG81" s="811"/>
      <c r="HCH81" s="811"/>
      <c r="HCI81" s="811"/>
      <c r="HCJ81" s="811"/>
      <c r="HCK81" s="811"/>
      <c r="HCL81" s="811"/>
      <c r="HCM81" s="811"/>
      <c r="HCN81" s="811"/>
      <c r="HCO81" s="811"/>
      <c r="HCP81" s="811"/>
      <c r="HCQ81" s="811"/>
      <c r="HCR81" s="811"/>
      <c r="HCS81" s="811"/>
      <c r="HCT81" s="811"/>
      <c r="HCU81" s="811"/>
      <c r="HCV81" s="811"/>
      <c r="HCW81" s="811"/>
      <c r="HCX81" s="811"/>
      <c r="HCY81" s="811"/>
      <c r="HCZ81" s="811"/>
      <c r="HDA81" s="811"/>
      <c r="HDB81" s="811"/>
      <c r="HDC81" s="811"/>
      <c r="HDD81" s="811"/>
      <c r="HDE81" s="811"/>
      <c r="HDF81" s="811"/>
      <c r="HDG81" s="811"/>
      <c r="HDH81" s="811"/>
      <c r="HDI81" s="811"/>
      <c r="HDJ81" s="811"/>
      <c r="HDK81" s="811"/>
      <c r="HDL81" s="811"/>
      <c r="HDM81" s="811"/>
      <c r="HDN81" s="811"/>
      <c r="HDO81" s="811"/>
      <c r="HDP81" s="811"/>
      <c r="HDQ81" s="811"/>
      <c r="HDR81" s="811"/>
      <c r="HDS81" s="811"/>
      <c r="HDT81" s="811"/>
      <c r="HDU81" s="811"/>
      <c r="HDV81" s="811"/>
      <c r="HDW81" s="811"/>
      <c r="HDX81" s="811"/>
      <c r="HDY81" s="811"/>
      <c r="HDZ81" s="811"/>
      <c r="HEA81" s="811"/>
      <c r="HEB81" s="811"/>
      <c r="HEC81" s="811"/>
      <c r="HED81" s="811"/>
      <c r="HEE81" s="811"/>
      <c r="HEF81" s="811"/>
      <c r="HEG81" s="811"/>
      <c r="HEH81" s="811"/>
      <c r="HEI81" s="811"/>
      <c r="HEJ81" s="811"/>
      <c r="HEK81" s="811"/>
      <c r="HEL81" s="811"/>
      <c r="HEM81" s="811"/>
      <c r="HEN81" s="811"/>
      <c r="HEO81" s="811"/>
      <c r="HEP81" s="811"/>
      <c r="HEQ81" s="811"/>
      <c r="HER81" s="811"/>
      <c r="HES81" s="811"/>
      <c r="HET81" s="811"/>
      <c r="HEU81" s="811"/>
      <c r="HEV81" s="811"/>
      <c r="HEW81" s="811"/>
      <c r="HEX81" s="811"/>
      <c r="HEY81" s="811"/>
      <c r="HEZ81" s="811"/>
      <c r="HFA81" s="811"/>
      <c r="HFB81" s="811"/>
      <c r="HFC81" s="811"/>
      <c r="HFD81" s="811"/>
      <c r="HFE81" s="811"/>
      <c r="HFF81" s="811"/>
      <c r="HFG81" s="811"/>
      <c r="HFH81" s="811"/>
      <c r="HFI81" s="811"/>
      <c r="HFJ81" s="811"/>
      <c r="HFK81" s="811"/>
      <c r="HFL81" s="811"/>
      <c r="HFM81" s="811"/>
      <c r="HFN81" s="811"/>
      <c r="HFO81" s="811"/>
      <c r="HFP81" s="811"/>
      <c r="HFQ81" s="811"/>
      <c r="HFR81" s="811"/>
      <c r="HFS81" s="811"/>
      <c r="HFT81" s="811"/>
      <c r="HFU81" s="811"/>
      <c r="HFV81" s="811"/>
      <c r="HFW81" s="811"/>
      <c r="HFX81" s="811"/>
      <c r="HFY81" s="811"/>
      <c r="HFZ81" s="811"/>
      <c r="HGA81" s="811"/>
      <c r="HGB81" s="811"/>
      <c r="HGC81" s="811"/>
      <c r="HGD81" s="811"/>
      <c r="HGE81" s="811"/>
      <c r="HGF81" s="811"/>
      <c r="HGG81" s="811"/>
      <c r="HGH81" s="811"/>
      <c r="HGI81" s="811"/>
      <c r="HGJ81" s="811"/>
      <c r="HGK81" s="811"/>
      <c r="HGL81" s="811"/>
      <c r="HGM81" s="811"/>
      <c r="HGN81" s="811"/>
      <c r="HGO81" s="811"/>
      <c r="HGP81" s="811"/>
      <c r="HGQ81" s="811"/>
      <c r="HGR81" s="811"/>
      <c r="HGS81" s="811"/>
      <c r="HGT81" s="811"/>
      <c r="HGU81" s="811"/>
      <c r="HGV81" s="811"/>
      <c r="HGW81" s="811"/>
      <c r="HGX81" s="811"/>
      <c r="HGY81" s="811"/>
      <c r="HGZ81" s="811"/>
      <c r="HHA81" s="811"/>
      <c r="HHB81" s="811"/>
      <c r="HHC81" s="811"/>
      <c r="HHD81" s="811"/>
      <c r="HHE81" s="811"/>
      <c r="HHF81" s="811"/>
      <c r="HHG81" s="811"/>
      <c r="HHH81" s="811"/>
      <c r="HHI81" s="811"/>
      <c r="HHJ81" s="811"/>
      <c r="HHK81" s="811"/>
      <c r="HHL81" s="811"/>
      <c r="HHM81" s="811"/>
      <c r="HHN81" s="811"/>
      <c r="HHO81" s="811"/>
      <c r="HHP81" s="811"/>
      <c r="HHQ81" s="811"/>
      <c r="HHR81" s="811"/>
      <c r="HHS81" s="811"/>
      <c r="HHT81" s="811"/>
      <c r="HHU81" s="811"/>
      <c r="HHV81" s="811"/>
      <c r="HHW81" s="811"/>
      <c r="HHX81" s="811"/>
      <c r="HHY81" s="811"/>
      <c r="HHZ81" s="811"/>
      <c r="HIA81" s="811"/>
      <c r="HIB81" s="811"/>
      <c r="HIC81" s="811"/>
      <c r="HID81" s="811"/>
      <c r="HIE81" s="811"/>
      <c r="HIF81" s="811"/>
      <c r="HIG81" s="811"/>
      <c r="HIH81" s="811"/>
      <c r="HII81" s="811"/>
      <c r="HIJ81" s="811"/>
      <c r="HIK81" s="811"/>
      <c r="HIL81" s="811"/>
      <c r="HIM81" s="811"/>
      <c r="HIN81" s="811"/>
      <c r="HIO81" s="811"/>
      <c r="HIP81" s="811"/>
      <c r="HIQ81" s="811"/>
      <c r="HIR81" s="811"/>
      <c r="HIS81" s="811"/>
      <c r="HIT81" s="811"/>
      <c r="HIU81" s="811"/>
      <c r="HIV81" s="811"/>
      <c r="HIW81" s="811"/>
      <c r="HIX81" s="811"/>
      <c r="HIY81" s="811"/>
      <c r="HIZ81" s="811"/>
      <c r="HJA81" s="811"/>
      <c r="HJB81" s="811"/>
      <c r="HJC81" s="811"/>
      <c r="HJD81" s="811"/>
      <c r="HJE81" s="811"/>
      <c r="HJF81" s="811"/>
      <c r="HJG81" s="811"/>
      <c r="HJH81" s="811"/>
      <c r="HJI81" s="811"/>
      <c r="HJJ81" s="811"/>
      <c r="HJK81" s="811"/>
      <c r="HJL81" s="811"/>
      <c r="HJM81" s="811"/>
      <c r="HJN81" s="811"/>
      <c r="HJO81" s="811"/>
      <c r="HJP81" s="811"/>
      <c r="HJQ81" s="811"/>
      <c r="HJR81" s="811"/>
      <c r="HJS81" s="811"/>
      <c r="HJT81" s="811"/>
      <c r="HJU81" s="811"/>
      <c r="HJV81" s="811"/>
      <c r="HJW81" s="811"/>
      <c r="HJX81" s="811"/>
      <c r="HJY81" s="811"/>
      <c r="HJZ81" s="811"/>
      <c r="HKA81" s="811"/>
      <c r="HKB81" s="811"/>
      <c r="HKC81" s="811"/>
      <c r="HKD81" s="811"/>
      <c r="HKE81" s="811"/>
      <c r="HKF81" s="811"/>
      <c r="HKG81" s="811"/>
      <c r="HKH81" s="811"/>
      <c r="HKI81" s="811"/>
      <c r="HKJ81" s="811"/>
      <c r="HKK81" s="811"/>
      <c r="HKL81" s="811"/>
      <c r="HKM81" s="811"/>
      <c r="HKN81" s="811"/>
      <c r="HKO81" s="811"/>
      <c r="HKP81" s="811"/>
      <c r="HKQ81" s="811"/>
      <c r="HKR81" s="811"/>
      <c r="HKS81" s="811"/>
      <c r="HKT81" s="811"/>
      <c r="HKU81" s="811"/>
      <c r="HKV81" s="811"/>
      <c r="HKW81" s="811"/>
      <c r="HKX81" s="811"/>
      <c r="HKY81" s="811"/>
      <c r="HKZ81" s="811"/>
      <c r="HLA81" s="811"/>
      <c r="HLB81" s="811"/>
      <c r="HLC81" s="811"/>
      <c r="HLD81" s="811"/>
      <c r="HLE81" s="811"/>
      <c r="HLF81" s="811"/>
      <c r="HLG81" s="811"/>
      <c r="HLH81" s="811"/>
      <c r="HLI81" s="811"/>
      <c r="HLJ81" s="811"/>
      <c r="HLK81" s="811"/>
      <c r="HLL81" s="811"/>
      <c r="HLM81" s="811"/>
      <c r="HLN81" s="811"/>
      <c r="HLO81" s="811"/>
      <c r="HLP81" s="811"/>
      <c r="HLQ81" s="811"/>
      <c r="HLR81" s="811"/>
      <c r="HLS81" s="811"/>
      <c r="HLT81" s="811"/>
      <c r="HLU81" s="811"/>
      <c r="HLV81" s="811"/>
      <c r="HLW81" s="811"/>
      <c r="HLX81" s="811"/>
      <c r="HLY81" s="811"/>
      <c r="HLZ81" s="811"/>
      <c r="HMA81" s="811"/>
      <c r="HMB81" s="811"/>
      <c r="HMC81" s="811"/>
      <c r="HMD81" s="811"/>
      <c r="HME81" s="811"/>
      <c r="HMF81" s="811"/>
      <c r="HMG81" s="811"/>
      <c r="HMH81" s="811"/>
      <c r="HMI81" s="811"/>
      <c r="HMJ81" s="811"/>
      <c r="HMK81" s="811"/>
      <c r="HML81" s="811"/>
      <c r="HMM81" s="811"/>
      <c r="HMN81" s="811"/>
      <c r="HMO81" s="811"/>
      <c r="HMP81" s="811"/>
      <c r="HMQ81" s="811"/>
      <c r="HMR81" s="811"/>
      <c r="HMS81" s="811"/>
      <c r="HMT81" s="811"/>
      <c r="HMU81" s="811"/>
      <c r="HMV81" s="811"/>
      <c r="HMW81" s="811"/>
      <c r="HMX81" s="811"/>
      <c r="HMY81" s="811"/>
      <c r="HMZ81" s="811"/>
      <c r="HNA81" s="811"/>
      <c r="HNB81" s="811"/>
      <c r="HNC81" s="811"/>
      <c r="HND81" s="811"/>
      <c r="HNE81" s="811"/>
      <c r="HNF81" s="811"/>
      <c r="HNG81" s="811"/>
      <c r="HNH81" s="811"/>
      <c r="HNI81" s="811"/>
      <c r="HNJ81" s="811"/>
      <c r="HNK81" s="811"/>
      <c r="HNL81" s="811"/>
      <c r="HNM81" s="811"/>
      <c r="HNN81" s="811"/>
      <c r="HNO81" s="811"/>
      <c r="HNP81" s="811"/>
      <c r="HNQ81" s="811"/>
      <c r="HNR81" s="811"/>
      <c r="HNS81" s="811"/>
      <c r="HNT81" s="811"/>
      <c r="HNU81" s="811"/>
      <c r="HNV81" s="811"/>
      <c r="HNW81" s="811"/>
      <c r="HNX81" s="811"/>
      <c r="HNY81" s="811"/>
      <c r="HNZ81" s="811"/>
      <c r="HOA81" s="811"/>
      <c r="HOB81" s="811"/>
      <c r="HOC81" s="811"/>
      <c r="HOD81" s="811"/>
      <c r="HOE81" s="811"/>
      <c r="HOF81" s="811"/>
      <c r="HOG81" s="811"/>
      <c r="HOH81" s="811"/>
      <c r="HOI81" s="811"/>
      <c r="HOJ81" s="811"/>
      <c r="HOK81" s="811"/>
      <c r="HOL81" s="811"/>
      <c r="HOM81" s="811"/>
      <c r="HON81" s="811"/>
      <c r="HOO81" s="811"/>
      <c r="HOP81" s="811"/>
      <c r="HOQ81" s="811"/>
      <c r="HOR81" s="811"/>
      <c r="HOS81" s="811"/>
      <c r="HOT81" s="811"/>
      <c r="HOU81" s="811"/>
      <c r="HOV81" s="811"/>
      <c r="HOW81" s="811"/>
      <c r="HOX81" s="811"/>
      <c r="HOY81" s="811"/>
      <c r="HOZ81" s="811"/>
      <c r="HPA81" s="811"/>
      <c r="HPB81" s="811"/>
      <c r="HPC81" s="811"/>
      <c r="HPD81" s="811"/>
      <c r="HPE81" s="811"/>
      <c r="HPF81" s="811"/>
      <c r="HPG81" s="811"/>
      <c r="HPH81" s="811"/>
      <c r="HPI81" s="811"/>
      <c r="HPJ81" s="811"/>
      <c r="HPK81" s="811"/>
      <c r="HPL81" s="811"/>
      <c r="HPM81" s="811"/>
      <c r="HPN81" s="811"/>
      <c r="HPO81" s="811"/>
      <c r="HPP81" s="811"/>
      <c r="HPQ81" s="811"/>
      <c r="HPR81" s="811"/>
      <c r="HPS81" s="811"/>
      <c r="HPT81" s="811"/>
      <c r="HPU81" s="811"/>
      <c r="HPV81" s="811"/>
      <c r="HPW81" s="811"/>
      <c r="HPX81" s="811"/>
      <c r="HPY81" s="811"/>
      <c r="HPZ81" s="811"/>
      <c r="HQA81" s="811"/>
      <c r="HQB81" s="811"/>
      <c r="HQC81" s="811"/>
      <c r="HQD81" s="811"/>
      <c r="HQE81" s="811"/>
      <c r="HQF81" s="811"/>
      <c r="HQG81" s="811"/>
      <c r="HQH81" s="811"/>
      <c r="HQI81" s="811"/>
      <c r="HQJ81" s="811"/>
      <c r="HQK81" s="811"/>
      <c r="HQL81" s="811"/>
      <c r="HQM81" s="811"/>
      <c r="HQN81" s="811"/>
      <c r="HQO81" s="811"/>
      <c r="HQP81" s="811"/>
      <c r="HQQ81" s="811"/>
      <c r="HQR81" s="811"/>
      <c r="HQS81" s="811"/>
      <c r="HQT81" s="811"/>
      <c r="HQU81" s="811"/>
      <c r="HQV81" s="811"/>
      <c r="HQW81" s="811"/>
      <c r="HQX81" s="811"/>
      <c r="HQY81" s="811"/>
      <c r="HQZ81" s="811"/>
      <c r="HRA81" s="811"/>
      <c r="HRB81" s="811"/>
      <c r="HRC81" s="811"/>
      <c r="HRD81" s="811"/>
      <c r="HRE81" s="811"/>
      <c r="HRF81" s="811"/>
      <c r="HRG81" s="811"/>
      <c r="HRH81" s="811"/>
      <c r="HRI81" s="811"/>
      <c r="HRJ81" s="811"/>
      <c r="HRK81" s="811"/>
      <c r="HRL81" s="811"/>
      <c r="HRM81" s="811"/>
      <c r="HRN81" s="811"/>
      <c r="HRO81" s="811"/>
      <c r="HRP81" s="811"/>
      <c r="HRQ81" s="811"/>
      <c r="HRR81" s="811"/>
      <c r="HRS81" s="811"/>
      <c r="HRT81" s="811"/>
      <c r="HRU81" s="811"/>
      <c r="HRV81" s="811"/>
      <c r="HRW81" s="811"/>
      <c r="HRX81" s="811"/>
      <c r="HRY81" s="811"/>
      <c r="HRZ81" s="811"/>
      <c r="HSA81" s="811"/>
      <c r="HSB81" s="811"/>
      <c r="HSC81" s="811"/>
      <c r="HSD81" s="811"/>
      <c r="HSE81" s="811"/>
      <c r="HSF81" s="811"/>
      <c r="HSG81" s="811"/>
      <c r="HSH81" s="811"/>
      <c r="HSI81" s="811"/>
      <c r="HSJ81" s="811"/>
      <c r="HSK81" s="811"/>
      <c r="HSL81" s="811"/>
      <c r="HSM81" s="811"/>
      <c r="HSN81" s="811"/>
      <c r="HSO81" s="811"/>
      <c r="HSP81" s="811"/>
      <c r="HSQ81" s="811"/>
      <c r="HSR81" s="811"/>
      <c r="HSS81" s="811"/>
      <c r="HST81" s="811"/>
      <c r="HSU81" s="811"/>
      <c r="HSV81" s="811"/>
      <c r="HSW81" s="811"/>
      <c r="HSX81" s="811"/>
      <c r="HSY81" s="811"/>
      <c r="HSZ81" s="811"/>
      <c r="HTA81" s="811"/>
      <c r="HTB81" s="811"/>
      <c r="HTC81" s="811"/>
      <c r="HTD81" s="811"/>
      <c r="HTE81" s="811"/>
      <c r="HTF81" s="811"/>
      <c r="HTG81" s="811"/>
      <c r="HTH81" s="811"/>
      <c r="HTI81" s="811"/>
      <c r="HTJ81" s="811"/>
      <c r="HTK81" s="811"/>
      <c r="HTL81" s="811"/>
      <c r="HTM81" s="811"/>
      <c r="HTN81" s="811"/>
      <c r="HTO81" s="811"/>
      <c r="HTP81" s="811"/>
      <c r="HTQ81" s="811"/>
      <c r="HTR81" s="811"/>
      <c r="HTS81" s="811"/>
      <c r="HTT81" s="811"/>
      <c r="HTU81" s="811"/>
      <c r="HTV81" s="811"/>
      <c r="HTW81" s="811"/>
      <c r="HTX81" s="811"/>
      <c r="HTY81" s="811"/>
      <c r="HTZ81" s="811"/>
      <c r="HUA81" s="811"/>
      <c r="HUB81" s="811"/>
      <c r="HUC81" s="811"/>
      <c r="HUD81" s="811"/>
      <c r="HUE81" s="811"/>
      <c r="HUF81" s="811"/>
      <c r="HUG81" s="811"/>
      <c r="HUH81" s="811"/>
      <c r="HUI81" s="811"/>
      <c r="HUJ81" s="811"/>
      <c r="HUK81" s="811"/>
      <c r="HUL81" s="811"/>
      <c r="HUM81" s="811"/>
      <c r="HUN81" s="811"/>
      <c r="HUO81" s="811"/>
      <c r="HUP81" s="811"/>
      <c r="HUQ81" s="811"/>
      <c r="HUR81" s="811"/>
      <c r="HUS81" s="811"/>
      <c r="HUT81" s="811"/>
      <c r="HUU81" s="811"/>
      <c r="HUV81" s="811"/>
      <c r="HUW81" s="811"/>
      <c r="HUX81" s="811"/>
      <c r="HUY81" s="811"/>
      <c r="HUZ81" s="811"/>
      <c r="HVA81" s="811"/>
      <c r="HVB81" s="811"/>
      <c r="HVC81" s="811"/>
      <c r="HVD81" s="811"/>
      <c r="HVE81" s="811"/>
      <c r="HVF81" s="811"/>
      <c r="HVG81" s="811"/>
      <c r="HVH81" s="811"/>
      <c r="HVI81" s="811"/>
      <c r="HVJ81" s="811"/>
      <c r="HVK81" s="811"/>
      <c r="HVL81" s="811"/>
      <c r="HVM81" s="811"/>
      <c r="HVN81" s="811"/>
      <c r="HVO81" s="811"/>
      <c r="HVP81" s="811"/>
      <c r="HVQ81" s="811"/>
      <c r="HVR81" s="811"/>
      <c r="HVS81" s="811"/>
      <c r="HVT81" s="811"/>
      <c r="HVU81" s="811"/>
      <c r="HVV81" s="811"/>
      <c r="HVW81" s="811"/>
      <c r="HVX81" s="811"/>
      <c r="HVY81" s="811"/>
      <c r="HVZ81" s="811"/>
      <c r="HWA81" s="811"/>
      <c r="HWB81" s="811"/>
      <c r="HWC81" s="811"/>
      <c r="HWD81" s="811"/>
      <c r="HWE81" s="811"/>
      <c r="HWF81" s="811"/>
      <c r="HWG81" s="811"/>
      <c r="HWH81" s="811"/>
      <c r="HWI81" s="811"/>
      <c r="HWJ81" s="811"/>
      <c r="HWK81" s="811"/>
      <c r="HWL81" s="811"/>
      <c r="HWM81" s="811"/>
      <c r="HWN81" s="811"/>
      <c r="HWO81" s="811"/>
      <c r="HWP81" s="811"/>
      <c r="HWQ81" s="811"/>
      <c r="HWR81" s="811"/>
      <c r="HWS81" s="811"/>
      <c r="HWT81" s="811"/>
      <c r="HWU81" s="811"/>
      <c r="HWV81" s="811"/>
      <c r="HWW81" s="811"/>
      <c r="HWX81" s="811"/>
      <c r="HWY81" s="811"/>
      <c r="HWZ81" s="811"/>
      <c r="HXA81" s="811"/>
      <c r="HXB81" s="811"/>
      <c r="HXC81" s="811"/>
      <c r="HXD81" s="811"/>
      <c r="HXE81" s="811"/>
      <c r="HXF81" s="811"/>
      <c r="HXG81" s="811"/>
      <c r="HXH81" s="811"/>
      <c r="HXI81" s="811"/>
      <c r="HXJ81" s="811"/>
      <c r="HXK81" s="811"/>
      <c r="HXL81" s="811"/>
      <c r="HXM81" s="811"/>
      <c r="HXN81" s="811"/>
      <c r="HXO81" s="811"/>
      <c r="HXP81" s="811"/>
      <c r="HXQ81" s="811"/>
      <c r="HXR81" s="811"/>
      <c r="HXS81" s="811"/>
      <c r="HXT81" s="811"/>
      <c r="HXU81" s="811"/>
      <c r="HXV81" s="811"/>
      <c r="HXW81" s="811"/>
      <c r="HXX81" s="811"/>
      <c r="HXY81" s="811"/>
      <c r="HXZ81" s="811"/>
      <c r="HYA81" s="811"/>
      <c r="HYB81" s="811"/>
      <c r="HYC81" s="811"/>
      <c r="HYD81" s="811"/>
      <c r="HYE81" s="811"/>
      <c r="HYF81" s="811"/>
      <c r="HYG81" s="811"/>
      <c r="HYH81" s="811"/>
      <c r="HYI81" s="811"/>
      <c r="HYJ81" s="811"/>
      <c r="HYK81" s="811"/>
      <c r="HYL81" s="811"/>
      <c r="HYM81" s="811"/>
      <c r="HYN81" s="811"/>
      <c r="HYO81" s="811"/>
      <c r="HYP81" s="811"/>
      <c r="HYQ81" s="811"/>
      <c r="HYR81" s="811"/>
      <c r="HYS81" s="811"/>
      <c r="HYT81" s="811"/>
      <c r="HYU81" s="811"/>
      <c r="HYV81" s="811"/>
      <c r="HYW81" s="811"/>
      <c r="HYX81" s="811"/>
      <c r="HYY81" s="811"/>
      <c r="HYZ81" s="811"/>
      <c r="HZA81" s="811"/>
      <c r="HZB81" s="811"/>
      <c r="HZC81" s="811"/>
      <c r="HZD81" s="811"/>
      <c r="HZE81" s="811"/>
      <c r="HZF81" s="811"/>
      <c r="HZG81" s="811"/>
      <c r="HZH81" s="811"/>
      <c r="HZI81" s="811"/>
      <c r="HZJ81" s="811"/>
      <c r="HZK81" s="811"/>
      <c r="HZL81" s="811"/>
      <c r="HZM81" s="811"/>
      <c r="HZN81" s="811"/>
      <c r="HZO81" s="811"/>
      <c r="HZP81" s="811"/>
      <c r="HZQ81" s="811"/>
      <c r="HZR81" s="811"/>
      <c r="HZS81" s="811"/>
      <c r="HZT81" s="811"/>
      <c r="HZU81" s="811"/>
      <c r="HZV81" s="811"/>
      <c r="HZW81" s="811"/>
      <c r="HZX81" s="811"/>
      <c r="HZY81" s="811"/>
      <c r="HZZ81" s="811"/>
      <c r="IAA81" s="811"/>
      <c r="IAB81" s="811"/>
      <c r="IAC81" s="811"/>
      <c r="IAD81" s="811"/>
      <c r="IAE81" s="811"/>
      <c r="IAF81" s="811"/>
      <c r="IAG81" s="811"/>
      <c r="IAH81" s="811"/>
      <c r="IAI81" s="811"/>
      <c r="IAJ81" s="811"/>
      <c r="IAK81" s="811"/>
      <c r="IAL81" s="811"/>
      <c r="IAM81" s="811"/>
      <c r="IAN81" s="811"/>
      <c r="IAO81" s="811"/>
      <c r="IAP81" s="811"/>
      <c r="IAQ81" s="811"/>
      <c r="IAR81" s="811"/>
      <c r="IAS81" s="811"/>
      <c r="IAT81" s="811"/>
      <c r="IAU81" s="811"/>
      <c r="IAV81" s="811"/>
      <c r="IAW81" s="811"/>
      <c r="IAX81" s="811"/>
      <c r="IAY81" s="811"/>
      <c r="IAZ81" s="811"/>
      <c r="IBA81" s="811"/>
      <c r="IBB81" s="811"/>
      <c r="IBC81" s="811"/>
      <c r="IBD81" s="811"/>
      <c r="IBE81" s="811"/>
      <c r="IBF81" s="811"/>
      <c r="IBG81" s="811"/>
      <c r="IBH81" s="811"/>
      <c r="IBI81" s="811"/>
      <c r="IBJ81" s="811"/>
      <c r="IBK81" s="811"/>
      <c r="IBL81" s="811"/>
      <c r="IBM81" s="811"/>
      <c r="IBN81" s="811"/>
      <c r="IBO81" s="811"/>
      <c r="IBP81" s="811"/>
      <c r="IBQ81" s="811"/>
      <c r="IBR81" s="811"/>
      <c r="IBS81" s="811"/>
      <c r="IBT81" s="811"/>
      <c r="IBU81" s="811"/>
      <c r="IBV81" s="811"/>
      <c r="IBW81" s="811"/>
      <c r="IBX81" s="811"/>
      <c r="IBY81" s="811"/>
      <c r="IBZ81" s="811"/>
      <c r="ICA81" s="811"/>
      <c r="ICB81" s="811"/>
      <c r="ICC81" s="811"/>
      <c r="ICD81" s="811"/>
      <c r="ICE81" s="811"/>
      <c r="ICF81" s="811"/>
      <c r="ICG81" s="811"/>
      <c r="ICH81" s="811"/>
      <c r="ICI81" s="811"/>
      <c r="ICJ81" s="811"/>
      <c r="ICK81" s="811"/>
      <c r="ICL81" s="811"/>
      <c r="ICM81" s="811"/>
      <c r="ICN81" s="811"/>
      <c r="ICO81" s="811"/>
      <c r="ICP81" s="811"/>
      <c r="ICQ81" s="811"/>
      <c r="ICR81" s="811"/>
      <c r="ICS81" s="811"/>
      <c r="ICT81" s="811"/>
      <c r="ICU81" s="811"/>
      <c r="ICV81" s="811"/>
      <c r="ICW81" s="811"/>
      <c r="ICX81" s="811"/>
      <c r="ICY81" s="811"/>
      <c r="ICZ81" s="811"/>
      <c r="IDA81" s="811"/>
      <c r="IDB81" s="811"/>
      <c r="IDC81" s="811"/>
      <c r="IDD81" s="811"/>
      <c r="IDE81" s="811"/>
      <c r="IDF81" s="811"/>
      <c r="IDG81" s="811"/>
      <c r="IDH81" s="811"/>
      <c r="IDI81" s="811"/>
      <c r="IDJ81" s="811"/>
      <c r="IDK81" s="811"/>
      <c r="IDL81" s="811"/>
      <c r="IDM81" s="811"/>
      <c r="IDN81" s="811"/>
      <c r="IDO81" s="811"/>
      <c r="IDP81" s="811"/>
      <c r="IDQ81" s="811"/>
      <c r="IDR81" s="811"/>
      <c r="IDS81" s="811"/>
      <c r="IDT81" s="811"/>
      <c r="IDU81" s="811"/>
      <c r="IDV81" s="811"/>
      <c r="IDW81" s="811"/>
      <c r="IDX81" s="811"/>
      <c r="IDY81" s="811"/>
      <c r="IDZ81" s="811"/>
      <c r="IEA81" s="811"/>
      <c r="IEB81" s="811"/>
      <c r="IEC81" s="811"/>
      <c r="IED81" s="811"/>
      <c r="IEE81" s="811"/>
      <c r="IEF81" s="811"/>
      <c r="IEG81" s="811"/>
      <c r="IEH81" s="811"/>
      <c r="IEI81" s="811"/>
      <c r="IEJ81" s="811"/>
      <c r="IEK81" s="811"/>
      <c r="IEL81" s="811"/>
      <c r="IEM81" s="811"/>
      <c r="IEN81" s="811"/>
      <c r="IEO81" s="811"/>
      <c r="IEP81" s="811"/>
      <c r="IEQ81" s="811"/>
      <c r="IER81" s="811"/>
      <c r="IES81" s="811"/>
      <c r="IET81" s="811"/>
      <c r="IEU81" s="811"/>
      <c r="IEV81" s="811"/>
      <c r="IEW81" s="811"/>
      <c r="IEX81" s="811"/>
      <c r="IEY81" s="811"/>
      <c r="IEZ81" s="811"/>
      <c r="IFA81" s="811"/>
      <c r="IFB81" s="811"/>
      <c r="IFC81" s="811"/>
      <c r="IFD81" s="811"/>
      <c r="IFE81" s="811"/>
      <c r="IFF81" s="811"/>
      <c r="IFG81" s="811"/>
      <c r="IFH81" s="811"/>
      <c r="IFI81" s="811"/>
      <c r="IFJ81" s="811"/>
      <c r="IFK81" s="811"/>
      <c r="IFL81" s="811"/>
      <c r="IFM81" s="811"/>
      <c r="IFN81" s="811"/>
      <c r="IFO81" s="811"/>
      <c r="IFP81" s="811"/>
      <c r="IFQ81" s="811"/>
      <c r="IFR81" s="811"/>
      <c r="IFS81" s="811"/>
      <c r="IFT81" s="811"/>
      <c r="IFU81" s="811"/>
      <c r="IFV81" s="811"/>
      <c r="IFW81" s="811"/>
      <c r="IFX81" s="811"/>
      <c r="IFY81" s="811"/>
      <c r="IFZ81" s="811"/>
      <c r="IGA81" s="811"/>
      <c r="IGB81" s="811"/>
      <c r="IGC81" s="811"/>
      <c r="IGD81" s="811"/>
      <c r="IGE81" s="811"/>
      <c r="IGF81" s="811"/>
      <c r="IGG81" s="811"/>
      <c r="IGH81" s="811"/>
      <c r="IGI81" s="811"/>
      <c r="IGJ81" s="811"/>
      <c r="IGK81" s="811"/>
      <c r="IGL81" s="811"/>
      <c r="IGM81" s="811"/>
      <c r="IGN81" s="811"/>
      <c r="IGO81" s="811"/>
      <c r="IGP81" s="811"/>
      <c r="IGQ81" s="811"/>
      <c r="IGR81" s="811"/>
      <c r="IGS81" s="811"/>
      <c r="IGT81" s="811"/>
      <c r="IGU81" s="811"/>
      <c r="IGV81" s="811"/>
      <c r="IGW81" s="811"/>
      <c r="IGX81" s="811"/>
      <c r="IGY81" s="811"/>
      <c r="IGZ81" s="811"/>
      <c r="IHA81" s="811"/>
      <c r="IHB81" s="811"/>
      <c r="IHC81" s="811"/>
      <c r="IHD81" s="811"/>
      <c r="IHE81" s="811"/>
      <c r="IHF81" s="811"/>
      <c r="IHG81" s="811"/>
      <c r="IHH81" s="811"/>
      <c r="IHI81" s="811"/>
      <c r="IHJ81" s="811"/>
      <c r="IHK81" s="811"/>
      <c r="IHL81" s="811"/>
      <c r="IHM81" s="811"/>
      <c r="IHN81" s="811"/>
      <c r="IHO81" s="811"/>
      <c r="IHP81" s="811"/>
      <c r="IHQ81" s="811"/>
      <c r="IHR81" s="811"/>
      <c r="IHS81" s="811"/>
      <c r="IHT81" s="811"/>
      <c r="IHU81" s="811"/>
      <c r="IHV81" s="811"/>
      <c r="IHW81" s="811"/>
      <c r="IHX81" s="811"/>
      <c r="IHY81" s="811"/>
      <c r="IHZ81" s="811"/>
      <c r="IIA81" s="811"/>
      <c r="IIB81" s="811"/>
      <c r="IIC81" s="811"/>
      <c r="IID81" s="811"/>
      <c r="IIE81" s="811"/>
      <c r="IIF81" s="811"/>
      <c r="IIG81" s="811"/>
      <c r="IIH81" s="811"/>
      <c r="III81" s="811"/>
      <c r="IIJ81" s="811"/>
      <c r="IIK81" s="811"/>
      <c r="IIL81" s="811"/>
      <c r="IIM81" s="811"/>
      <c r="IIN81" s="811"/>
      <c r="IIO81" s="811"/>
      <c r="IIP81" s="811"/>
      <c r="IIQ81" s="811"/>
      <c r="IIR81" s="811"/>
      <c r="IIS81" s="811"/>
      <c r="IIT81" s="811"/>
      <c r="IIU81" s="811"/>
      <c r="IIV81" s="811"/>
      <c r="IIW81" s="811"/>
      <c r="IIX81" s="811"/>
      <c r="IIY81" s="811"/>
      <c r="IIZ81" s="811"/>
      <c r="IJA81" s="811"/>
      <c r="IJB81" s="811"/>
      <c r="IJC81" s="811"/>
      <c r="IJD81" s="811"/>
      <c r="IJE81" s="811"/>
      <c r="IJF81" s="811"/>
      <c r="IJG81" s="811"/>
      <c r="IJH81" s="811"/>
      <c r="IJI81" s="811"/>
      <c r="IJJ81" s="811"/>
      <c r="IJK81" s="811"/>
      <c r="IJL81" s="811"/>
      <c r="IJM81" s="811"/>
      <c r="IJN81" s="811"/>
      <c r="IJO81" s="811"/>
      <c r="IJP81" s="811"/>
      <c r="IJQ81" s="811"/>
      <c r="IJR81" s="811"/>
      <c r="IJS81" s="811"/>
      <c r="IJT81" s="811"/>
      <c r="IJU81" s="811"/>
      <c r="IJV81" s="811"/>
      <c r="IJW81" s="811"/>
      <c r="IJX81" s="811"/>
      <c r="IJY81" s="811"/>
      <c r="IJZ81" s="811"/>
      <c r="IKA81" s="811"/>
      <c r="IKB81" s="811"/>
      <c r="IKC81" s="811"/>
      <c r="IKD81" s="811"/>
      <c r="IKE81" s="811"/>
      <c r="IKF81" s="811"/>
      <c r="IKG81" s="811"/>
      <c r="IKH81" s="811"/>
      <c r="IKI81" s="811"/>
      <c r="IKJ81" s="811"/>
      <c r="IKK81" s="811"/>
      <c r="IKL81" s="811"/>
      <c r="IKM81" s="811"/>
      <c r="IKN81" s="811"/>
      <c r="IKO81" s="811"/>
      <c r="IKP81" s="811"/>
      <c r="IKQ81" s="811"/>
      <c r="IKR81" s="811"/>
      <c r="IKS81" s="811"/>
      <c r="IKT81" s="811"/>
      <c r="IKU81" s="811"/>
      <c r="IKV81" s="811"/>
      <c r="IKW81" s="811"/>
      <c r="IKX81" s="811"/>
      <c r="IKY81" s="811"/>
      <c r="IKZ81" s="811"/>
      <c r="ILA81" s="811"/>
      <c r="ILB81" s="811"/>
      <c r="ILC81" s="811"/>
      <c r="ILD81" s="811"/>
      <c r="ILE81" s="811"/>
      <c r="ILF81" s="811"/>
      <c r="ILG81" s="811"/>
      <c r="ILH81" s="811"/>
      <c r="ILI81" s="811"/>
      <c r="ILJ81" s="811"/>
      <c r="ILK81" s="811"/>
      <c r="ILL81" s="811"/>
      <c r="ILM81" s="811"/>
      <c r="ILN81" s="811"/>
      <c r="ILO81" s="811"/>
      <c r="ILP81" s="811"/>
      <c r="ILQ81" s="811"/>
      <c r="ILR81" s="811"/>
      <c r="ILS81" s="811"/>
      <c r="ILT81" s="811"/>
      <c r="ILU81" s="811"/>
      <c r="ILV81" s="811"/>
      <c r="ILW81" s="811"/>
      <c r="ILX81" s="811"/>
      <c r="ILY81" s="811"/>
      <c r="ILZ81" s="811"/>
      <c r="IMA81" s="811"/>
      <c r="IMB81" s="811"/>
      <c r="IMC81" s="811"/>
      <c r="IMD81" s="811"/>
      <c r="IME81" s="811"/>
      <c r="IMF81" s="811"/>
      <c r="IMG81" s="811"/>
      <c r="IMH81" s="811"/>
      <c r="IMI81" s="811"/>
      <c r="IMJ81" s="811"/>
      <c r="IMK81" s="811"/>
      <c r="IML81" s="811"/>
      <c r="IMM81" s="811"/>
      <c r="IMN81" s="811"/>
      <c r="IMO81" s="811"/>
      <c r="IMP81" s="811"/>
      <c r="IMQ81" s="811"/>
      <c r="IMR81" s="811"/>
      <c r="IMS81" s="811"/>
      <c r="IMT81" s="811"/>
      <c r="IMU81" s="811"/>
      <c r="IMV81" s="811"/>
      <c r="IMW81" s="811"/>
      <c r="IMX81" s="811"/>
      <c r="IMY81" s="811"/>
      <c r="IMZ81" s="811"/>
      <c r="INA81" s="811"/>
      <c r="INB81" s="811"/>
      <c r="INC81" s="811"/>
      <c r="IND81" s="811"/>
      <c r="INE81" s="811"/>
      <c r="INF81" s="811"/>
      <c r="ING81" s="811"/>
      <c r="INH81" s="811"/>
      <c r="INI81" s="811"/>
      <c r="INJ81" s="811"/>
      <c r="INK81" s="811"/>
      <c r="INL81" s="811"/>
      <c r="INM81" s="811"/>
      <c r="INN81" s="811"/>
      <c r="INO81" s="811"/>
      <c r="INP81" s="811"/>
      <c r="INQ81" s="811"/>
      <c r="INR81" s="811"/>
      <c r="INS81" s="811"/>
      <c r="INT81" s="811"/>
      <c r="INU81" s="811"/>
      <c r="INV81" s="811"/>
      <c r="INW81" s="811"/>
      <c r="INX81" s="811"/>
      <c r="INY81" s="811"/>
      <c r="INZ81" s="811"/>
      <c r="IOA81" s="811"/>
      <c r="IOB81" s="811"/>
      <c r="IOC81" s="811"/>
      <c r="IOD81" s="811"/>
      <c r="IOE81" s="811"/>
      <c r="IOF81" s="811"/>
      <c r="IOG81" s="811"/>
      <c r="IOH81" s="811"/>
      <c r="IOI81" s="811"/>
      <c r="IOJ81" s="811"/>
      <c r="IOK81" s="811"/>
      <c r="IOL81" s="811"/>
      <c r="IOM81" s="811"/>
      <c r="ION81" s="811"/>
      <c r="IOO81" s="811"/>
      <c r="IOP81" s="811"/>
      <c r="IOQ81" s="811"/>
      <c r="IOR81" s="811"/>
      <c r="IOS81" s="811"/>
      <c r="IOT81" s="811"/>
      <c r="IOU81" s="811"/>
      <c r="IOV81" s="811"/>
      <c r="IOW81" s="811"/>
      <c r="IOX81" s="811"/>
      <c r="IOY81" s="811"/>
      <c r="IOZ81" s="811"/>
      <c r="IPA81" s="811"/>
      <c r="IPB81" s="811"/>
      <c r="IPC81" s="811"/>
      <c r="IPD81" s="811"/>
      <c r="IPE81" s="811"/>
      <c r="IPF81" s="811"/>
      <c r="IPG81" s="811"/>
      <c r="IPH81" s="811"/>
      <c r="IPI81" s="811"/>
      <c r="IPJ81" s="811"/>
      <c r="IPK81" s="811"/>
      <c r="IPL81" s="811"/>
      <c r="IPM81" s="811"/>
      <c r="IPN81" s="811"/>
      <c r="IPO81" s="811"/>
      <c r="IPP81" s="811"/>
      <c r="IPQ81" s="811"/>
      <c r="IPR81" s="811"/>
      <c r="IPS81" s="811"/>
      <c r="IPT81" s="811"/>
      <c r="IPU81" s="811"/>
      <c r="IPV81" s="811"/>
      <c r="IPW81" s="811"/>
      <c r="IPX81" s="811"/>
      <c r="IPY81" s="811"/>
      <c r="IPZ81" s="811"/>
      <c r="IQA81" s="811"/>
      <c r="IQB81" s="811"/>
      <c r="IQC81" s="811"/>
      <c r="IQD81" s="811"/>
      <c r="IQE81" s="811"/>
      <c r="IQF81" s="811"/>
      <c r="IQG81" s="811"/>
      <c r="IQH81" s="811"/>
      <c r="IQI81" s="811"/>
      <c r="IQJ81" s="811"/>
      <c r="IQK81" s="811"/>
      <c r="IQL81" s="811"/>
      <c r="IQM81" s="811"/>
      <c r="IQN81" s="811"/>
      <c r="IQO81" s="811"/>
      <c r="IQP81" s="811"/>
      <c r="IQQ81" s="811"/>
      <c r="IQR81" s="811"/>
      <c r="IQS81" s="811"/>
      <c r="IQT81" s="811"/>
      <c r="IQU81" s="811"/>
      <c r="IQV81" s="811"/>
      <c r="IQW81" s="811"/>
      <c r="IQX81" s="811"/>
      <c r="IQY81" s="811"/>
      <c r="IQZ81" s="811"/>
      <c r="IRA81" s="811"/>
      <c r="IRB81" s="811"/>
      <c r="IRC81" s="811"/>
      <c r="IRD81" s="811"/>
      <c r="IRE81" s="811"/>
      <c r="IRF81" s="811"/>
      <c r="IRG81" s="811"/>
      <c r="IRH81" s="811"/>
      <c r="IRI81" s="811"/>
      <c r="IRJ81" s="811"/>
      <c r="IRK81" s="811"/>
      <c r="IRL81" s="811"/>
      <c r="IRM81" s="811"/>
      <c r="IRN81" s="811"/>
      <c r="IRO81" s="811"/>
      <c r="IRP81" s="811"/>
      <c r="IRQ81" s="811"/>
      <c r="IRR81" s="811"/>
      <c r="IRS81" s="811"/>
      <c r="IRT81" s="811"/>
      <c r="IRU81" s="811"/>
      <c r="IRV81" s="811"/>
      <c r="IRW81" s="811"/>
      <c r="IRX81" s="811"/>
      <c r="IRY81" s="811"/>
      <c r="IRZ81" s="811"/>
      <c r="ISA81" s="811"/>
      <c r="ISB81" s="811"/>
      <c r="ISC81" s="811"/>
      <c r="ISD81" s="811"/>
      <c r="ISE81" s="811"/>
      <c r="ISF81" s="811"/>
      <c r="ISG81" s="811"/>
      <c r="ISH81" s="811"/>
      <c r="ISI81" s="811"/>
      <c r="ISJ81" s="811"/>
      <c r="ISK81" s="811"/>
      <c r="ISL81" s="811"/>
      <c r="ISM81" s="811"/>
      <c r="ISN81" s="811"/>
      <c r="ISO81" s="811"/>
      <c r="ISP81" s="811"/>
      <c r="ISQ81" s="811"/>
      <c r="ISR81" s="811"/>
      <c r="ISS81" s="811"/>
      <c r="IST81" s="811"/>
      <c r="ISU81" s="811"/>
      <c r="ISV81" s="811"/>
      <c r="ISW81" s="811"/>
      <c r="ISX81" s="811"/>
      <c r="ISY81" s="811"/>
      <c r="ISZ81" s="811"/>
      <c r="ITA81" s="811"/>
      <c r="ITB81" s="811"/>
      <c r="ITC81" s="811"/>
      <c r="ITD81" s="811"/>
      <c r="ITE81" s="811"/>
      <c r="ITF81" s="811"/>
      <c r="ITG81" s="811"/>
      <c r="ITH81" s="811"/>
      <c r="ITI81" s="811"/>
      <c r="ITJ81" s="811"/>
      <c r="ITK81" s="811"/>
      <c r="ITL81" s="811"/>
      <c r="ITM81" s="811"/>
      <c r="ITN81" s="811"/>
      <c r="ITO81" s="811"/>
      <c r="ITP81" s="811"/>
      <c r="ITQ81" s="811"/>
      <c r="ITR81" s="811"/>
      <c r="ITS81" s="811"/>
      <c r="ITT81" s="811"/>
      <c r="ITU81" s="811"/>
      <c r="ITV81" s="811"/>
      <c r="ITW81" s="811"/>
      <c r="ITX81" s="811"/>
      <c r="ITY81" s="811"/>
      <c r="ITZ81" s="811"/>
      <c r="IUA81" s="811"/>
      <c r="IUB81" s="811"/>
      <c r="IUC81" s="811"/>
      <c r="IUD81" s="811"/>
      <c r="IUE81" s="811"/>
      <c r="IUF81" s="811"/>
      <c r="IUG81" s="811"/>
      <c r="IUH81" s="811"/>
      <c r="IUI81" s="811"/>
      <c r="IUJ81" s="811"/>
      <c r="IUK81" s="811"/>
      <c r="IUL81" s="811"/>
      <c r="IUM81" s="811"/>
      <c r="IUN81" s="811"/>
      <c r="IUO81" s="811"/>
      <c r="IUP81" s="811"/>
      <c r="IUQ81" s="811"/>
      <c r="IUR81" s="811"/>
      <c r="IUS81" s="811"/>
      <c r="IUT81" s="811"/>
      <c r="IUU81" s="811"/>
      <c r="IUV81" s="811"/>
      <c r="IUW81" s="811"/>
      <c r="IUX81" s="811"/>
      <c r="IUY81" s="811"/>
      <c r="IUZ81" s="811"/>
      <c r="IVA81" s="811"/>
      <c r="IVB81" s="811"/>
      <c r="IVC81" s="811"/>
      <c r="IVD81" s="811"/>
      <c r="IVE81" s="811"/>
      <c r="IVF81" s="811"/>
      <c r="IVG81" s="811"/>
      <c r="IVH81" s="811"/>
      <c r="IVI81" s="811"/>
      <c r="IVJ81" s="811"/>
      <c r="IVK81" s="811"/>
      <c r="IVL81" s="811"/>
      <c r="IVM81" s="811"/>
      <c r="IVN81" s="811"/>
      <c r="IVO81" s="811"/>
      <c r="IVP81" s="811"/>
      <c r="IVQ81" s="811"/>
      <c r="IVR81" s="811"/>
      <c r="IVS81" s="811"/>
      <c r="IVT81" s="811"/>
      <c r="IVU81" s="811"/>
      <c r="IVV81" s="811"/>
      <c r="IVW81" s="811"/>
      <c r="IVX81" s="811"/>
      <c r="IVY81" s="811"/>
      <c r="IVZ81" s="811"/>
      <c r="IWA81" s="811"/>
      <c r="IWB81" s="811"/>
      <c r="IWC81" s="811"/>
      <c r="IWD81" s="811"/>
      <c r="IWE81" s="811"/>
      <c r="IWF81" s="811"/>
      <c r="IWG81" s="811"/>
      <c r="IWH81" s="811"/>
      <c r="IWI81" s="811"/>
      <c r="IWJ81" s="811"/>
      <c r="IWK81" s="811"/>
      <c r="IWL81" s="811"/>
      <c r="IWM81" s="811"/>
      <c r="IWN81" s="811"/>
      <c r="IWO81" s="811"/>
      <c r="IWP81" s="811"/>
      <c r="IWQ81" s="811"/>
      <c r="IWR81" s="811"/>
      <c r="IWS81" s="811"/>
      <c r="IWT81" s="811"/>
      <c r="IWU81" s="811"/>
      <c r="IWV81" s="811"/>
      <c r="IWW81" s="811"/>
      <c r="IWX81" s="811"/>
      <c r="IWY81" s="811"/>
      <c r="IWZ81" s="811"/>
      <c r="IXA81" s="811"/>
      <c r="IXB81" s="811"/>
      <c r="IXC81" s="811"/>
      <c r="IXD81" s="811"/>
      <c r="IXE81" s="811"/>
      <c r="IXF81" s="811"/>
      <c r="IXG81" s="811"/>
      <c r="IXH81" s="811"/>
      <c r="IXI81" s="811"/>
      <c r="IXJ81" s="811"/>
      <c r="IXK81" s="811"/>
      <c r="IXL81" s="811"/>
      <c r="IXM81" s="811"/>
      <c r="IXN81" s="811"/>
      <c r="IXO81" s="811"/>
      <c r="IXP81" s="811"/>
      <c r="IXQ81" s="811"/>
      <c r="IXR81" s="811"/>
      <c r="IXS81" s="811"/>
      <c r="IXT81" s="811"/>
      <c r="IXU81" s="811"/>
      <c r="IXV81" s="811"/>
      <c r="IXW81" s="811"/>
      <c r="IXX81" s="811"/>
      <c r="IXY81" s="811"/>
      <c r="IXZ81" s="811"/>
      <c r="IYA81" s="811"/>
      <c r="IYB81" s="811"/>
      <c r="IYC81" s="811"/>
      <c r="IYD81" s="811"/>
      <c r="IYE81" s="811"/>
      <c r="IYF81" s="811"/>
      <c r="IYG81" s="811"/>
      <c r="IYH81" s="811"/>
      <c r="IYI81" s="811"/>
      <c r="IYJ81" s="811"/>
      <c r="IYK81" s="811"/>
      <c r="IYL81" s="811"/>
      <c r="IYM81" s="811"/>
      <c r="IYN81" s="811"/>
      <c r="IYO81" s="811"/>
      <c r="IYP81" s="811"/>
      <c r="IYQ81" s="811"/>
      <c r="IYR81" s="811"/>
      <c r="IYS81" s="811"/>
      <c r="IYT81" s="811"/>
      <c r="IYU81" s="811"/>
      <c r="IYV81" s="811"/>
      <c r="IYW81" s="811"/>
      <c r="IYX81" s="811"/>
      <c r="IYY81" s="811"/>
      <c r="IYZ81" s="811"/>
      <c r="IZA81" s="811"/>
      <c r="IZB81" s="811"/>
      <c r="IZC81" s="811"/>
      <c r="IZD81" s="811"/>
      <c r="IZE81" s="811"/>
      <c r="IZF81" s="811"/>
      <c r="IZG81" s="811"/>
      <c r="IZH81" s="811"/>
      <c r="IZI81" s="811"/>
      <c r="IZJ81" s="811"/>
      <c r="IZK81" s="811"/>
      <c r="IZL81" s="811"/>
      <c r="IZM81" s="811"/>
      <c r="IZN81" s="811"/>
      <c r="IZO81" s="811"/>
      <c r="IZP81" s="811"/>
      <c r="IZQ81" s="811"/>
      <c r="IZR81" s="811"/>
      <c r="IZS81" s="811"/>
      <c r="IZT81" s="811"/>
      <c r="IZU81" s="811"/>
      <c r="IZV81" s="811"/>
      <c r="IZW81" s="811"/>
      <c r="IZX81" s="811"/>
      <c r="IZY81" s="811"/>
      <c r="IZZ81" s="811"/>
      <c r="JAA81" s="811"/>
      <c r="JAB81" s="811"/>
      <c r="JAC81" s="811"/>
      <c r="JAD81" s="811"/>
      <c r="JAE81" s="811"/>
      <c r="JAF81" s="811"/>
      <c r="JAG81" s="811"/>
      <c r="JAH81" s="811"/>
      <c r="JAI81" s="811"/>
      <c r="JAJ81" s="811"/>
      <c r="JAK81" s="811"/>
      <c r="JAL81" s="811"/>
      <c r="JAM81" s="811"/>
      <c r="JAN81" s="811"/>
      <c r="JAO81" s="811"/>
      <c r="JAP81" s="811"/>
      <c r="JAQ81" s="811"/>
      <c r="JAR81" s="811"/>
      <c r="JAS81" s="811"/>
      <c r="JAT81" s="811"/>
      <c r="JAU81" s="811"/>
      <c r="JAV81" s="811"/>
      <c r="JAW81" s="811"/>
      <c r="JAX81" s="811"/>
      <c r="JAY81" s="811"/>
      <c r="JAZ81" s="811"/>
      <c r="JBA81" s="811"/>
      <c r="JBB81" s="811"/>
      <c r="JBC81" s="811"/>
      <c r="JBD81" s="811"/>
      <c r="JBE81" s="811"/>
      <c r="JBF81" s="811"/>
      <c r="JBG81" s="811"/>
      <c r="JBH81" s="811"/>
      <c r="JBI81" s="811"/>
      <c r="JBJ81" s="811"/>
      <c r="JBK81" s="811"/>
      <c r="JBL81" s="811"/>
      <c r="JBM81" s="811"/>
      <c r="JBN81" s="811"/>
      <c r="JBO81" s="811"/>
      <c r="JBP81" s="811"/>
      <c r="JBQ81" s="811"/>
      <c r="JBR81" s="811"/>
      <c r="JBS81" s="811"/>
      <c r="JBT81" s="811"/>
      <c r="JBU81" s="811"/>
      <c r="JBV81" s="811"/>
      <c r="JBW81" s="811"/>
      <c r="JBX81" s="811"/>
      <c r="JBY81" s="811"/>
      <c r="JBZ81" s="811"/>
      <c r="JCA81" s="811"/>
      <c r="JCB81" s="811"/>
      <c r="JCC81" s="811"/>
      <c r="JCD81" s="811"/>
      <c r="JCE81" s="811"/>
      <c r="JCF81" s="811"/>
      <c r="JCG81" s="811"/>
      <c r="JCH81" s="811"/>
      <c r="JCI81" s="811"/>
      <c r="JCJ81" s="811"/>
      <c r="JCK81" s="811"/>
      <c r="JCL81" s="811"/>
      <c r="JCM81" s="811"/>
      <c r="JCN81" s="811"/>
      <c r="JCO81" s="811"/>
      <c r="JCP81" s="811"/>
      <c r="JCQ81" s="811"/>
      <c r="JCR81" s="811"/>
      <c r="JCS81" s="811"/>
      <c r="JCT81" s="811"/>
      <c r="JCU81" s="811"/>
      <c r="JCV81" s="811"/>
      <c r="JCW81" s="811"/>
      <c r="JCX81" s="811"/>
      <c r="JCY81" s="811"/>
      <c r="JCZ81" s="811"/>
      <c r="JDA81" s="811"/>
      <c r="JDB81" s="811"/>
      <c r="JDC81" s="811"/>
      <c r="JDD81" s="811"/>
      <c r="JDE81" s="811"/>
      <c r="JDF81" s="811"/>
      <c r="JDG81" s="811"/>
      <c r="JDH81" s="811"/>
      <c r="JDI81" s="811"/>
      <c r="JDJ81" s="811"/>
      <c r="JDK81" s="811"/>
      <c r="JDL81" s="811"/>
      <c r="JDM81" s="811"/>
      <c r="JDN81" s="811"/>
      <c r="JDO81" s="811"/>
      <c r="JDP81" s="811"/>
      <c r="JDQ81" s="811"/>
      <c r="JDR81" s="811"/>
      <c r="JDS81" s="811"/>
      <c r="JDT81" s="811"/>
      <c r="JDU81" s="811"/>
      <c r="JDV81" s="811"/>
      <c r="JDW81" s="811"/>
      <c r="JDX81" s="811"/>
      <c r="JDY81" s="811"/>
      <c r="JDZ81" s="811"/>
      <c r="JEA81" s="811"/>
      <c r="JEB81" s="811"/>
      <c r="JEC81" s="811"/>
      <c r="JED81" s="811"/>
      <c r="JEE81" s="811"/>
      <c r="JEF81" s="811"/>
      <c r="JEG81" s="811"/>
      <c r="JEH81" s="811"/>
      <c r="JEI81" s="811"/>
      <c r="JEJ81" s="811"/>
      <c r="JEK81" s="811"/>
      <c r="JEL81" s="811"/>
      <c r="JEM81" s="811"/>
      <c r="JEN81" s="811"/>
      <c r="JEO81" s="811"/>
      <c r="JEP81" s="811"/>
      <c r="JEQ81" s="811"/>
      <c r="JER81" s="811"/>
      <c r="JES81" s="811"/>
      <c r="JET81" s="811"/>
      <c r="JEU81" s="811"/>
      <c r="JEV81" s="811"/>
      <c r="JEW81" s="811"/>
      <c r="JEX81" s="811"/>
      <c r="JEY81" s="811"/>
      <c r="JEZ81" s="811"/>
      <c r="JFA81" s="811"/>
      <c r="JFB81" s="811"/>
      <c r="JFC81" s="811"/>
      <c r="JFD81" s="811"/>
      <c r="JFE81" s="811"/>
      <c r="JFF81" s="811"/>
      <c r="JFG81" s="811"/>
      <c r="JFH81" s="811"/>
      <c r="JFI81" s="811"/>
      <c r="JFJ81" s="811"/>
      <c r="JFK81" s="811"/>
      <c r="JFL81" s="811"/>
      <c r="JFM81" s="811"/>
      <c r="JFN81" s="811"/>
      <c r="JFO81" s="811"/>
      <c r="JFP81" s="811"/>
      <c r="JFQ81" s="811"/>
      <c r="JFR81" s="811"/>
      <c r="JFS81" s="811"/>
      <c r="JFT81" s="811"/>
      <c r="JFU81" s="811"/>
      <c r="JFV81" s="811"/>
      <c r="JFW81" s="811"/>
      <c r="JFX81" s="811"/>
      <c r="JFY81" s="811"/>
      <c r="JFZ81" s="811"/>
      <c r="JGA81" s="811"/>
      <c r="JGB81" s="811"/>
      <c r="JGC81" s="811"/>
      <c r="JGD81" s="811"/>
      <c r="JGE81" s="811"/>
      <c r="JGF81" s="811"/>
      <c r="JGG81" s="811"/>
      <c r="JGH81" s="811"/>
      <c r="JGI81" s="811"/>
      <c r="JGJ81" s="811"/>
      <c r="JGK81" s="811"/>
      <c r="JGL81" s="811"/>
      <c r="JGM81" s="811"/>
      <c r="JGN81" s="811"/>
      <c r="JGO81" s="811"/>
      <c r="JGP81" s="811"/>
      <c r="JGQ81" s="811"/>
      <c r="JGR81" s="811"/>
      <c r="JGS81" s="811"/>
      <c r="JGT81" s="811"/>
      <c r="JGU81" s="811"/>
      <c r="JGV81" s="811"/>
      <c r="JGW81" s="811"/>
      <c r="JGX81" s="811"/>
      <c r="JGY81" s="811"/>
      <c r="JGZ81" s="811"/>
      <c r="JHA81" s="811"/>
      <c r="JHB81" s="811"/>
      <c r="JHC81" s="811"/>
      <c r="JHD81" s="811"/>
      <c r="JHE81" s="811"/>
      <c r="JHF81" s="811"/>
      <c r="JHG81" s="811"/>
      <c r="JHH81" s="811"/>
      <c r="JHI81" s="811"/>
      <c r="JHJ81" s="811"/>
      <c r="JHK81" s="811"/>
      <c r="JHL81" s="811"/>
      <c r="JHM81" s="811"/>
      <c r="JHN81" s="811"/>
      <c r="JHO81" s="811"/>
      <c r="JHP81" s="811"/>
      <c r="JHQ81" s="811"/>
      <c r="JHR81" s="811"/>
      <c r="JHS81" s="811"/>
      <c r="JHT81" s="811"/>
      <c r="JHU81" s="811"/>
      <c r="JHV81" s="811"/>
      <c r="JHW81" s="811"/>
      <c r="JHX81" s="811"/>
      <c r="JHY81" s="811"/>
      <c r="JHZ81" s="811"/>
      <c r="JIA81" s="811"/>
      <c r="JIB81" s="811"/>
      <c r="JIC81" s="811"/>
      <c r="JID81" s="811"/>
      <c r="JIE81" s="811"/>
      <c r="JIF81" s="811"/>
      <c r="JIG81" s="811"/>
      <c r="JIH81" s="811"/>
      <c r="JII81" s="811"/>
      <c r="JIJ81" s="811"/>
      <c r="JIK81" s="811"/>
      <c r="JIL81" s="811"/>
      <c r="JIM81" s="811"/>
      <c r="JIN81" s="811"/>
      <c r="JIO81" s="811"/>
      <c r="JIP81" s="811"/>
      <c r="JIQ81" s="811"/>
      <c r="JIR81" s="811"/>
      <c r="JIS81" s="811"/>
      <c r="JIT81" s="811"/>
      <c r="JIU81" s="811"/>
      <c r="JIV81" s="811"/>
      <c r="JIW81" s="811"/>
      <c r="JIX81" s="811"/>
      <c r="JIY81" s="811"/>
      <c r="JIZ81" s="811"/>
      <c r="JJA81" s="811"/>
      <c r="JJB81" s="811"/>
      <c r="JJC81" s="811"/>
      <c r="JJD81" s="811"/>
      <c r="JJE81" s="811"/>
      <c r="JJF81" s="811"/>
      <c r="JJG81" s="811"/>
      <c r="JJH81" s="811"/>
      <c r="JJI81" s="811"/>
      <c r="JJJ81" s="811"/>
      <c r="JJK81" s="811"/>
      <c r="JJL81" s="811"/>
      <c r="JJM81" s="811"/>
      <c r="JJN81" s="811"/>
      <c r="JJO81" s="811"/>
      <c r="JJP81" s="811"/>
      <c r="JJQ81" s="811"/>
      <c r="JJR81" s="811"/>
      <c r="JJS81" s="811"/>
      <c r="JJT81" s="811"/>
      <c r="JJU81" s="811"/>
      <c r="JJV81" s="811"/>
      <c r="JJW81" s="811"/>
      <c r="JJX81" s="811"/>
      <c r="JJY81" s="811"/>
      <c r="JJZ81" s="811"/>
      <c r="JKA81" s="811"/>
      <c r="JKB81" s="811"/>
      <c r="JKC81" s="811"/>
      <c r="JKD81" s="811"/>
      <c r="JKE81" s="811"/>
      <c r="JKF81" s="811"/>
      <c r="JKG81" s="811"/>
      <c r="JKH81" s="811"/>
      <c r="JKI81" s="811"/>
      <c r="JKJ81" s="811"/>
      <c r="JKK81" s="811"/>
      <c r="JKL81" s="811"/>
      <c r="JKM81" s="811"/>
      <c r="JKN81" s="811"/>
      <c r="JKO81" s="811"/>
      <c r="JKP81" s="811"/>
      <c r="JKQ81" s="811"/>
      <c r="JKR81" s="811"/>
      <c r="JKS81" s="811"/>
      <c r="JKT81" s="811"/>
      <c r="JKU81" s="811"/>
      <c r="JKV81" s="811"/>
      <c r="JKW81" s="811"/>
      <c r="JKX81" s="811"/>
      <c r="JKY81" s="811"/>
      <c r="JKZ81" s="811"/>
      <c r="JLA81" s="811"/>
      <c r="JLB81" s="811"/>
      <c r="JLC81" s="811"/>
      <c r="JLD81" s="811"/>
      <c r="JLE81" s="811"/>
      <c r="JLF81" s="811"/>
      <c r="JLG81" s="811"/>
      <c r="JLH81" s="811"/>
      <c r="JLI81" s="811"/>
      <c r="JLJ81" s="811"/>
      <c r="JLK81" s="811"/>
      <c r="JLL81" s="811"/>
      <c r="JLM81" s="811"/>
      <c r="JLN81" s="811"/>
      <c r="JLO81" s="811"/>
      <c r="JLP81" s="811"/>
      <c r="JLQ81" s="811"/>
      <c r="JLR81" s="811"/>
      <c r="JLS81" s="811"/>
      <c r="JLT81" s="811"/>
      <c r="JLU81" s="811"/>
      <c r="JLV81" s="811"/>
      <c r="JLW81" s="811"/>
      <c r="JLX81" s="811"/>
      <c r="JLY81" s="811"/>
      <c r="JLZ81" s="811"/>
      <c r="JMA81" s="811"/>
      <c r="JMB81" s="811"/>
      <c r="JMC81" s="811"/>
      <c r="JMD81" s="811"/>
      <c r="JME81" s="811"/>
      <c r="JMF81" s="811"/>
      <c r="JMG81" s="811"/>
      <c r="JMH81" s="811"/>
      <c r="JMI81" s="811"/>
      <c r="JMJ81" s="811"/>
      <c r="JMK81" s="811"/>
      <c r="JML81" s="811"/>
      <c r="JMM81" s="811"/>
      <c r="JMN81" s="811"/>
      <c r="JMO81" s="811"/>
      <c r="JMP81" s="811"/>
      <c r="JMQ81" s="811"/>
      <c r="JMR81" s="811"/>
      <c r="JMS81" s="811"/>
      <c r="JMT81" s="811"/>
      <c r="JMU81" s="811"/>
      <c r="JMV81" s="811"/>
      <c r="JMW81" s="811"/>
      <c r="JMX81" s="811"/>
      <c r="JMY81" s="811"/>
      <c r="JMZ81" s="811"/>
      <c r="JNA81" s="811"/>
      <c r="JNB81" s="811"/>
      <c r="JNC81" s="811"/>
      <c r="JND81" s="811"/>
      <c r="JNE81" s="811"/>
      <c r="JNF81" s="811"/>
      <c r="JNG81" s="811"/>
      <c r="JNH81" s="811"/>
      <c r="JNI81" s="811"/>
      <c r="JNJ81" s="811"/>
      <c r="JNK81" s="811"/>
      <c r="JNL81" s="811"/>
      <c r="JNM81" s="811"/>
      <c r="JNN81" s="811"/>
      <c r="JNO81" s="811"/>
      <c r="JNP81" s="811"/>
      <c r="JNQ81" s="811"/>
      <c r="JNR81" s="811"/>
      <c r="JNS81" s="811"/>
      <c r="JNT81" s="811"/>
      <c r="JNU81" s="811"/>
      <c r="JNV81" s="811"/>
      <c r="JNW81" s="811"/>
      <c r="JNX81" s="811"/>
      <c r="JNY81" s="811"/>
      <c r="JNZ81" s="811"/>
      <c r="JOA81" s="811"/>
      <c r="JOB81" s="811"/>
      <c r="JOC81" s="811"/>
      <c r="JOD81" s="811"/>
      <c r="JOE81" s="811"/>
      <c r="JOF81" s="811"/>
      <c r="JOG81" s="811"/>
      <c r="JOH81" s="811"/>
      <c r="JOI81" s="811"/>
      <c r="JOJ81" s="811"/>
      <c r="JOK81" s="811"/>
      <c r="JOL81" s="811"/>
      <c r="JOM81" s="811"/>
      <c r="JON81" s="811"/>
      <c r="JOO81" s="811"/>
      <c r="JOP81" s="811"/>
      <c r="JOQ81" s="811"/>
      <c r="JOR81" s="811"/>
      <c r="JOS81" s="811"/>
      <c r="JOT81" s="811"/>
      <c r="JOU81" s="811"/>
      <c r="JOV81" s="811"/>
      <c r="JOW81" s="811"/>
      <c r="JOX81" s="811"/>
      <c r="JOY81" s="811"/>
      <c r="JOZ81" s="811"/>
      <c r="JPA81" s="811"/>
      <c r="JPB81" s="811"/>
      <c r="JPC81" s="811"/>
      <c r="JPD81" s="811"/>
      <c r="JPE81" s="811"/>
      <c r="JPF81" s="811"/>
      <c r="JPG81" s="811"/>
      <c r="JPH81" s="811"/>
      <c r="JPI81" s="811"/>
      <c r="JPJ81" s="811"/>
      <c r="JPK81" s="811"/>
      <c r="JPL81" s="811"/>
      <c r="JPM81" s="811"/>
      <c r="JPN81" s="811"/>
      <c r="JPO81" s="811"/>
      <c r="JPP81" s="811"/>
      <c r="JPQ81" s="811"/>
      <c r="JPR81" s="811"/>
      <c r="JPS81" s="811"/>
      <c r="JPT81" s="811"/>
      <c r="JPU81" s="811"/>
      <c r="JPV81" s="811"/>
      <c r="JPW81" s="811"/>
      <c r="JPX81" s="811"/>
      <c r="JPY81" s="811"/>
      <c r="JPZ81" s="811"/>
      <c r="JQA81" s="811"/>
      <c r="JQB81" s="811"/>
      <c r="JQC81" s="811"/>
      <c r="JQD81" s="811"/>
      <c r="JQE81" s="811"/>
      <c r="JQF81" s="811"/>
      <c r="JQG81" s="811"/>
      <c r="JQH81" s="811"/>
      <c r="JQI81" s="811"/>
      <c r="JQJ81" s="811"/>
      <c r="JQK81" s="811"/>
      <c r="JQL81" s="811"/>
      <c r="JQM81" s="811"/>
      <c r="JQN81" s="811"/>
      <c r="JQO81" s="811"/>
      <c r="JQP81" s="811"/>
      <c r="JQQ81" s="811"/>
      <c r="JQR81" s="811"/>
      <c r="JQS81" s="811"/>
      <c r="JQT81" s="811"/>
      <c r="JQU81" s="811"/>
      <c r="JQV81" s="811"/>
      <c r="JQW81" s="811"/>
      <c r="JQX81" s="811"/>
      <c r="JQY81" s="811"/>
      <c r="JQZ81" s="811"/>
      <c r="JRA81" s="811"/>
      <c r="JRB81" s="811"/>
      <c r="JRC81" s="811"/>
      <c r="JRD81" s="811"/>
      <c r="JRE81" s="811"/>
      <c r="JRF81" s="811"/>
      <c r="JRG81" s="811"/>
      <c r="JRH81" s="811"/>
      <c r="JRI81" s="811"/>
      <c r="JRJ81" s="811"/>
      <c r="JRK81" s="811"/>
      <c r="JRL81" s="811"/>
      <c r="JRM81" s="811"/>
      <c r="JRN81" s="811"/>
      <c r="JRO81" s="811"/>
      <c r="JRP81" s="811"/>
      <c r="JRQ81" s="811"/>
      <c r="JRR81" s="811"/>
      <c r="JRS81" s="811"/>
      <c r="JRT81" s="811"/>
      <c r="JRU81" s="811"/>
      <c r="JRV81" s="811"/>
      <c r="JRW81" s="811"/>
      <c r="JRX81" s="811"/>
      <c r="JRY81" s="811"/>
      <c r="JRZ81" s="811"/>
      <c r="JSA81" s="811"/>
      <c r="JSB81" s="811"/>
      <c r="JSC81" s="811"/>
      <c r="JSD81" s="811"/>
      <c r="JSE81" s="811"/>
      <c r="JSF81" s="811"/>
      <c r="JSG81" s="811"/>
      <c r="JSH81" s="811"/>
      <c r="JSI81" s="811"/>
      <c r="JSJ81" s="811"/>
      <c r="JSK81" s="811"/>
      <c r="JSL81" s="811"/>
      <c r="JSM81" s="811"/>
      <c r="JSN81" s="811"/>
      <c r="JSO81" s="811"/>
      <c r="JSP81" s="811"/>
      <c r="JSQ81" s="811"/>
      <c r="JSR81" s="811"/>
      <c r="JSS81" s="811"/>
      <c r="JST81" s="811"/>
      <c r="JSU81" s="811"/>
      <c r="JSV81" s="811"/>
      <c r="JSW81" s="811"/>
      <c r="JSX81" s="811"/>
      <c r="JSY81" s="811"/>
      <c r="JSZ81" s="811"/>
      <c r="JTA81" s="811"/>
      <c r="JTB81" s="811"/>
      <c r="JTC81" s="811"/>
      <c r="JTD81" s="811"/>
      <c r="JTE81" s="811"/>
      <c r="JTF81" s="811"/>
      <c r="JTG81" s="811"/>
      <c r="JTH81" s="811"/>
      <c r="JTI81" s="811"/>
      <c r="JTJ81" s="811"/>
      <c r="JTK81" s="811"/>
      <c r="JTL81" s="811"/>
      <c r="JTM81" s="811"/>
      <c r="JTN81" s="811"/>
      <c r="JTO81" s="811"/>
      <c r="JTP81" s="811"/>
      <c r="JTQ81" s="811"/>
      <c r="JTR81" s="811"/>
      <c r="JTS81" s="811"/>
      <c r="JTT81" s="811"/>
      <c r="JTU81" s="811"/>
      <c r="JTV81" s="811"/>
      <c r="JTW81" s="811"/>
      <c r="JTX81" s="811"/>
      <c r="JTY81" s="811"/>
      <c r="JTZ81" s="811"/>
      <c r="JUA81" s="811"/>
      <c r="JUB81" s="811"/>
      <c r="JUC81" s="811"/>
      <c r="JUD81" s="811"/>
      <c r="JUE81" s="811"/>
      <c r="JUF81" s="811"/>
      <c r="JUG81" s="811"/>
      <c r="JUH81" s="811"/>
      <c r="JUI81" s="811"/>
      <c r="JUJ81" s="811"/>
      <c r="JUK81" s="811"/>
      <c r="JUL81" s="811"/>
      <c r="JUM81" s="811"/>
      <c r="JUN81" s="811"/>
      <c r="JUO81" s="811"/>
      <c r="JUP81" s="811"/>
      <c r="JUQ81" s="811"/>
      <c r="JUR81" s="811"/>
      <c r="JUS81" s="811"/>
      <c r="JUT81" s="811"/>
      <c r="JUU81" s="811"/>
      <c r="JUV81" s="811"/>
      <c r="JUW81" s="811"/>
      <c r="JUX81" s="811"/>
      <c r="JUY81" s="811"/>
      <c r="JUZ81" s="811"/>
      <c r="JVA81" s="811"/>
      <c r="JVB81" s="811"/>
      <c r="JVC81" s="811"/>
      <c r="JVD81" s="811"/>
      <c r="JVE81" s="811"/>
      <c r="JVF81" s="811"/>
      <c r="JVG81" s="811"/>
      <c r="JVH81" s="811"/>
      <c r="JVI81" s="811"/>
      <c r="JVJ81" s="811"/>
      <c r="JVK81" s="811"/>
      <c r="JVL81" s="811"/>
      <c r="JVM81" s="811"/>
      <c r="JVN81" s="811"/>
      <c r="JVO81" s="811"/>
      <c r="JVP81" s="811"/>
      <c r="JVQ81" s="811"/>
      <c r="JVR81" s="811"/>
      <c r="JVS81" s="811"/>
      <c r="JVT81" s="811"/>
      <c r="JVU81" s="811"/>
      <c r="JVV81" s="811"/>
      <c r="JVW81" s="811"/>
      <c r="JVX81" s="811"/>
      <c r="JVY81" s="811"/>
      <c r="JVZ81" s="811"/>
      <c r="JWA81" s="811"/>
      <c r="JWB81" s="811"/>
      <c r="JWC81" s="811"/>
      <c r="JWD81" s="811"/>
      <c r="JWE81" s="811"/>
      <c r="JWF81" s="811"/>
      <c r="JWG81" s="811"/>
      <c r="JWH81" s="811"/>
      <c r="JWI81" s="811"/>
      <c r="JWJ81" s="811"/>
      <c r="JWK81" s="811"/>
      <c r="JWL81" s="811"/>
      <c r="JWM81" s="811"/>
      <c r="JWN81" s="811"/>
      <c r="JWO81" s="811"/>
      <c r="JWP81" s="811"/>
      <c r="JWQ81" s="811"/>
      <c r="JWR81" s="811"/>
      <c r="JWS81" s="811"/>
      <c r="JWT81" s="811"/>
      <c r="JWU81" s="811"/>
      <c r="JWV81" s="811"/>
      <c r="JWW81" s="811"/>
      <c r="JWX81" s="811"/>
      <c r="JWY81" s="811"/>
      <c r="JWZ81" s="811"/>
      <c r="JXA81" s="811"/>
      <c r="JXB81" s="811"/>
      <c r="JXC81" s="811"/>
      <c r="JXD81" s="811"/>
      <c r="JXE81" s="811"/>
      <c r="JXF81" s="811"/>
      <c r="JXG81" s="811"/>
      <c r="JXH81" s="811"/>
      <c r="JXI81" s="811"/>
      <c r="JXJ81" s="811"/>
      <c r="JXK81" s="811"/>
      <c r="JXL81" s="811"/>
      <c r="JXM81" s="811"/>
      <c r="JXN81" s="811"/>
      <c r="JXO81" s="811"/>
      <c r="JXP81" s="811"/>
      <c r="JXQ81" s="811"/>
      <c r="JXR81" s="811"/>
      <c r="JXS81" s="811"/>
      <c r="JXT81" s="811"/>
      <c r="JXU81" s="811"/>
      <c r="JXV81" s="811"/>
      <c r="JXW81" s="811"/>
      <c r="JXX81" s="811"/>
      <c r="JXY81" s="811"/>
      <c r="JXZ81" s="811"/>
      <c r="JYA81" s="811"/>
      <c r="JYB81" s="811"/>
      <c r="JYC81" s="811"/>
      <c r="JYD81" s="811"/>
      <c r="JYE81" s="811"/>
      <c r="JYF81" s="811"/>
      <c r="JYG81" s="811"/>
      <c r="JYH81" s="811"/>
      <c r="JYI81" s="811"/>
      <c r="JYJ81" s="811"/>
      <c r="JYK81" s="811"/>
      <c r="JYL81" s="811"/>
      <c r="JYM81" s="811"/>
      <c r="JYN81" s="811"/>
      <c r="JYO81" s="811"/>
      <c r="JYP81" s="811"/>
      <c r="JYQ81" s="811"/>
      <c r="JYR81" s="811"/>
      <c r="JYS81" s="811"/>
      <c r="JYT81" s="811"/>
      <c r="JYU81" s="811"/>
      <c r="JYV81" s="811"/>
      <c r="JYW81" s="811"/>
      <c r="JYX81" s="811"/>
      <c r="JYY81" s="811"/>
      <c r="JYZ81" s="811"/>
      <c r="JZA81" s="811"/>
      <c r="JZB81" s="811"/>
      <c r="JZC81" s="811"/>
      <c r="JZD81" s="811"/>
      <c r="JZE81" s="811"/>
      <c r="JZF81" s="811"/>
      <c r="JZG81" s="811"/>
      <c r="JZH81" s="811"/>
      <c r="JZI81" s="811"/>
      <c r="JZJ81" s="811"/>
      <c r="JZK81" s="811"/>
      <c r="JZL81" s="811"/>
      <c r="JZM81" s="811"/>
      <c r="JZN81" s="811"/>
      <c r="JZO81" s="811"/>
      <c r="JZP81" s="811"/>
      <c r="JZQ81" s="811"/>
      <c r="JZR81" s="811"/>
      <c r="JZS81" s="811"/>
      <c r="JZT81" s="811"/>
      <c r="JZU81" s="811"/>
      <c r="JZV81" s="811"/>
      <c r="JZW81" s="811"/>
      <c r="JZX81" s="811"/>
      <c r="JZY81" s="811"/>
      <c r="JZZ81" s="811"/>
      <c r="KAA81" s="811"/>
      <c r="KAB81" s="811"/>
      <c r="KAC81" s="811"/>
      <c r="KAD81" s="811"/>
      <c r="KAE81" s="811"/>
      <c r="KAF81" s="811"/>
      <c r="KAG81" s="811"/>
      <c r="KAH81" s="811"/>
      <c r="KAI81" s="811"/>
      <c r="KAJ81" s="811"/>
      <c r="KAK81" s="811"/>
      <c r="KAL81" s="811"/>
      <c r="KAM81" s="811"/>
      <c r="KAN81" s="811"/>
      <c r="KAO81" s="811"/>
      <c r="KAP81" s="811"/>
      <c r="KAQ81" s="811"/>
      <c r="KAR81" s="811"/>
      <c r="KAS81" s="811"/>
      <c r="KAT81" s="811"/>
      <c r="KAU81" s="811"/>
      <c r="KAV81" s="811"/>
      <c r="KAW81" s="811"/>
      <c r="KAX81" s="811"/>
      <c r="KAY81" s="811"/>
      <c r="KAZ81" s="811"/>
      <c r="KBA81" s="811"/>
      <c r="KBB81" s="811"/>
      <c r="KBC81" s="811"/>
      <c r="KBD81" s="811"/>
      <c r="KBE81" s="811"/>
      <c r="KBF81" s="811"/>
      <c r="KBG81" s="811"/>
      <c r="KBH81" s="811"/>
      <c r="KBI81" s="811"/>
      <c r="KBJ81" s="811"/>
      <c r="KBK81" s="811"/>
      <c r="KBL81" s="811"/>
      <c r="KBM81" s="811"/>
      <c r="KBN81" s="811"/>
      <c r="KBO81" s="811"/>
      <c r="KBP81" s="811"/>
      <c r="KBQ81" s="811"/>
      <c r="KBR81" s="811"/>
      <c r="KBS81" s="811"/>
      <c r="KBT81" s="811"/>
      <c r="KBU81" s="811"/>
      <c r="KBV81" s="811"/>
      <c r="KBW81" s="811"/>
      <c r="KBX81" s="811"/>
      <c r="KBY81" s="811"/>
      <c r="KBZ81" s="811"/>
      <c r="KCA81" s="811"/>
      <c r="KCB81" s="811"/>
      <c r="KCC81" s="811"/>
      <c r="KCD81" s="811"/>
      <c r="KCE81" s="811"/>
      <c r="KCF81" s="811"/>
      <c r="KCG81" s="811"/>
      <c r="KCH81" s="811"/>
      <c r="KCI81" s="811"/>
      <c r="KCJ81" s="811"/>
      <c r="KCK81" s="811"/>
      <c r="KCL81" s="811"/>
      <c r="KCM81" s="811"/>
      <c r="KCN81" s="811"/>
      <c r="KCO81" s="811"/>
      <c r="KCP81" s="811"/>
      <c r="KCQ81" s="811"/>
      <c r="KCR81" s="811"/>
      <c r="KCS81" s="811"/>
      <c r="KCT81" s="811"/>
      <c r="KCU81" s="811"/>
      <c r="KCV81" s="811"/>
      <c r="KCW81" s="811"/>
      <c r="KCX81" s="811"/>
      <c r="KCY81" s="811"/>
      <c r="KCZ81" s="811"/>
      <c r="KDA81" s="811"/>
      <c r="KDB81" s="811"/>
      <c r="KDC81" s="811"/>
      <c r="KDD81" s="811"/>
      <c r="KDE81" s="811"/>
      <c r="KDF81" s="811"/>
      <c r="KDG81" s="811"/>
      <c r="KDH81" s="811"/>
      <c r="KDI81" s="811"/>
      <c r="KDJ81" s="811"/>
      <c r="KDK81" s="811"/>
      <c r="KDL81" s="811"/>
      <c r="KDM81" s="811"/>
      <c r="KDN81" s="811"/>
      <c r="KDO81" s="811"/>
      <c r="KDP81" s="811"/>
      <c r="KDQ81" s="811"/>
      <c r="KDR81" s="811"/>
      <c r="KDS81" s="811"/>
      <c r="KDT81" s="811"/>
      <c r="KDU81" s="811"/>
      <c r="KDV81" s="811"/>
      <c r="KDW81" s="811"/>
      <c r="KDX81" s="811"/>
      <c r="KDY81" s="811"/>
      <c r="KDZ81" s="811"/>
      <c r="KEA81" s="811"/>
      <c r="KEB81" s="811"/>
      <c r="KEC81" s="811"/>
      <c r="KED81" s="811"/>
      <c r="KEE81" s="811"/>
      <c r="KEF81" s="811"/>
      <c r="KEG81" s="811"/>
      <c r="KEH81" s="811"/>
      <c r="KEI81" s="811"/>
      <c r="KEJ81" s="811"/>
      <c r="KEK81" s="811"/>
      <c r="KEL81" s="811"/>
      <c r="KEM81" s="811"/>
      <c r="KEN81" s="811"/>
      <c r="KEO81" s="811"/>
      <c r="KEP81" s="811"/>
      <c r="KEQ81" s="811"/>
      <c r="KER81" s="811"/>
      <c r="KES81" s="811"/>
      <c r="KET81" s="811"/>
      <c r="KEU81" s="811"/>
      <c r="KEV81" s="811"/>
      <c r="KEW81" s="811"/>
      <c r="KEX81" s="811"/>
      <c r="KEY81" s="811"/>
      <c r="KEZ81" s="811"/>
      <c r="KFA81" s="811"/>
      <c r="KFB81" s="811"/>
      <c r="KFC81" s="811"/>
      <c r="KFD81" s="811"/>
      <c r="KFE81" s="811"/>
      <c r="KFF81" s="811"/>
      <c r="KFG81" s="811"/>
      <c r="KFH81" s="811"/>
      <c r="KFI81" s="811"/>
      <c r="KFJ81" s="811"/>
      <c r="KFK81" s="811"/>
      <c r="KFL81" s="811"/>
      <c r="KFM81" s="811"/>
      <c r="KFN81" s="811"/>
      <c r="KFO81" s="811"/>
      <c r="KFP81" s="811"/>
      <c r="KFQ81" s="811"/>
      <c r="KFR81" s="811"/>
      <c r="KFS81" s="811"/>
      <c r="KFT81" s="811"/>
      <c r="KFU81" s="811"/>
      <c r="KFV81" s="811"/>
      <c r="KFW81" s="811"/>
      <c r="KFX81" s="811"/>
      <c r="KFY81" s="811"/>
      <c r="KFZ81" s="811"/>
      <c r="KGA81" s="811"/>
      <c r="KGB81" s="811"/>
      <c r="KGC81" s="811"/>
      <c r="KGD81" s="811"/>
      <c r="KGE81" s="811"/>
      <c r="KGF81" s="811"/>
      <c r="KGG81" s="811"/>
      <c r="KGH81" s="811"/>
      <c r="KGI81" s="811"/>
      <c r="KGJ81" s="811"/>
      <c r="KGK81" s="811"/>
      <c r="KGL81" s="811"/>
      <c r="KGM81" s="811"/>
      <c r="KGN81" s="811"/>
      <c r="KGO81" s="811"/>
      <c r="KGP81" s="811"/>
      <c r="KGQ81" s="811"/>
      <c r="KGR81" s="811"/>
      <c r="KGS81" s="811"/>
      <c r="KGT81" s="811"/>
      <c r="KGU81" s="811"/>
      <c r="KGV81" s="811"/>
      <c r="KGW81" s="811"/>
      <c r="KGX81" s="811"/>
      <c r="KGY81" s="811"/>
      <c r="KGZ81" s="811"/>
      <c r="KHA81" s="811"/>
      <c r="KHB81" s="811"/>
      <c r="KHC81" s="811"/>
      <c r="KHD81" s="811"/>
      <c r="KHE81" s="811"/>
      <c r="KHF81" s="811"/>
      <c r="KHG81" s="811"/>
      <c r="KHH81" s="811"/>
      <c r="KHI81" s="811"/>
      <c r="KHJ81" s="811"/>
      <c r="KHK81" s="811"/>
      <c r="KHL81" s="811"/>
      <c r="KHM81" s="811"/>
      <c r="KHN81" s="811"/>
      <c r="KHO81" s="811"/>
      <c r="KHP81" s="811"/>
      <c r="KHQ81" s="811"/>
      <c r="KHR81" s="811"/>
      <c r="KHS81" s="811"/>
      <c r="KHT81" s="811"/>
      <c r="KHU81" s="811"/>
      <c r="KHV81" s="811"/>
      <c r="KHW81" s="811"/>
      <c r="KHX81" s="811"/>
      <c r="KHY81" s="811"/>
      <c r="KHZ81" s="811"/>
      <c r="KIA81" s="811"/>
      <c r="KIB81" s="811"/>
      <c r="KIC81" s="811"/>
      <c r="KID81" s="811"/>
      <c r="KIE81" s="811"/>
      <c r="KIF81" s="811"/>
      <c r="KIG81" s="811"/>
      <c r="KIH81" s="811"/>
      <c r="KII81" s="811"/>
      <c r="KIJ81" s="811"/>
      <c r="KIK81" s="811"/>
      <c r="KIL81" s="811"/>
      <c r="KIM81" s="811"/>
      <c r="KIN81" s="811"/>
      <c r="KIO81" s="811"/>
      <c r="KIP81" s="811"/>
      <c r="KIQ81" s="811"/>
      <c r="KIR81" s="811"/>
      <c r="KIS81" s="811"/>
      <c r="KIT81" s="811"/>
      <c r="KIU81" s="811"/>
      <c r="KIV81" s="811"/>
      <c r="KIW81" s="811"/>
      <c r="KIX81" s="811"/>
      <c r="KIY81" s="811"/>
      <c r="KIZ81" s="811"/>
      <c r="KJA81" s="811"/>
      <c r="KJB81" s="811"/>
      <c r="KJC81" s="811"/>
      <c r="KJD81" s="811"/>
      <c r="KJE81" s="811"/>
      <c r="KJF81" s="811"/>
      <c r="KJG81" s="811"/>
      <c r="KJH81" s="811"/>
      <c r="KJI81" s="811"/>
      <c r="KJJ81" s="811"/>
      <c r="KJK81" s="811"/>
      <c r="KJL81" s="811"/>
      <c r="KJM81" s="811"/>
      <c r="KJN81" s="811"/>
      <c r="KJO81" s="811"/>
      <c r="KJP81" s="811"/>
      <c r="KJQ81" s="811"/>
      <c r="KJR81" s="811"/>
      <c r="KJS81" s="811"/>
      <c r="KJT81" s="811"/>
      <c r="KJU81" s="811"/>
      <c r="KJV81" s="811"/>
      <c r="KJW81" s="811"/>
      <c r="KJX81" s="811"/>
      <c r="KJY81" s="811"/>
      <c r="KJZ81" s="811"/>
      <c r="KKA81" s="811"/>
      <c r="KKB81" s="811"/>
      <c r="KKC81" s="811"/>
      <c r="KKD81" s="811"/>
      <c r="KKE81" s="811"/>
      <c r="KKF81" s="811"/>
      <c r="KKG81" s="811"/>
      <c r="KKH81" s="811"/>
      <c r="KKI81" s="811"/>
      <c r="KKJ81" s="811"/>
      <c r="KKK81" s="811"/>
      <c r="KKL81" s="811"/>
      <c r="KKM81" s="811"/>
      <c r="KKN81" s="811"/>
      <c r="KKO81" s="811"/>
      <c r="KKP81" s="811"/>
      <c r="KKQ81" s="811"/>
      <c r="KKR81" s="811"/>
      <c r="KKS81" s="811"/>
      <c r="KKT81" s="811"/>
      <c r="KKU81" s="811"/>
      <c r="KKV81" s="811"/>
      <c r="KKW81" s="811"/>
      <c r="KKX81" s="811"/>
      <c r="KKY81" s="811"/>
      <c r="KKZ81" s="811"/>
      <c r="KLA81" s="811"/>
      <c r="KLB81" s="811"/>
      <c r="KLC81" s="811"/>
      <c r="KLD81" s="811"/>
      <c r="KLE81" s="811"/>
      <c r="KLF81" s="811"/>
      <c r="KLG81" s="811"/>
      <c r="KLH81" s="811"/>
      <c r="KLI81" s="811"/>
      <c r="KLJ81" s="811"/>
      <c r="KLK81" s="811"/>
      <c r="KLL81" s="811"/>
      <c r="KLM81" s="811"/>
      <c r="KLN81" s="811"/>
      <c r="KLO81" s="811"/>
      <c r="KLP81" s="811"/>
      <c r="KLQ81" s="811"/>
      <c r="KLR81" s="811"/>
      <c r="KLS81" s="811"/>
      <c r="KLT81" s="811"/>
      <c r="KLU81" s="811"/>
      <c r="KLV81" s="811"/>
      <c r="KLW81" s="811"/>
      <c r="KLX81" s="811"/>
      <c r="KLY81" s="811"/>
      <c r="KLZ81" s="811"/>
      <c r="KMA81" s="811"/>
      <c r="KMB81" s="811"/>
      <c r="KMC81" s="811"/>
      <c r="KMD81" s="811"/>
      <c r="KME81" s="811"/>
      <c r="KMF81" s="811"/>
      <c r="KMG81" s="811"/>
      <c r="KMH81" s="811"/>
      <c r="KMI81" s="811"/>
      <c r="KMJ81" s="811"/>
      <c r="KMK81" s="811"/>
      <c r="KML81" s="811"/>
      <c r="KMM81" s="811"/>
      <c r="KMN81" s="811"/>
      <c r="KMO81" s="811"/>
      <c r="KMP81" s="811"/>
      <c r="KMQ81" s="811"/>
      <c r="KMR81" s="811"/>
      <c r="KMS81" s="811"/>
      <c r="KMT81" s="811"/>
      <c r="KMU81" s="811"/>
      <c r="KMV81" s="811"/>
      <c r="KMW81" s="811"/>
      <c r="KMX81" s="811"/>
      <c r="KMY81" s="811"/>
      <c r="KMZ81" s="811"/>
      <c r="KNA81" s="811"/>
      <c r="KNB81" s="811"/>
      <c r="KNC81" s="811"/>
      <c r="KND81" s="811"/>
      <c r="KNE81" s="811"/>
      <c r="KNF81" s="811"/>
      <c r="KNG81" s="811"/>
      <c r="KNH81" s="811"/>
      <c r="KNI81" s="811"/>
      <c r="KNJ81" s="811"/>
      <c r="KNK81" s="811"/>
      <c r="KNL81" s="811"/>
      <c r="KNM81" s="811"/>
      <c r="KNN81" s="811"/>
      <c r="KNO81" s="811"/>
      <c r="KNP81" s="811"/>
      <c r="KNQ81" s="811"/>
      <c r="KNR81" s="811"/>
      <c r="KNS81" s="811"/>
      <c r="KNT81" s="811"/>
      <c r="KNU81" s="811"/>
      <c r="KNV81" s="811"/>
      <c r="KNW81" s="811"/>
      <c r="KNX81" s="811"/>
      <c r="KNY81" s="811"/>
      <c r="KNZ81" s="811"/>
      <c r="KOA81" s="811"/>
      <c r="KOB81" s="811"/>
      <c r="KOC81" s="811"/>
      <c r="KOD81" s="811"/>
      <c r="KOE81" s="811"/>
      <c r="KOF81" s="811"/>
      <c r="KOG81" s="811"/>
      <c r="KOH81" s="811"/>
      <c r="KOI81" s="811"/>
      <c r="KOJ81" s="811"/>
      <c r="KOK81" s="811"/>
      <c r="KOL81" s="811"/>
      <c r="KOM81" s="811"/>
      <c r="KON81" s="811"/>
      <c r="KOO81" s="811"/>
      <c r="KOP81" s="811"/>
      <c r="KOQ81" s="811"/>
      <c r="KOR81" s="811"/>
      <c r="KOS81" s="811"/>
      <c r="KOT81" s="811"/>
      <c r="KOU81" s="811"/>
      <c r="KOV81" s="811"/>
      <c r="KOW81" s="811"/>
      <c r="KOX81" s="811"/>
      <c r="KOY81" s="811"/>
      <c r="KOZ81" s="811"/>
      <c r="KPA81" s="811"/>
      <c r="KPB81" s="811"/>
      <c r="KPC81" s="811"/>
      <c r="KPD81" s="811"/>
      <c r="KPE81" s="811"/>
      <c r="KPF81" s="811"/>
      <c r="KPG81" s="811"/>
      <c r="KPH81" s="811"/>
      <c r="KPI81" s="811"/>
      <c r="KPJ81" s="811"/>
      <c r="KPK81" s="811"/>
      <c r="KPL81" s="811"/>
      <c r="KPM81" s="811"/>
      <c r="KPN81" s="811"/>
      <c r="KPO81" s="811"/>
      <c r="KPP81" s="811"/>
      <c r="KPQ81" s="811"/>
      <c r="KPR81" s="811"/>
      <c r="KPS81" s="811"/>
      <c r="KPT81" s="811"/>
      <c r="KPU81" s="811"/>
      <c r="KPV81" s="811"/>
      <c r="KPW81" s="811"/>
      <c r="KPX81" s="811"/>
      <c r="KPY81" s="811"/>
      <c r="KPZ81" s="811"/>
      <c r="KQA81" s="811"/>
      <c r="KQB81" s="811"/>
      <c r="KQC81" s="811"/>
      <c r="KQD81" s="811"/>
      <c r="KQE81" s="811"/>
      <c r="KQF81" s="811"/>
      <c r="KQG81" s="811"/>
      <c r="KQH81" s="811"/>
      <c r="KQI81" s="811"/>
      <c r="KQJ81" s="811"/>
      <c r="KQK81" s="811"/>
      <c r="KQL81" s="811"/>
      <c r="KQM81" s="811"/>
      <c r="KQN81" s="811"/>
      <c r="KQO81" s="811"/>
      <c r="KQP81" s="811"/>
      <c r="KQQ81" s="811"/>
      <c r="KQR81" s="811"/>
      <c r="KQS81" s="811"/>
      <c r="KQT81" s="811"/>
      <c r="KQU81" s="811"/>
      <c r="KQV81" s="811"/>
      <c r="KQW81" s="811"/>
      <c r="KQX81" s="811"/>
      <c r="KQY81" s="811"/>
      <c r="KQZ81" s="811"/>
      <c r="KRA81" s="811"/>
      <c r="KRB81" s="811"/>
      <c r="KRC81" s="811"/>
      <c r="KRD81" s="811"/>
      <c r="KRE81" s="811"/>
      <c r="KRF81" s="811"/>
      <c r="KRG81" s="811"/>
      <c r="KRH81" s="811"/>
      <c r="KRI81" s="811"/>
      <c r="KRJ81" s="811"/>
      <c r="KRK81" s="811"/>
      <c r="KRL81" s="811"/>
      <c r="KRM81" s="811"/>
      <c r="KRN81" s="811"/>
      <c r="KRO81" s="811"/>
      <c r="KRP81" s="811"/>
      <c r="KRQ81" s="811"/>
      <c r="KRR81" s="811"/>
      <c r="KRS81" s="811"/>
      <c r="KRT81" s="811"/>
      <c r="KRU81" s="811"/>
      <c r="KRV81" s="811"/>
      <c r="KRW81" s="811"/>
      <c r="KRX81" s="811"/>
      <c r="KRY81" s="811"/>
      <c r="KRZ81" s="811"/>
      <c r="KSA81" s="811"/>
      <c r="KSB81" s="811"/>
      <c r="KSC81" s="811"/>
      <c r="KSD81" s="811"/>
      <c r="KSE81" s="811"/>
      <c r="KSF81" s="811"/>
      <c r="KSG81" s="811"/>
      <c r="KSH81" s="811"/>
      <c r="KSI81" s="811"/>
      <c r="KSJ81" s="811"/>
      <c r="KSK81" s="811"/>
      <c r="KSL81" s="811"/>
      <c r="KSM81" s="811"/>
      <c r="KSN81" s="811"/>
      <c r="KSO81" s="811"/>
      <c r="KSP81" s="811"/>
      <c r="KSQ81" s="811"/>
      <c r="KSR81" s="811"/>
      <c r="KSS81" s="811"/>
      <c r="KST81" s="811"/>
      <c r="KSU81" s="811"/>
      <c r="KSV81" s="811"/>
      <c r="KSW81" s="811"/>
      <c r="KSX81" s="811"/>
      <c r="KSY81" s="811"/>
      <c r="KSZ81" s="811"/>
      <c r="KTA81" s="811"/>
      <c r="KTB81" s="811"/>
      <c r="KTC81" s="811"/>
      <c r="KTD81" s="811"/>
      <c r="KTE81" s="811"/>
      <c r="KTF81" s="811"/>
      <c r="KTG81" s="811"/>
      <c r="KTH81" s="811"/>
      <c r="KTI81" s="811"/>
      <c r="KTJ81" s="811"/>
      <c r="KTK81" s="811"/>
      <c r="KTL81" s="811"/>
      <c r="KTM81" s="811"/>
      <c r="KTN81" s="811"/>
      <c r="KTO81" s="811"/>
      <c r="KTP81" s="811"/>
      <c r="KTQ81" s="811"/>
      <c r="KTR81" s="811"/>
      <c r="KTS81" s="811"/>
      <c r="KTT81" s="811"/>
      <c r="KTU81" s="811"/>
      <c r="KTV81" s="811"/>
      <c r="KTW81" s="811"/>
      <c r="KTX81" s="811"/>
      <c r="KTY81" s="811"/>
      <c r="KTZ81" s="811"/>
      <c r="KUA81" s="811"/>
      <c r="KUB81" s="811"/>
      <c r="KUC81" s="811"/>
      <c r="KUD81" s="811"/>
      <c r="KUE81" s="811"/>
      <c r="KUF81" s="811"/>
      <c r="KUG81" s="811"/>
      <c r="KUH81" s="811"/>
      <c r="KUI81" s="811"/>
      <c r="KUJ81" s="811"/>
      <c r="KUK81" s="811"/>
      <c r="KUL81" s="811"/>
      <c r="KUM81" s="811"/>
      <c r="KUN81" s="811"/>
      <c r="KUO81" s="811"/>
      <c r="KUP81" s="811"/>
      <c r="KUQ81" s="811"/>
      <c r="KUR81" s="811"/>
      <c r="KUS81" s="811"/>
      <c r="KUT81" s="811"/>
      <c r="KUU81" s="811"/>
      <c r="KUV81" s="811"/>
      <c r="KUW81" s="811"/>
      <c r="KUX81" s="811"/>
      <c r="KUY81" s="811"/>
      <c r="KUZ81" s="811"/>
      <c r="KVA81" s="811"/>
      <c r="KVB81" s="811"/>
      <c r="KVC81" s="811"/>
      <c r="KVD81" s="811"/>
      <c r="KVE81" s="811"/>
      <c r="KVF81" s="811"/>
      <c r="KVG81" s="811"/>
      <c r="KVH81" s="811"/>
      <c r="KVI81" s="811"/>
      <c r="KVJ81" s="811"/>
      <c r="KVK81" s="811"/>
      <c r="KVL81" s="811"/>
      <c r="KVM81" s="811"/>
      <c r="KVN81" s="811"/>
      <c r="KVO81" s="811"/>
      <c r="KVP81" s="811"/>
      <c r="KVQ81" s="811"/>
      <c r="KVR81" s="811"/>
      <c r="KVS81" s="811"/>
      <c r="KVT81" s="811"/>
      <c r="KVU81" s="811"/>
      <c r="KVV81" s="811"/>
      <c r="KVW81" s="811"/>
      <c r="KVX81" s="811"/>
      <c r="KVY81" s="811"/>
      <c r="KVZ81" s="811"/>
      <c r="KWA81" s="811"/>
      <c r="KWB81" s="811"/>
      <c r="KWC81" s="811"/>
      <c r="KWD81" s="811"/>
      <c r="KWE81" s="811"/>
      <c r="KWF81" s="811"/>
      <c r="KWG81" s="811"/>
      <c r="KWH81" s="811"/>
      <c r="KWI81" s="811"/>
      <c r="KWJ81" s="811"/>
      <c r="KWK81" s="811"/>
      <c r="KWL81" s="811"/>
      <c r="KWM81" s="811"/>
      <c r="KWN81" s="811"/>
      <c r="KWO81" s="811"/>
      <c r="KWP81" s="811"/>
      <c r="KWQ81" s="811"/>
      <c r="KWR81" s="811"/>
      <c r="KWS81" s="811"/>
      <c r="KWT81" s="811"/>
      <c r="KWU81" s="811"/>
      <c r="KWV81" s="811"/>
      <c r="KWW81" s="811"/>
      <c r="KWX81" s="811"/>
      <c r="KWY81" s="811"/>
      <c r="KWZ81" s="811"/>
      <c r="KXA81" s="811"/>
      <c r="KXB81" s="811"/>
      <c r="KXC81" s="811"/>
      <c r="KXD81" s="811"/>
      <c r="KXE81" s="811"/>
      <c r="KXF81" s="811"/>
      <c r="KXG81" s="811"/>
      <c r="KXH81" s="811"/>
      <c r="KXI81" s="811"/>
      <c r="KXJ81" s="811"/>
      <c r="KXK81" s="811"/>
      <c r="KXL81" s="811"/>
      <c r="KXM81" s="811"/>
      <c r="KXN81" s="811"/>
      <c r="KXO81" s="811"/>
      <c r="KXP81" s="811"/>
      <c r="KXQ81" s="811"/>
      <c r="KXR81" s="811"/>
      <c r="KXS81" s="811"/>
      <c r="KXT81" s="811"/>
      <c r="KXU81" s="811"/>
      <c r="KXV81" s="811"/>
      <c r="KXW81" s="811"/>
      <c r="KXX81" s="811"/>
      <c r="KXY81" s="811"/>
      <c r="KXZ81" s="811"/>
      <c r="KYA81" s="811"/>
      <c r="KYB81" s="811"/>
      <c r="KYC81" s="811"/>
      <c r="KYD81" s="811"/>
      <c r="KYE81" s="811"/>
      <c r="KYF81" s="811"/>
      <c r="KYG81" s="811"/>
      <c r="KYH81" s="811"/>
      <c r="KYI81" s="811"/>
      <c r="KYJ81" s="811"/>
      <c r="KYK81" s="811"/>
      <c r="KYL81" s="811"/>
      <c r="KYM81" s="811"/>
      <c r="KYN81" s="811"/>
      <c r="KYO81" s="811"/>
      <c r="KYP81" s="811"/>
      <c r="KYQ81" s="811"/>
      <c r="KYR81" s="811"/>
      <c r="KYS81" s="811"/>
      <c r="KYT81" s="811"/>
      <c r="KYU81" s="811"/>
      <c r="KYV81" s="811"/>
      <c r="KYW81" s="811"/>
      <c r="KYX81" s="811"/>
      <c r="KYY81" s="811"/>
      <c r="KYZ81" s="811"/>
      <c r="KZA81" s="811"/>
      <c r="KZB81" s="811"/>
      <c r="KZC81" s="811"/>
      <c r="KZD81" s="811"/>
      <c r="KZE81" s="811"/>
      <c r="KZF81" s="811"/>
      <c r="KZG81" s="811"/>
      <c r="KZH81" s="811"/>
      <c r="KZI81" s="811"/>
      <c r="KZJ81" s="811"/>
      <c r="KZK81" s="811"/>
      <c r="KZL81" s="811"/>
      <c r="KZM81" s="811"/>
      <c r="KZN81" s="811"/>
      <c r="KZO81" s="811"/>
      <c r="KZP81" s="811"/>
      <c r="KZQ81" s="811"/>
      <c r="KZR81" s="811"/>
      <c r="KZS81" s="811"/>
      <c r="KZT81" s="811"/>
      <c r="KZU81" s="811"/>
      <c r="KZV81" s="811"/>
      <c r="KZW81" s="811"/>
      <c r="KZX81" s="811"/>
      <c r="KZY81" s="811"/>
      <c r="KZZ81" s="811"/>
      <c r="LAA81" s="811"/>
      <c r="LAB81" s="811"/>
      <c r="LAC81" s="811"/>
      <c r="LAD81" s="811"/>
      <c r="LAE81" s="811"/>
      <c r="LAF81" s="811"/>
      <c r="LAG81" s="811"/>
      <c r="LAH81" s="811"/>
      <c r="LAI81" s="811"/>
      <c r="LAJ81" s="811"/>
      <c r="LAK81" s="811"/>
      <c r="LAL81" s="811"/>
      <c r="LAM81" s="811"/>
      <c r="LAN81" s="811"/>
      <c r="LAO81" s="811"/>
      <c r="LAP81" s="811"/>
      <c r="LAQ81" s="811"/>
      <c r="LAR81" s="811"/>
      <c r="LAS81" s="811"/>
      <c r="LAT81" s="811"/>
      <c r="LAU81" s="811"/>
      <c r="LAV81" s="811"/>
      <c r="LAW81" s="811"/>
      <c r="LAX81" s="811"/>
      <c r="LAY81" s="811"/>
      <c r="LAZ81" s="811"/>
      <c r="LBA81" s="811"/>
      <c r="LBB81" s="811"/>
      <c r="LBC81" s="811"/>
      <c r="LBD81" s="811"/>
      <c r="LBE81" s="811"/>
      <c r="LBF81" s="811"/>
      <c r="LBG81" s="811"/>
      <c r="LBH81" s="811"/>
      <c r="LBI81" s="811"/>
      <c r="LBJ81" s="811"/>
      <c r="LBK81" s="811"/>
      <c r="LBL81" s="811"/>
      <c r="LBM81" s="811"/>
      <c r="LBN81" s="811"/>
      <c r="LBO81" s="811"/>
      <c r="LBP81" s="811"/>
      <c r="LBQ81" s="811"/>
      <c r="LBR81" s="811"/>
      <c r="LBS81" s="811"/>
      <c r="LBT81" s="811"/>
      <c r="LBU81" s="811"/>
      <c r="LBV81" s="811"/>
      <c r="LBW81" s="811"/>
      <c r="LBX81" s="811"/>
      <c r="LBY81" s="811"/>
      <c r="LBZ81" s="811"/>
      <c r="LCA81" s="811"/>
      <c r="LCB81" s="811"/>
      <c r="LCC81" s="811"/>
      <c r="LCD81" s="811"/>
      <c r="LCE81" s="811"/>
      <c r="LCF81" s="811"/>
      <c r="LCG81" s="811"/>
      <c r="LCH81" s="811"/>
      <c r="LCI81" s="811"/>
      <c r="LCJ81" s="811"/>
      <c r="LCK81" s="811"/>
      <c r="LCL81" s="811"/>
      <c r="LCM81" s="811"/>
      <c r="LCN81" s="811"/>
      <c r="LCO81" s="811"/>
      <c r="LCP81" s="811"/>
      <c r="LCQ81" s="811"/>
      <c r="LCR81" s="811"/>
      <c r="LCS81" s="811"/>
      <c r="LCT81" s="811"/>
      <c r="LCU81" s="811"/>
      <c r="LCV81" s="811"/>
      <c r="LCW81" s="811"/>
      <c r="LCX81" s="811"/>
      <c r="LCY81" s="811"/>
      <c r="LCZ81" s="811"/>
      <c r="LDA81" s="811"/>
      <c r="LDB81" s="811"/>
      <c r="LDC81" s="811"/>
      <c r="LDD81" s="811"/>
      <c r="LDE81" s="811"/>
      <c r="LDF81" s="811"/>
      <c r="LDG81" s="811"/>
      <c r="LDH81" s="811"/>
      <c r="LDI81" s="811"/>
      <c r="LDJ81" s="811"/>
      <c r="LDK81" s="811"/>
      <c r="LDL81" s="811"/>
      <c r="LDM81" s="811"/>
      <c r="LDN81" s="811"/>
      <c r="LDO81" s="811"/>
      <c r="LDP81" s="811"/>
      <c r="LDQ81" s="811"/>
      <c r="LDR81" s="811"/>
      <c r="LDS81" s="811"/>
      <c r="LDT81" s="811"/>
      <c r="LDU81" s="811"/>
      <c r="LDV81" s="811"/>
      <c r="LDW81" s="811"/>
      <c r="LDX81" s="811"/>
      <c r="LDY81" s="811"/>
      <c r="LDZ81" s="811"/>
      <c r="LEA81" s="811"/>
      <c r="LEB81" s="811"/>
      <c r="LEC81" s="811"/>
      <c r="LED81" s="811"/>
      <c r="LEE81" s="811"/>
      <c r="LEF81" s="811"/>
      <c r="LEG81" s="811"/>
      <c r="LEH81" s="811"/>
      <c r="LEI81" s="811"/>
      <c r="LEJ81" s="811"/>
      <c r="LEK81" s="811"/>
      <c r="LEL81" s="811"/>
      <c r="LEM81" s="811"/>
      <c r="LEN81" s="811"/>
      <c r="LEO81" s="811"/>
      <c r="LEP81" s="811"/>
      <c r="LEQ81" s="811"/>
      <c r="LER81" s="811"/>
      <c r="LES81" s="811"/>
      <c r="LET81" s="811"/>
      <c r="LEU81" s="811"/>
      <c r="LEV81" s="811"/>
      <c r="LEW81" s="811"/>
      <c r="LEX81" s="811"/>
      <c r="LEY81" s="811"/>
      <c r="LEZ81" s="811"/>
      <c r="LFA81" s="811"/>
      <c r="LFB81" s="811"/>
      <c r="LFC81" s="811"/>
      <c r="LFD81" s="811"/>
      <c r="LFE81" s="811"/>
      <c r="LFF81" s="811"/>
      <c r="LFG81" s="811"/>
      <c r="LFH81" s="811"/>
      <c r="LFI81" s="811"/>
      <c r="LFJ81" s="811"/>
      <c r="LFK81" s="811"/>
      <c r="LFL81" s="811"/>
      <c r="LFM81" s="811"/>
      <c r="LFN81" s="811"/>
      <c r="LFO81" s="811"/>
      <c r="LFP81" s="811"/>
      <c r="LFQ81" s="811"/>
      <c r="LFR81" s="811"/>
      <c r="LFS81" s="811"/>
      <c r="LFT81" s="811"/>
      <c r="LFU81" s="811"/>
      <c r="LFV81" s="811"/>
      <c r="LFW81" s="811"/>
      <c r="LFX81" s="811"/>
      <c r="LFY81" s="811"/>
      <c r="LFZ81" s="811"/>
      <c r="LGA81" s="811"/>
      <c r="LGB81" s="811"/>
      <c r="LGC81" s="811"/>
      <c r="LGD81" s="811"/>
      <c r="LGE81" s="811"/>
      <c r="LGF81" s="811"/>
      <c r="LGG81" s="811"/>
      <c r="LGH81" s="811"/>
      <c r="LGI81" s="811"/>
      <c r="LGJ81" s="811"/>
      <c r="LGK81" s="811"/>
      <c r="LGL81" s="811"/>
      <c r="LGM81" s="811"/>
      <c r="LGN81" s="811"/>
      <c r="LGO81" s="811"/>
      <c r="LGP81" s="811"/>
      <c r="LGQ81" s="811"/>
      <c r="LGR81" s="811"/>
      <c r="LGS81" s="811"/>
      <c r="LGT81" s="811"/>
      <c r="LGU81" s="811"/>
      <c r="LGV81" s="811"/>
      <c r="LGW81" s="811"/>
      <c r="LGX81" s="811"/>
      <c r="LGY81" s="811"/>
      <c r="LGZ81" s="811"/>
      <c r="LHA81" s="811"/>
      <c r="LHB81" s="811"/>
      <c r="LHC81" s="811"/>
      <c r="LHD81" s="811"/>
      <c r="LHE81" s="811"/>
      <c r="LHF81" s="811"/>
      <c r="LHG81" s="811"/>
      <c r="LHH81" s="811"/>
      <c r="LHI81" s="811"/>
      <c r="LHJ81" s="811"/>
      <c r="LHK81" s="811"/>
      <c r="LHL81" s="811"/>
      <c r="LHM81" s="811"/>
      <c r="LHN81" s="811"/>
      <c r="LHO81" s="811"/>
      <c r="LHP81" s="811"/>
      <c r="LHQ81" s="811"/>
      <c r="LHR81" s="811"/>
      <c r="LHS81" s="811"/>
      <c r="LHT81" s="811"/>
      <c r="LHU81" s="811"/>
      <c r="LHV81" s="811"/>
      <c r="LHW81" s="811"/>
      <c r="LHX81" s="811"/>
      <c r="LHY81" s="811"/>
      <c r="LHZ81" s="811"/>
      <c r="LIA81" s="811"/>
      <c r="LIB81" s="811"/>
      <c r="LIC81" s="811"/>
      <c r="LID81" s="811"/>
      <c r="LIE81" s="811"/>
      <c r="LIF81" s="811"/>
      <c r="LIG81" s="811"/>
      <c r="LIH81" s="811"/>
      <c r="LII81" s="811"/>
      <c r="LIJ81" s="811"/>
      <c r="LIK81" s="811"/>
      <c r="LIL81" s="811"/>
      <c r="LIM81" s="811"/>
      <c r="LIN81" s="811"/>
      <c r="LIO81" s="811"/>
      <c r="LIP81" s="811"/>
      <c r="LIQ81" s="811"/>
      <c r="LIR81" s="811"/>
      <c r="LIS81" s="811"/>
      <c r="LIT81" s="811"/>
      <c r="LIU81" s="811"/>
      <c r="LIV81" s="811"/>
      <c r="LIW81" s="811"/>
      <c r="LIX81" s="811"/>
      <c r="LIY81" s="811"/>
      <c r="LIZ81" s="811"/>
      <c r="LJA81" s="811"/>
      <c r="LJB81" s="811"/>
      <c r="LJC81" s="811"/>
      <c r="LJD81" s="811"/>
      <c r="LJE81" s="811"/>
      <c r="LJF81" s="811"/>
      <c r="LJG81" s="811"/>
      <c r="LJH81" s="811"/>
      <c r="LJI81" s="811"/>
      <c r="LJJ81" s="811"/>
      <c r="LJK81" s="811"/>
      <c r="LJL81" s="811"/>
      <c r="LJM81" s="811"/>
      <c r="LJN81" s="811"/>
      <c r="LJO81" s="811"/>
      <c r="LJP81" s="811"/>
      <c r="LJQ81" s="811"/>
      <c r="LJR81" s="811"/>
      <c r="LJS81" s="811"/>
      <c r="LJT81" s="811"/>
      <c r="LJU81" s="811"/>
      <c r="LJV81" s="811"/>
      <c r="LJW81" s="811"/>
      <c r="LJX81" s="811"/>
      <c r="LJY81" s="811"/>
      <c r="LJZ81" s="811"/>
      <c r="LKA81" s="811"/>
      <c r="LKB81" s="811"/>
      <c r="LKC81" s="811"/>
      <c r="LKD81" s="811"/>
      <c r="LKE81" s="811"/>
      <c r="LKF81" s="811"/>
      <c r="LKG81" s="811"/>
      <c r="LKH81" s="811"/>
      <c r="LKI81" s="811"/>
      <c r="LKJ81" s="811"/>
      <c r="LKK81" s="811"/>
      <c r="LKL81" s="811"/>
      <c r="LKM81" s="811"/>
      <c r="LKN81" s="811"/>
      <c r="LKO81" s="811"/>
      <c r="LKP81" s="811"/>
      <c r="LKQ81" s="811"/>
      <c r="LKR81" s="811"/>
      <c r="LKS81" s="811"/>
      <c r="LKT81" s="811"/>
      <c r="LKU81" s="811"/>
      <c r="LKV81" s="811"/>
      <c r="LKW81" s="811"/>
      <c r="LKX81" s="811"/>
      <c r="LKY81" s="811"/>
      <c r="LKZ81" s="811"/>
      <c r="LLA81" s="811"/>
      <c r="LLB81" s="811"/>
      <c r="LLC81" s="811"/>
      <c r="LLD81" s="811"/>
      <c r="LLE81" s="811"/>
      <c r="LLF81" s="811"/>
      <c r="LLG81" s="811"/>
      <c r="LLH81" s="811"/>
      <c r="LLI81" s="811"/>
      <c r="LLJ81" s="811"/>
      <c r="LLK81" s="811"/>
      <c r="LLL81" s="811"/>
      <c r="LLM81" s="811"/>
      <c r="LLN81" s="811"/>
      <c r="LLO81" s="811"/>
      <c r="LLP81" s="811"/>
      <c r="LLQ81" s="811"/>
      <c r="LLR81" s="811"/>
      <c r="LLS81" s="811"/>
      <c r="LLT81" s="811"/>
      <c r="LLU81" s="811"/>
      <c r="LLV81" s="811"/>
      <c r="LLW81" s="811"/>
      <c r="LLX81" s="811"/>
      <c r="LLY81" s="811"/>
      <c r="LLZ81" s="811"/>
      <c r="LMA81" s="811"/>
      <c r="LMB81" s="811"/>
      <c r="LMC81" s="811"/>
      <c r="LMD81" s="811"/>
      <c r="LME81" s="811"/>
      <c r="LMF81" s="811"/>
      <c r="LMG81" s="811"/>
      <c r="LMH81" s="811"/>
      <c r="LMI81" s="811"/>
      <c r="LMJ81" s="811"/>
      <c r="LMK81" s="811"/>
      <c r="LML81" s="811"/>
      <c r="LMM81" s="811"/>
      <c r="LMN81" s="811"/>
      <c r="LMO81" s="811"/>
      <c r="LMP81" s="811"/>
      <c r="LMQ81" s="811"/>
      <c r="LMR81" s="811"/>
      <c r="LMS81" s="811"/>
      <c r="LMT81" s="811"/>
      <c r="LMU81" s="811"/>
      <c r="LMV81" s="811"/>
      <c r="LMW81" s="811"/>
      <c r="LMX81" s="811"/>
      <c r="LMY81" s="811"/>
      <c r="LMZ81" s="811"/>
      <c r="LNA81" s="811"/>
      <c r="LNB81" s="811"/>
      <c r="LNC81" s="811"/>
      <c r="LND81" s="811"/>
      <c r="LNE81" s="811"/>
      <c r="LNF81" s="811"/>
      <c r="LNG81" s="811"/>
      <c r="LNH81" s="811"/>
      <c r="LNI81" s="811"/>
      <c r="LNJ81" s="811"/>
      <c r="LNK81" s="811"/>
      <c r="LNL81" s="811"/>
      <c r="LNM81" s="811"/>
      <c r="LNN81" s="811"/>
      <c r="LNO81" s="811"/>
      <c r="LNP81" s="811"/>
      <c r="LNQ81" s="811"/>
      <c r="LNR81" s="811"/>
      <c r="LNS81" s="811"/>
      <c r="LNT81" s="811"/>
      <c r="LNU81" s="811"/>
      <c r="LNV81" s="811"/>
      <c r="LNW81" s="811"/>
      <c r="LNX81" s="811"/>
      <c r="LNY81" s="811"/>
      <c r="LNZ81" s="811"/>
      <c r="LOA81" s="811"/>
      <c r="LOB81" s="811"/>
      <c r="LOC81" s="811"/>
      <c r="LOD81" s="811"/>
      <c r="LOE81" s="811"/>
      <c r="LOF81" s="811"/>
      <c r="LOG81" s="811"/>
      <c r="LOH81" s="811"/>
      <c r="LOI81" s="811"/>
      <c r="LOJ81" s="811"/>
      <c r="LOK81" s="811"/>
      <c r="LOL81" s="811"/>
      <c r="LOM81" s="811"/>
      <c r="LON81" s="811"/>
      <c r="LOO81" s="811"/>
      <c r="LOP81" s="811"/>
      <c r="LOQ81" s="811"/>
      <c r="LOR81" s="811"/>
      <c r="LOS81" s="811"/>
      <c r="LOT81" s="811"/>
      <c r="LOU81" s="811"/>
      <c r="LOV81" s="811"/>
      <c r="LOW81" s="811"/>
      <c r="LOX81" s="811"/>
      <c r="LOY81" s="811"/>
      <c r="LOZ81" s="811"/>
      <c r="LPA81" s="811"/>
      <c r="LPB81" s="811"/>
      <c r="LPC81" s="811"/>
      <c r="LPD81" s="811"/>
      <c r="LPE81" s="811"/>
      <c r="LPF81" s="811"/>
      <c r="LPG81" s="811"/>
      <c r="LPH81" s="811"/>
      <c r="LPI81" s="811"/>
      <c r="LPJ81" s="811"/>
      <c r="LPK81" s="811"/>
      <c r="LPL81" s="811"/>
      <c r="LPM81" s="811"/>
      <c r="LPN81" s="811"/>
      <c r="LPO81" s="811"/>
      <c r="LPP81" s="811"/>
      <c r="LPQ81" s="811"/>
      <c r="LPR81" s="811"/>
      <c r="LPS81" s="811"/>
      <c r="LPT81" s="811"/>
      <c r="LPU81" s="811"/>
      <c r="LPV81" s="811"/>
      <c r="LPW81" s="811"/>
      <c r="LPX81" s="811"/>
      <c r="LPY81" s="811"/>
      <c r="LPZ81" s="811"/>
      <c r="LQA81" s="811"/>
      <c r="LQB81" s="811"/>
      <c r="LQC81" s="811"/>
      <c r="LQD81" s="811"/>
      <c r="LQE81" s="811"/>
      <c r="LQF81" s="811"/>
      <c r="LQG81" s="811"/>
      <c r="LQH81" s="811"/>
      <c r="LQI81" s="811"/>
      <c r="LQJ81" s="811"/>
      <c r="LQK81" s="811"/>
      <c r="LQL81" s="811"/>
      <c r="LQM81" s="811"/>
      <c r="LQN81" s="811"/>
      <c r="LQO81" s="811"/>
      <c r="LQP81" s="811"/>
      <c r="LQQ81" s="811"/>
      <c r="LQR81" s="811"/>
      <c r="LQS81" s="811"/>
      <c r="LQT81" s="811"/>
      <c r="LQU81" s="811"/>
      <c r="LQV81" s="811"/>
      <c r="LQW81" s="811"/>
      <c r="LQX81" s="811"/>
      <c r="LQY81" s="811"/>
      <c r="LQZ81" s="811"/>
      <c r="LRA81" s="811"/>
      <c r="LRB81" s="811"/>
      <c r="LRC81" s="811"/>
      <c r="LRD81" s="811"/>
      <c r="LRE81" s="811"/>
      <c r="LRF81" s="811"/>
      <c r="LRG81" s="811"/>
      <c r="LRH81" s="811"/>
      <c r="LRI81" s="811"/>
      <c r="LRJ81" s="811"/>
      <c r="LRK81" s="811"/>
      <c r="LRL81" s="811"/>
      <c r="LRM81" s="811"/>
      <c r="LRN81" s="811"/>
      <c r="LRO81" s="811"/>
      <c r="LRP81" s="811"/>
      <c r="LRQ81" s="811"/>
      <c r="LRR81" s="811"/>
      <c r="LRS81" s="811"/>
      <c r="LRT81" s="811"/>
      <c r="LRU81" s="811"/>
      <c r="LRV81" s="811"/>
      <c r="LRW81" s="811"/>
      <c r="LRX81" s="811"/>
      <c r="LRY81" s="811"/>
      <c r="LRZ81" s="811"/>
      <c r="LSA81" s="811"/>
      <c r="LSB81" s="811"/>
      <c r="LSC81" s="811"/>
      <c r="LSD81" s="811"/>
      <c r="LSE81" s="811"/>
      <c r="LSF81" s="811"/>
      <c r="LSG81" s="811"/>
      <c r="LSH81" s="811"/>
      <c r="LSI81" s="811"/>
      <c r="LSJ81" s="811"/>
      <c r="LSK81" s="811"/>
      <c r="LSL81" s="811"/>
      <c r="LSM81" s="811"/>
      <c r="LSN81" s="811"/>
      <c r="LSO81" s="811"/>
      <c r="LSP81" s="811"/>
      <c r="LSQ81" s="811"/>
      <c r="LSR81" s="811"/>
      <c r="LSS81" s="811"/>
      <c r="LST81" s="811"/>
      <c r="LSU81" s="811"/>
      <c r="LSV81" s="811"/>
      <c r="LSW81" s="811"/>
      <c r="LSX81" s="811"/>
      <c r="LSY81" s="811"/>
      <c r="LSZ81" s="811"/>
      <c r="LTA81" s="811"/>
      <c r="LTB81" s="811"/>
      <c r="LTC81" s="811"/>
      <c r="LTD81" s="811"/>
      <c r="LTE81" s="811"/>
      <c r="LTF81" s="811"/>
      <c r="LTG81" s="811"/>
      <c r="LTH81" s="811"/>
      <c r="LTI81" s="811"/>
      <c r="LTJ81" s="811"/>
      <c r="LTK81" s="811"/>
      <c r="LTL81" s="811"/>
      <c r="LTM81" s="811"/>
      <c r="LTN81" s="811"/>
      <c r="LTO81" s="811"/>
      <c r="LTP81" s="811"/>
      <c r="LTQ81" s="811"/>
      <c r="LTR81" s="811"/>
      <c r="LTS81" s="811"/>
      <c r="LTT81" s="811"/>
      <c r="LTU81" s="811"/>
      <c r="LTV81" s="811"/>
      <c r="LTW81" s="811"/>
      <c r="LTX81" s="811"/>
      <c r="LTY81" s="811"/>
      <c r="LTZ81" s="811"/>
      <c r="LUA81" s="811"/>
      <c r="LUB81" s="811"/>
      <c r="LUC81" s="811"/>
      <c r="LUD81" s="811"/>
      <c r="LUE81" s="811"/>
      <c r="LUF81" s="811"/>
      <c r="LUG81" s="811"/>
      <c r="LUH81" s="811"/>
      <c r="LUI81" s="811"/>
      <c r="LUJ81" s="811"/>
      <c r="LUK81" s="811"/>
      <c r="LUL81" s="811"/>
      <c r="LUM81" s="811"/>
      <c r="LUN81" s="811"/>
      <c r="LUO81" s="811"/>
      <c r="LUP81" s="811"/>
      <c r="LUQ81" s="811"/>
      <c r="LUR81" s="811"/>
      <c r="LUS81" s="811"/>
      <c r="LUT81" s="811"/>
      <c r="LUU81" s="811"/>
      <c r="LUV81" s="811"/>
      <c r="LUW81" s="811"/>
      <c r="LUX81" s="811"/>
      <c r="LUY81" s="811"/>
      <c r="LUZ81" s="811"/>
      <c r="LVA81" s="811"/>
      <c r="LVB81" s="811"/>
      <c r="LVC81" s="811"/>
      <c r="LVD81" s="811"/>
      <c r="LVE81" s="811"/>
      <c r="LVF81" s="811"/>
      <c r="LVG81" s="811"/>
      <c r="LVH81" s="811"/>
      <c r="LVI81" s="811"/>
      <c r="LVJ81" s="811"/>
      <c r="LVK81" s="811"/>
      <c r="LVL81" s="811"/>
      <c r="LVM81" s="811"/>
      <c r="LVN81" s="811"/>
      <c r="LVO81" s="811"/>
      <c r="LVP81" s="811"/>
      <c r="LVQ81" s="811"/>
      <c r="LVR81" s="811"/>
      <c r="LVS81" s="811"/>
      <c r="LVT81" s="811"/>
      <c r="LVU81" s="811"/>
      <c r="LVV81" s="811"/>
      <c r="LVW81" s="811"/>
      <c r="LVX81" s="811"/>
      <c r="LVY81" s="811"/>
      <c r="LVZ81" s="811"/>
      <c r="LWA81" s="811"/>
      <c r="LWB81" s="811"/>
      <c r="LWC81" s="811"/>
      <c r="LWD81" s="811"/>
      <c r="LWE81" s="811"/>
      <c r="LWF81" s="811"/>
      <c r="LWG81" s="811"/>
      <c r="LWH81" s="811"/>
      <c r="LWI81" s="811"/>
      <c r="LWJ81" s="811"/>
      <c r="LWK81" s="811"/>
      <c r="LWL81" s="811"/>
      <c r="LWM81" s="811"/>
      <c r="LWN81" s="811"/>
      <c r="LWO81" s="811"/>
      <c r="LWP81" s="811"/>
      <c r="LWQ81" s="811"/>
      <c r="LWR81" s="811"/>
      <c r="LWS81" s="811"/>
      <c r="LWT81" s="811"/>
      <c r="LWU81" s="811"/>
      <c r="LWV81" s="811"/>
      <c r="LWW81" s="811"/>
      <c r="LWX81" s="811"/>
      <c r="LWY81" s="811"/>
      <c r="LWZ81" s="811"/>
      <c r="LXA81" s="811"/>
      <c r="LXB81" s="811"/>
      <c r="LXC81" s="811"/>
      <c r="LXD81" s="811"/>
      <c r="LXE81" s="811"/>
      <c r="LXF81" s="811"/>
      <c r="LXG81" s="811"/>
      <c r="LXH81" s="811"/>
      <c r="LXI81" s="811"/>
      <c r="LXJ81" s="811"/>
      <c r="LXK81" s="811"/>
      <c r="LXL81" s="811"/>
      <c r="LXM81" s="811"/>
      <c r="LXN81" s="811"/>
      <c r="LXO81" s="811"/>
      <c r="LXP81" s="811"/>
      <c r="LXQ81" s="811"/>
      <c r="LXR81" s="811"/>
      <c r="LXS81" s="811"/>
      <c r="LXT81" s="811"/>
      <c r="LXU81" s="811"/>
      <c r="LXV81" s="811"/>
      <c r="LXW81" s="811"/>
      <c r="LXX81" s="811"/>
      <c r="LXY81" s="811"/>
      <c r="LXZ81" s="811"/>
      <c r="LYA81" s="811"/>
      <c r="LYB81" s="811"/>
      <c r="LYC81" s="811"/>
      <c r="LYD81" s="811"/>
      <c r="LYE81" s="811"/>
      <c r="LYF81" s="811"/>
      <c r="LYG81" s="811"/>
      <c r="LYH81" s="811"/>
      <c r="LYI81" s="811"/>
      <c r="LYJ81" s="811"/>
      <c r="LYK81" s="811"/>
      <c r="LYL81" s="811"/>
      <c r="LYM81" s="811"/>
      <c r="LYN81" s="811"/>
      <c r="LYO81" s="811"/>
      <c r="LYP81" s="811"/>
      <c r="LYQ81" s="811"/>
      <c r="LYR81" s="811"/>
      <c r="LYS81" s="811"/>
      <c r="LYT81" s="811"/>
      <c r="LYU81" s="811"/>
      <c r="LYV81" s="811"/>
      <c r="LYW81" s="811"/>
      <c r="LYX81" s="811"/>
      <c r="LYY81" s="811"/>
      <c r="LYZ81" s="811"/>
      <c r="LZA81" s="811"/>
      <c r="LZB81" s="811"/>
      <c r="LZC81" s="811"/>
      <c r="LZD81" s="811"/>
      <c r="LZE81" s="811"/>
      <c r="LZF81" s="811"/>
      <c r="LZG81" s="811"/>
      <c r="LZH81" s="811"/>
      <c r="LZI81" s="811"/>
      <c r="LZJ81" s="811"/>
      <c r="LZK81" s="811"/>
      <c r="LZL81" s="811"/>
      <c r="LZM81" s="811"/>
      <c r="LZN81" s="811"/>
      <c r="LZO81" s="811"/>
      <c r="LZP81" s="811"/>
      <c r="LZQ81" s="811"/>
      <c r="LZR81" s="811"/>
      <c r="LZS81" s="811"/>
      <c r="LZT81" s="811"/>
      <c r="LZU81" s="811"/>
      <c r="LZV81" s="811"/>
      <c r="LZW81" s="811"/>
      <c r="LZX81" s="811"/>
      <c r="LZY81" s="811"/>
      <c r="LZZ81" s="811"/>
      <c r="MAA81" s="811"/>
      <c r="MAB81" s="811"/>
      <c r="MAC81" s="811"/>
      <c r="MAD81" s="811"/>
      <c r="MAE81" s="811"/>
      <c r="MAF81" s="811"/>
      <c r="MAG81" s="811"/>
      <c r="MAH81" s="811"/>
      <c r="MAI81" s="811"/>
      <c r="MAJ81" s="811"/>
      <c r="MAK81" s="811"/>
      <c r="MAL81" s="811"/>
      <c r="MAM81" s="811"/>
      <c r="MAN81" s="811"/>
      <c r="MAO81" s="811"/>
      <c r="MAP81" s="811"/>
      <c r="MAQ81" s="811"/>
      <c r="MAR81" s="811"/>
      <c r="MAS81" s="811"/>
      <c r="MAT81" s="811"/>
      <c r="MAU81" s="811"/>
      <c r="MAV81" s="811"/>
      <c r="MAW81" s="811"/>
      <c r="MAX81" s="811"/>
      <c r="MAY81" s="811"/>
      <c r="MAZ81" s="811"/>
      <c r="MBA81" s="811"/>
      <c r="MBB81" s="811"/>
      <c r="MBC81" s="811"/>
      <c r="MBD81" s="811"/>
      <c r="MBE81" s="811"/>
      <c r="MBF81" s="811"/>
      <c r="MBG81" s="811"/>
      <c r="MBH81" s="811"/>
      <c r="MBI81" s="811"/>
      <c r="MBJ81" s="811"/>
      <c r="MBK81" s="811"/>
      <c r="MBL81" s="811"/>
      <c r="MBM81" s="811"/>
      <c r="MBN81" s="811"/>
      <c r="MBO81" s="811"/>
      <c r="MBP81" s="811"/>
      <c r="MBQ81" s="811"/>
      <c r="MBR81" s="811"/>
      <c r="MBS81" s="811"/>
      <c r="MBT81" s="811"/>
      <c r="MBU81" s="811"/>
      <c r="MBV81" s="811"/>
      <c r="MBW81" s="811"/>
      <c r="MBX81" s="811"/>
      <c r="MBY81" s="811"/>
      <c r="MBZ81" s="811"/>
      <c r="MCA81" s="811"/>
      <c r="MCB81" s="811"/>
      <c r="MCC81" s="811"/>
      <c r="MCD81" s="811"/>
      <c r="MCE81" s="811"/>
      <c r="MCF81" s="811"/>
      <c r="MCG81" s="811"/>
      <c r="MCH81" s="811"/>
      <c r="MCI81" s="811"/>
      <c r="MCJ81" s="811"/>
      <c r="MCK81" s="811"/>
      <c r="MCL81" s="811"/>
      <c r="MCM81" s="811"/>
      <c r="MCN81" s="811"/>
      <c r="MCO81" s="811"/>
      <c r="MCP81" s="811"/>
      <c r="MCQ81" s="811"/>
      <c r="MCR81" s="811"/>
      <c r="MCS81" s="811"/>
      <c r="MCT81" s="811"/>
      <c r="MCU81" s="811"/>
      <c r="MCV81" s="811"/>
      <c r="MCW81" s="811"/>
      <c r="MCX81" s="811"/>
      <c r="MCY81" s="811"/>
      <c r="MCZ81" s="811"/>
      <c r="MDA81" s="811"/>
      <c r="MDB81" s="811"/>
      <c r="MDC81" s="811"/>
      <c r="MDD81" s="811"/>
      <c r="MDE81" s="811"/>
      <c r="MDF81" s="811"/>
      <c r="MDG81" s="811"/>
      <c r="MDH81" s="811"/>
      <c r="MDI81" s="811"/>
      <c r="MDJ81" s="811"/>
      <c r="MDK81" s="811"/>
      <c r="MDL81" s="811"/>
      <c r="MDM81" s="811"/>
      <c r="MDN81" s="811"/>
      <c r="MDO81" s="811"/>
      <c r="MDP81" s="811"/>
      <c r="MDQ81" s="811"/>
      <c r="MDR81" s="811"/>
      <c r="MDS81" s="811"/>
      <c r="MDT81" s="811"/>
      <c r="MDU81" s="811"/>
      <c r="MDV81" s="811"/>
      <c r="MDW81" s="811"/>
      <c r="MDX81" s="811"/>
      <c r="MDY81" s="811"/>
      <c r="MDZ81" s="811"/>
      <c r="MEA81" s="811"/>
      <c r="MEB81" s="811"/>
      <c r="MEC81" s="811"/>
      <c r="MED81" s="811"/>
      <c r="MEE81" s="811"/>
      <c r="MEF81" s="811"/>
      <c r="MEG81" s="811"/>
      <c r="MEH81" s="811"/>
      <c r="MEI81" s="811"/>
      <c r="MEJ81" s="811"/>
      <c r="MEK81" s="811"/>
      <c r="MEL81" s="811"/>
      <c r="MEM81" s="811"/>
      <c r="MEN81" s="811"/>
      <c r="MEO81" s="811"/>
      <c r="MEP81" s="811"/>
      <c r="MEQ81" s="811"/>
      <c r="MER81" s="811"/>
      <c r="MES81" s="811"/>
      <c r="MET81" s="811"/>
      <c r="MEU81" s="811"/>
      <c r="MEV81" s="811"/>
      <c r="MEW81" s="811"/>
      <c r="MEX81" s="811"/>
      <c r="MEY81" s="811"/>
      <c r="MEZ81" s="811"/>
      <c r="MFA81" s="811"/>
      <c r="MFB81" s="811"/>
      <c r="MFC81" s="811"/>
      <c r="MFD81" s="811"/>
      <c r="MFE81" s="811"/>
      <c r="MFF81" s="811"/>
      <c r="MFG81" s="811"/>
      <c r="MFH81" s="811"/>
      <c r="MFI81" s="811"/>
      <c r="MFJ81" s="811"/>
      <c r="MFK81" s="811"/>
      <c r="MFL81" s="811"/>
      <c r="MFM81" s="811"/>
      <c r="MFN81" s="811"/>
      <c r="MFO81" s="811"/>
      <c r="MFP81" s="811"/>
      <c r="MFQ81" s="811"/>
      <c r="MFR81" s="811"/>
      <c r="MFS81" s="811"/>
      <c r="MFT81" s="811"/>
      <c r="MFU81" s="811"/>
      <c r="MFV81" s="811"/>
      <c r="MFW81" s="811"/>
      <c r="MFX81" s="811"/>
      <c r="MFY81" s="811"/>
      <c r="MFZ81" s="811"/>
      <c r="MGA81" s="811"/>
      <c r="MGB81" s="811"/>
      <c r="MGC81" s="811"/>
      <c r="MGD81" s="811"/>
      <c r="MGE81" s="811"/>
      <c r="MGF81" s="811"/>
      <c r="MGG81" s="811"/>
      <c r="MGH81" s="811"/>
      <c r="MGI81" s="811"/>
      <c r="MGJ81" s="811"/>
      <c r="MGK81" s="811"/>
      <c r="MGL81" s="811"/>
      <c r="MGM81" s="811"/>
      <c r="MGN81" s="811"/>
      <c r="MGO81" s="811"/>
      <c r="MGP81" s="811"/>
      <c r="MGQ81" s="811"/>
      <c r="MGR81" s="811"/>
      <c r="MGS81" s="811"/>
      <c r="MGT81" s="811"/>
      <c r="MGU81" s="811"/>
      <c r="MGV81" s="811"/>
      <c r="MGW81" s="811"/>
      <c r="MGX81" s="811"/>
      <c r="MGY81" s="811"/>
      <c r="MGZ81" s="811"/>
      <c r="MHA81" s="811"/>
      <c r="MHB81" s="811"/>
      <c r="MHC81" s="811"/>
      <c r="MHD81" s="811"/>
      <c r="MHE81" s="811"/>
      <c r="MHF81" s="811"/>
      <c r="MHG81" s="811"/>
      <c r="MHH81" s="811"/>
      <c r="MHI81" s="811"/>
      <c r="MHJ81" s="811"/>
      <c r="MHK81" s="811"/>
      <c r="MHL81" s="811"/>
      <c r="MHM81" s="811"/>
      <c r="MHN81" s="811"/>
      <c r="MHO81" s="811"/>
      <c r="MHP81" s="811"/>
      <c r="MHQ81" s="811"/>
      <c r="MHR81" s="811"/>
      <c r="MHS81" s="811"/>
      <c r="MHT81" s="811"/>
      <c r="MHU81" s="811"/>
      <c r="MHV81" s="811"/>
      <c r="MHW81" s="811"/>
      <c r="MHX81" s="811"/>
      <c r="MHY81" s="811"/>
      <c r="MHZ81" s="811"/>
      <c r="MIA81" s="811"/>
      <c r="MIB81" s="811"/>
      <c r="MIC81" s="811"/>
      <c r="MID81" s="811"/>
      <c r="MIE81" s="811"/>
      <c r="MIF81" s="811"/>
      <c r="MIG81" s="811"/>
      <c r="MIH81" s="811"/>
      <c r="MII81" s="811"/>
      <c r="MIJ81" s="811"/>
      <c r="MIK81" s="811"/>
      <c r="MIL81" s="811"/>
      <c r="MIM81" s="811"/>
      <c r="MIN81" s="811"/>
      <c r="MIO81" s="811"/>
      <c r="MIP81" s="811"/>
      <c r="MIQ81" s="811"/>
      <c r="MIR81" s="811"/>
      <c r="MIS81" s="811"/>
      <c r="MIT81" s="811"/>
      <c r="MIU81" s="811"/>
      <c r="MIV81" s="811"/>
      <c r="MIW81" s="811"/>
      <c r="MIX81" s="811"/>
      <c r="MIY81" s="811"/>
      <c r="MIZ81" s="811"/>
      <c r="MJA81" s="811"/>
      <c r="MJB81" s="811"/>
      <c r="MJC81" s="811"/>
      <c r="MJD81" s="811"/>
      <c r="MJE81" s="811"/>
      <c r="MJF81" s="811"/>
      <c r="MJG81" s="811"/>
      <c r="MJH81" s="811"/>
      <c r="MJI81" s="811"/>
      <c r="MJJ81" s="811"/>
      <c r="MJK81" s="811"/>
      <c r="MJL81" s="811"/>
      <c r="MJM81" s="811"/>
      <c r="MJN81" s="811"/>
      <c r="MJO81" s="811"/>
      <c r="MJP81" s="811"/>
      <c r="MJQ81" s="811"/>
      <c r="MJR81" s="811"/>
      <c r="MJS81" s="811"/>
      <c r="MJT81" s="811"/>
      <c r="MJU81" s="811"/>
      <c r="MJV81" s="811"/>
      <c r="MJW81" s="811"/>
      <c r="MJX81" s="811"/>
      <c r="MJY81" s="811"/>
      <c r="MJZ81" s="811"/>
      <c r="MKA81" s="811"/>
      <c r="MKB81" s="811"/>
      <c r="MKC81" s="811"/>
      <c r="MKD81" s="811"/>
      <c r="MKE81" s="811"/>
      <c r="MKF81" s="811"/>
      <c r="MKG81" s="811"/>
      <c r="MKH81" s="811"/>
      <c r="MKI81" s="811"/>
      <c r="MKJ81" s="811"/>
      <c r="MKK81" s="811"/>
      <c r="MKL81" s="811"/>
      <c r="MKM81" s="811"/>
      <c r="MKN81" s="811"/>
      <c r="MKO81" s="811"/>
      <c r="MKP81" s="811"/>
      <c r="MKQ81" s="811"/>
      <c r="MKR81" s="811"/>
      <c r="MKS81" s="811"/>
      <c r="MKT81" s="811"/>
      <c r="MKU81" s="811"/>
      <c r="MKV81" s="811"/>
      <c r="MKW81" s="811"/>
      <c r="MKX81" s="811"/>
      <c r="MKY81" s="811"/>
      <c r="MKZ81" s="811"/>
      <c r="MLA81" s="811"/>
      <c r="MLB81" s="811"/>
      <c r="MLC81" s="811"/>
      <c r="MLD81" s="811"/>
      <c r="MLE81" s="811"/>
      <c r="MLF81" s="811"/>
      <c r="MLG81" s="811"/>
      <c r="MLH81" s="811"/>
      <c r="MLI81" s="811"/>
      <c r="MLJ81" s="811"/>
      <c r="MLK81" s="811"/>
      <c r="MLL81" s="811"/>
      <c r="MLM81" s="811"/>
      <c r="MLN81" s="811"/>
      <c r="MLO81" s="811"/>
      <c r="MLP81" s="811"/>
      <c r="MLQ81" s="811"/>
      <c r="MLR81" s="811"/>
      <c r="MLS81" s="811"/>
      <c r="MLT81" s="811"/>
      <c r="MLU81" s="811"/>
      <c r="MLV81" s="811"/>
      <c r="MLW81" s="811"/>
      <c r="MLX81" s="811"/>
      <c r="MLY81" s="811"/>
      <c r="MLZ81" s="811"/>
      <c r="MMA81" s="811"/>
      <c r="MMB81" s="811"/>
      <c r="MMC81" s="811"/>
      <c r="MMD81" s="811"/>
      <c r="MME81" s="811"/>
      <c r="MMF81" s="811"/>
      <c r="MMG81" s="811"/>
      <c r="MMH81" s="811"/>
      <c r="MMI81" s="811"/>
      <c r="MMJ81" s="811"/>
      <c r="MMK81" s="811"/>
      <c r="MML81" s="811"/>
      <c r="MMM81" s="811"/>
      <c r="MMN81" s="811"/>
      <c r="MMO81" s="811"/>
      <c r="MMP81" s="811"/>
      <c r="MMQ81" s="811"/>
      <c r="MMR81" s="811"/>
      <c r="MMS81" s="811"/>
      <c r="MMT81" s="811"/>
      <c r="MMU81" s="811"/>
      <c r="MMV81" s="811"/>
      <c r="MMW81" s="811"/>
      <c r="MMX81" s="811"/>
      <c r="MMY81" s="811"/>
      <c r="MMZ81" s="811"/>
      <c r="MNA81" s="811"/>
      <c r="MNB81" s="811"/>
      <c r="MNC81" s="811"/>
      <c r="MND81" s="811"/>
      <c r="MNE81" s="811"/>
      <c r="MNF81" s="811"/>
      <c r="MNG81" s="811"/>
      <c r="MNH81" s="811"/>
      <c r="MNI81" s="811"/>
      <c r="MNJ81" s="811"/>
      <c r="MNK81" s="811"/>
      <c r="MNL81" s="811"/>
      <c r="MNM81" s="811"/>
      <c r="MNN81" s="811"/>
      <c r="MNO81" s="811"/>
      <c r="MNP81" s="811"/>
      <c r="MNQ81" s="811"/>
      <c r="MNR81" s="811"/>
      <c r="MNS81" s="811"/>
      <c r="MNT81" s="811"/>
      <c r="MNU81" s="811"/>
      <c r="MNV81" s="811"/>
      <c r="MNW81" s="811"/>
      <c r="MNX81" s="811"/>
      <c r="MNY81" s="811"/>
      <c r="MNZ81" s="811"/>
      <c r="MOA81" s="811"/>
      <c r="MOB81" s="811"/>
      <c r="MOC81" s="811"/>
      <c r="MOD81" s="811"/>
      <c r="MOE81" s="811"/>
      <c r="MOF81" s="811"/>
      <c r="MOG81" s="811"/>
      <c r="MOH81" s="811"/>
      <c r="MOI81" s="811"/>
      <c r="MOJ81" s="811"/>
      <c r="MOK81" s="811"/>
      <c r="MOL81" s="811"/>
      <c r="MOM81" s="811"/>
      <c r="MON81" s="811"/>
      <c r="MOO81" s="811"/>
      <c r="MOP81" s="811"/>
      <c r="MOQ81" s="811"/>
      <c r="MOR81" s="811"/>
      <c r="MOS81" s="811"/>
      <c r="MOT81" s="811"/>
      <c r="MOU81" s="811"/>
      <c r="MOV81" s="811"/>
      <c r="MOW81" s="811"/>
      <c r="MOX81" s="811"/>
      <c r="MOY81" s="811"/>
      <c r="MOZ81" s="811"/>
      <c r="MPA81" s="811"/>
      <c r="MPB81" s="811"/>
      <c r="MPC81" s="811"/>
      <c r="MPD81" s="811"/>
      <c r="MPE81" s="811"/>
      <c r="MPF81" s="811"/>
      <c r="MPG81" s="811"/>
      <c r="MPH81" s="811"/>
      <c r="MPI81" s="811"/>
      <c r="MPJ81" s="811"/>
      <c r="MPK81" s="811"/>
      <c r="MPL81" s="811"/>
      <c r="MPM81" s="811"/>
      <c r="MPN81" s="811"/>
      <c r="MPO81" s="811"/>
      <c r="MPP81" s="811"/>
      <c r="MPQ81" s="811"/>
      <c r="MPR81" s="811"/>
      <c r="MPS81" s="811"/>
      <c r="MPT81" s="811"/>
      <c r="MPU81" s="811"/>
      <c r="MPV81" s="811"/>
      <c r="MPW81" s="811"/>
      <c r="MPX81" s="811"/>
      <c r="MPY81" s="811"/>
      <c r="MPZ81" s="811"/>
      <c r="MQA81" s="811"/>
      <c r="MQB81" s="811"/>
      <c r="MQC81" s="811"/>
      <c r="MQD81" s="811"/>
      <c r="MQE81" s="811"/>
      <c r="MQF81" s="811"/>
      <c r="MQG81" s="811"/>
      <c r="MQH81" s="811"/>
      <c r="MQI81" s="811"/>
      <c r="MQJ81" s="811"/>
      <c r="MQK81" s="811"/>
      <c r="MQL81" s="811"/>
      <c r="MQM81" s="811"/>
      <c r="MQN81" s="811"/>
      <c r="MQO81" s="811"/>
      <c r="MQP81" s="811"/>
      <c r="MQQ81" s="811"/>
      <c r="MQR81" s="811"/>
      <c r="MQS81" s="811"/>
      <c r="MQT81" s="811"/>
      <c r="MQU81" s="811"/>
      <c r="MQV81" s="811"/>
      <c r="MQW81" s="811"/>
      <c r="MQX81" s="811"/>
      <c r="MQY81" s="811"/>
      <c r="MQZ81" s="811"/>
      <c r="MRA81" s="811"/>
      <c r="MRB81" s="811"/>
      <c r="MRC81" s="811"/>
      <c r="MRD81" s="811"/>
      <c r="MRE81" s="811"/>
      <c r="MRF81" s="811"/>
      <c r="MRG81" s="811"/>
      <c r="MRH81" s="811"/>
      <c r="MRI81" s="811"/>
      <c r="MRJ81" s="811"/>
      <c r="MRK81" s="811"/>
      <c r="MRL81" s="811"/>
      <c r="MRM81" s="811"/>
      <c r="MRN81" s="811"/>
      <c r="MRO81" s="811"/>
      <c r="MRP81" s="811"/>
      <c r="MRQ81" s="811"/>
      <c r="MRR81" s="811"/>
      <c r="MRS81" s="811"/>
      <c r="MRT81" s="811"/>
      <c r="MRU81" s="811"/>
      <c r="MRV81" s="811"/>
      <c r="MRW81" s="811"/>
      <c r="MRX81" s="811"/>
      <c r="MRY81" s="811"/>
      <c r="MRZ81" s="811"/>
      <c r="MSA81" s="811"/>
      <c r="MSB81" s="811"/>
      <c r="MSC81" s="811"/>
      <c r="MSD81" s="811"/>
      <c r="MSE81" s="811"/>
      <c r="MSF81" s="811"/>
      <c r="MSG81" s="811"/>
      <c r="MSH81" s="811"/>
      <c r="MSI81" s="811"/>
      <c r="MSJ81" s="811"/>
      <c r="MSK81" s="811"/>
      <c r="MSL81" s="811"/>
      <c r="MSM81" s="811"/>
      <c r="MSN81" s="811"/>
      <c r="MSO81" s="811"/>
      <c r="MSP81" s="811"/>
      <c r="MSQ81" s="811"/>
      <c r="MSR81" s="811"/>
      <c r="MSS81" s="811"/>
      <c r="MST81" s="811"/>
      <c r="MSU81" s="811"/>
      <c r="MSV81" s="811"/>
      <c r="MSW81" s="811"/>
      <c r="MSX81" s="811"/>
      <c r="MSY81" s="811"/>
      <c r="MSZ81" s="811"/>
      <c r="MTA81" s="811"/>
      <c r="MTB81" s="811"/>
      <c r="MTC81" s="811"/>
      <c r="MTD81" s="811"/>
      <c r="MTE81" s="811"/>
      <c r="MTF81" s="811"/>
      <c r="MTG81" s="811"/>
      <c r="MTH81" s="811"/>
      <c r="MTI81" s="811"/>
      <c r="MTJ81" s="811"/>
      <c r="MTK81" s="811"/>
      <c r="MTL81" s="811"/>
      <c r="MTM81" s="811"/>
      <c r="MTN81" s="811"/>
      <c r="MTO81" s="811"/>
      <c r="MTP81" s="811"/>
      <c r="MTQ81" s="811"/>
      <c r="MTR81" s="811"/>
      <c r="MTS81" s="811"/>
      <c r="MTT81" s="811"/>
      <c r="MTU81" s="811"/>
      <c r="MTV81" s="811"/>
      <c r="MTW81" s="811"/>
      <c r="MTX81" s="811"/>
      <c r="MTY81" s="811"/>
      <c r="MTZ81" s="811"/>
      <c r="MUA81" s="811"/>
      <c r="MUB81" s="811"/>
      <c r="MUC81" s="811"/>
      <c r="MUD81" s="811"/>
      <c r="MUE81" s="811"/>
      <c r="MUF81" s="811"/>
      <c r="MUG81" s="811"/>
      <c r="MUH81" s="811"/>
      <c r="MUI81" s="811"/>
      <c r="MUJ81" s="811"/>
      <c r="MUK81" s="811"/>
      <c r="MUL81" s="811"/>
      <c r="MUM81" s="811"/>
      <c r="MUN81" s="811"/>
      <c r="MUO81" s="811"/>
      <c r="MUP81" s="811"/>
      <c r="MUQ81" s="811"/>
      <c r="MUR81" s="811"/>
      <c r="MUS81" s="811"/>
      <c r="MUT81" s="811"/>
      <c r="MUU81" s="811"/>
      <c r="MUV81" s="811"/>
      <c r="MUW81" s="811"/>
      <c r="MUX81" s="811"/>
      <c r="MUY81" s="811"/>
      <c r="MUZ81" s="811"/>
      <c r="MVA81" s="811"/>
      <c r="MVB81" s="811"/>
      <c r="MVC81" s="811"/>
      <c r="MVD81" s="811"/>
      <c r="MVE81" s="811"/>
      <c r="MVF81" s="811"/>
      <c r="MVG81" s="811"/>
      <c r="MVH81" s="811"/>
      <c r="MVI81" s="811"/>
      <c r="MVJ81" s="811"/>
      <c r="MVK81" s="811"/>
      <c r="MVL81" s="811"/>
      <c r="MVM81" s="811"/>
      <c r="MVN81" s="811"/>
      <c r="MVO81" s="811"/>
      <c r="MVP81" s="811"/>
      <c r="MVQ81" s="811"/>
      <c r="MVR81" s="811"/>
      <c r="MVS81" s="811"/>
      <c r="MVT81" s="811"/>
      <c r="MVU81" s="811"/>
      <c r="MVV81" s="811"/>
      <c r="MVW81" s="811"/>
      <c r="MVX81" s="811"/>
      <c r="MVY81" s="811"/>
      <c r="MVZ81" s="811"/>
      <c r="MWA81" s="811"/>
      <c r="MWB81" s="811"/>
      <c r="MWC81" s="811"/>
      <c r="MWD81" s="811"/>
      <c r="MWE81" s="811"/>
      <c r="MWF81" s="811"/>
      <c r="MWG81" s="811"/>
      <c r="MWH81" s="811"/>
      <c r="MWI81" s="811"/>
      <c r="MWJ81" s="811"/>
      <c r="MWK81" s="811"/>
      <c r="MWL81" s="811"/>
      <c r="MWM81" s="811"/>
      <c r="MWN81" s="811"/>
      <c r="MWO81" s="811"/>
      <c r="MWP81" s="811"/>
      <c r="MWQ81" s="811"/>
      <c r="MWR81" s="811"/>
      <c r="MWS81" s="811"/>
      <c r="MWT81" s="811"/>
      <c r="MWU81" s="811"/>
      <c r="MWV81" s="811"/>
      <c r="MWW81" s="811"/>
      <c r="MWX81" s="811"/>
      <c r="MWY81" s="811"/>
      <c r="MWZ81" s="811"/>
      <c r="MXA81" s="811"/>
      <c r="MXB81" s="811"/>
      <c r="MXC81" s="811"/>
      <c r="MXD81" s="811"/>
      <c r="MXE81" s="811"/>
      <c r="MXF81" s="811"/>
      <c r="MXG81" s="811"/>
      <c r="MXH81" s="811"/>
      <c r="MXI81" s="811"/>
      <c r="MXJ81" s="811"/>
      <c r="MXK81" s="811"/>
      <c r="MXL81" s="811"/>
      <c r="MXM81" s="811"/>
      <c r="MXN81" s="811"/>
      <c r="MXO81" s="811"/>
      <c r="MXP81" s="811"/>
      <c r="MXQ81" s="811"/>
      <c r="MXR81" s="811"/>
      <c r="MXS81" s="811"/>
      <c r="MXT81" s="811"/>
      <c r="MXU81" s="811"/>
      <c r="MXV81" s="811"/>
      <c r="MXW81" s="811"/>
      <c r="MXX81" s="811"/>
      <c r="MXY81" s="811"/>
      <c r="MXZ81" s="811"/>
      <c r="MYA81" s="811"/>
      <c r="MYB81" s="811"/>
      <c r="MYC81" s="811"/>
      <c r="MYD81" s="811"/>
      <c r="MYE81" s="811"/>
      <c r="MYF81" s="811"/>
      <c r="MYG81" s="811"/>
      <c r="MYH81" s="811"/>
      <c r="MYI81" s="811"/>
      <c r="MYJ81" s="811"/>
      <c r="MYK81" s="811"/>
      <c r="MYL81" s="811"/>
      <c r="MYM81" s="811"/>
      <c r="MYN81" s="811"/>
      <c r="MYO81" s="811"/>
      <c r="MYP81" s="811"/>
      <c r="MYQ81" s="811"/>
      <c r="MYR81" s="811"/>
      <c r="MYS81" s="811"/>
      <c r="MYT81" s="811"/>
      <c r="MYU81" s="811"/>
      <c r="MYV81" s="811"/>
      <c r="MYW81" s="811"/>
      <c r="MYX81" s="811"/>
      <c r="MYY81" s="811"/>
      <c r="MYZ81" s="811"/>
      <c r="MZA81" s="811"/>
      <c r="MZB81" s="811"/>
      <c r="MZC81" s="811"/>
      <c r="MZD81" s="811"/>
      <c r="MZE81" s="811"/>
      <c r="MZF81" s="811"/>
      <c r="MZG81" s="811"/>
      <c r="MZH81" s="811"/>
      <c r="MZI81" s="811"/>
      <c r="MZJ81" s="811"/>
      <c r="MZK81" s="811"/>
      <c r="MZL81" s="811"/>
      <c r="MZM81" s="811"/>
      <c r="MZN81" s="811"/>
      <c r="MZO81" s="811"/>
      <c r="MZP81" s="811"/>
      <c r="MZQ81" s="811"/>
      <c r="MZR81" s="811"/>
      <c r="MZS81" s="811"/>
      <c r="MZT81" s="811"/>
      <c r="MZU81" s="811"/>
      <c r="MZV81" s="811"/>
      <c r="MZW81" s="811"/>
      <c r="MZX81" s="811"/>
      <c r="MZY81" s="811"/>
      <c r="MZZ81" s="811"/>
      <c r="NAA81" s="811"/>
      <c r="NAB81" s="811"/>
      <c r="NAC81" s="811"/>
      <c r="NAD81" s="811"/>
      <c r="NAE81" s="811"/>
      <c r="NAF81" s="811"/>
      <c r="NAG81" s="811"/>
      <c r="NAH81" s="811"/>
      <c r="NAI81" s="811"/>
      <c r="NAJ81" s="811"/>
      <c r="NAK81" s="811"/>
      <c r="NAL81" s="811"/>
      <c r="NAM81" s="811"/>
      <c r="NAN81" s="811"/>
      <c r="NAO81" s="811"/>
      <c r="NAP81" s="811"/>
      <c r="NAQ81" s="811"/>
      <c r="NAR81" s="811"/>
      <c r="NAS81" s="811"/>
      <c r="NAT81" s="811"/>
      <c r="NAU81" s="811"/>
      <c r="NAV81" s="811"/>
      <c r="NAW81" s="811"/>
      <c r="NAX81" s="811"/>
      <c r="NAY81" s="811"/>
      <c r="NAZ81" s="811"/>
      <c r="NBA81" s="811"/>
      <c r="NBB81" s="811"/>
      <c r="NBC81" s="811"/>
      <c r="NBD81" s="811"/>
      <c r="NBE81" s="811"/>
      <c r="NBF81" s="811"/>
      <c r="NBG81" s="811"/>
      <c r="NBH81" s="811"/>
      <c r="NBI81" s="811"/>
      <c r="NBJ81" s="811"/>
      <c r="NBK81" s="811"/>
      <c r="NBL81" s="811"/>
      <c r="NBM81" s="811"/>
      <c r="NBN81" s="811"/>
      <c r="NBO81" s="811"/>
      <c r="NBP81" s="811"/>
      <c r="NBQ81" s="811"/>
      <c r="NBR81" s="811"/>
      <c r="NBS81" s="811"/>
      <c r="NBT81" s="811"/>
      <c r="NBU81" s="811"/>
      <c r="NBV81" s="811"/>
      <c r="NBW81" s="811"/>
      <c r="NBX81" s="811"/>
      <c r="NBY81" s="811"/>
      <c r="NBZ81" s="811"/>
      <c r="NCA81" s="811"/>
      <c r="NCB81" s="811"/>
      <c r="NCC81" s="811"/>
      <c r="NCD81" s="811"/>
      <c r="NCE81" s="811"/>
      <c r="NCF81" s="811"/>
      <c r="NCG81" s="811"/>
      <c r="NCH81" s="811"/>
      <c r="NCI81" s="811"/>
      <c r="NCJ81" s="811"/>
      <c r="NCK81" s="811"/>
      <c r="NCL81" s="811"/>
      <c r="NCM81" s="811"/>
      <c r="NCN81" s="811"/>
      <c r="NCO81" s="811"/>
      <c r="NCP81" s="811"/>
      <c r="NCQ81" s="811"/>
      <c r="NCR81" s="811"/>
      <c r="NCS81" s="811"/>
      <c r="NCT81" s="811"/>
      <c r="NCU81" s="811"/>
      <c r="NCV81" s="811"/>
      <c r="NCW81" s="811"/>
      <c r="NCX81" s="811"/>
      <c r="NCY81" s="811"/>
      <c r="NCZ81" s="811"/>
      <c r="NDA81" s="811"/>
      <c r="NDB81" s="811"/>
      <c r="NDC81" s="811"/>
      <c r="NDD81" s="811"/>
      <c r="NDE81" s="811"/>
      <c r="NDF81" s="811"/>
      <c r="NDG81" s="811"/>
      <c r="NDH81" s="811"/>
      <c r="NDI81" s="811"/>
      <c r="NDJ81" s="811"/>
      <c r="NDK81" s="811"/>
      <c r="NDL81" s="811"/>
      <c r="NDM81" s="811"/>
      <c r="NDN81" s="811"/>
      <c r="NDO81" s="811"/>
      <c r="NDP81" s="811"/>
      <c r="NDQ81" s="811"/>
      <c r="NDR81" s="811"/>
      <c r="NDS81" s="811"/>
      <c r="NDT81" s="811"/>
      <c r="NDU81" s="811"/>
      <c r="NDV81" s="811"/>
      <c r="NDW81" s="811"/>
      <c r="NDX81" s="811"/>
      <c r="NDY81" s="811"/>
      <c r="NDZ81" s="811"/>
      <c r="NEA81" s="811"/>
      <c r="NEB81" s="811"/>
      <c r="NEC81" s="811"/>
      <c r="NED81" s="811"/>
      <c r="NEE81" s="811"/>
      <c r="NEF81" s="811"/>
      <c r="NEG81" s="811"/>
      <c r="NEH81" s="811"/>
      <c r="NEI81" s="811"/>
      <c r="NEJ81" s="811"/>
      <c r="NEK81" s="811"/>
      <c r="NEL81" s="811"/>
      <c r="NEM81" s="811"/>
      <c r="NEN81" s="811"/>
      <c r="NEO81" s="811"/>
      <c r="NEP81" s="811"/>
      <c r="NEQ81" s="811"/>
      <c r="NER81" s="811"/>
      <c r="NES81" s="811"/>
      <c r="NET81" s="811"/>
      <c r="NEU81" s="811"/>
      <c r="NEV81" s="811"/>
      <c r="NEW81" s="811"/>
      <c r="NEX81" s="811"/>
      <c r="NEY81" s="811"/>
      <c r="NEZ81" s="811"/>
      <c r="NFA81" s="811"/>
      <c r="NFB81" s="811"/>
      <c r="NFC81" s="811"/>
      <c r="NFD81" s="811"/>
      <c r="NFE81" s="811"/>
      <c r="NFF81" s="811"/>
      <c r="NFG81" s="811"/>
      <c r="NFH81" s="811"/>
      <c r="NFI81" s="811"/>
      <c r="NFJ81" s="811"/>
      <c r="NFK81" s="811"/>
      <c r="NFL81" s="811"/>
      <c r="NFM81" s="811"/>
      <c r="NFN81" s="811"/>
      <c r="NFO81" s="811"/>
      <c r="NFP81" s="811"/>
      <c r="NFQ81" s="811"/>
      <c r="NFR81" s="811"/>
      <c r="NFS81" s="811"/>
      <c r="NFT81" s="811"/>
      <c r="NFU81" s="811"/>
      <c r="NFV81" s="811"/>
      <c r="NFW81" s="811"/>
      <c r="NFX81" s="811"/>
      <c r="NFY81" s="811"/>
      <c r="NFZ81" s="811"/>
      <c r="NGA81" s="811"/>
      <c r="NGB81" s="811"/>
      <c r="NGC81" s="811"/>
      <c r="NGD81" s="811"/>
      <c r="NGE81" s="811"/>
      <c r="NGF81" s="811"/>
      <c r="NGG81" s="811"/>
      <c r="NGH81" s="811"/>
      <c r="NGI81" s="811"/>
      <c r="NGJ81" s="811"/>
      <c r="NGK81" s="811"/>
      <c r="NGL81" s="811"/>
      <c r="NGM81" s="811"/>
      <c r="NGN81" s="811"/>
      <c r="NGO81" s="811"/>
      <c r="NGP81" s="811"/>
      <c r="NGQ81" s="811"/>
      <c r="NGR81" s="811"/>
      <c r="NGS81" s="811"/>
      <c r="NGT81" s="811"/>
      <c r="NGU81" s="811"/>
      <c r="NGV81" s="811"/>
      <c r="NGW81" s="811"/>
      <c r="NGX81" s="811"/>
      <c r="NGY81" s="811"/>
      <c r="NGZ81" s="811"/>
      <c r="NHA81" s="811"/>
      <c r="NHB81" s="811"/>
      <c r="NHC81" s="811"/>
      <c r="NHD81" s="811"/>
      <c r="NHE81" s="811"/>
      <c r="NHF81" s="811"/>
      <c r="NHG81" s="811"/>
      <c r="NHH81" s="811"/>
      <c r="NHI81" s="811"/>
      <c r="NHJ81" s="811"/>
      <c r="NHK81" s="811"/>
      <c r="NHL81" s="811"/>
      <c r="NHM81" s="811"/>
      <c r="NHN81" s="811"/>
      <c r="NHO81" s="811"/>
      <c r="NHP81" s="811"/>
      <c r="NHQ81" s="811"/>
      <c r="NHR81" s="811"/>
      <c r="NHS81" s="811"/>
      <c r="NHT81" s="811"/>
      <c r="NHU81" s="811"/>
      <c r="NHV81" s="811"/>
      <c r="NHW81" s="811"/>
      <c r="NHX81" s="811"/>
      <c r="NHY81" s="811"/>
      <c r="NHZ81" s="811"/>
      <c r="NIA81" s="811"/>
      <c r="NIB81" s="811"/>
      <c r="NIC81" s="811"/>
      <c r="NID81" s="811"/>
      <c r="NIE81" s="811"/>
      <c r="NIF81" s="811"/>
      <c r="NIG81" s="811"/>
      <c r="NIH81" s="811"/>
      <c r="NII81" s="811"/>
      <c r="NIJ81" s="811"/>
      <c r="NIK81" s="811"/>
      <c r="NIL81" s="811"/>
      <c r="NIM81" s="811"/>
      <c r="NIN81" s="811"/>
      <c r="NIO81" s="811"/>
      <c r="NIP81" s="811"/>
      <c r="NIQ81" s="811"/>
      <c r="NIR81" s="811"/>
      <c r="NIS81" s="811"/>
      <c r="NIT81" s="811"/>
      <c r="NIU81" s="811"/>
      <c r="NIV81" s="811"/>
      <c r="NIW81" s="811"/>
      <c r="NIX81" s="811"/>
      <c r="NIY81" s="811"/>
      <c r="NIZ81" s="811"/>
      <c r="NJA81" s="811"/>
      <c r="NJB81" s="811"/>
      <c r="NJC81" s="811"/>
      <c r="NJD81" s="811"/>
      <c r="NJE81" s="811"/>
      <c r="NJF81" s="811"/>
      <c r="NJG81" s="811"/>
      <c r="NJH81" s="811"/>
      <c r="NJI81" s="811"/>
      <c r="NJJ81" s="811"/>
      <c r="NJK81" s="811"/>
      <c r="NJL81" s="811"/>
      <c r="NJM81" s="811"/>
      <c r="NJN81" s="811"/>
      <c r="NJO81" s="811"/>
      <c r="NJP81" s="811"/>
      <c r="NJQ81" s="811"/>
      <c r="NJR81" s="811"/>
      <c r="NJS81" s="811"/>
      <c r="NJT81" s="811"/>
      <c r="NJU81" s="811"/>
      <c r="NJV81" s="811"/>
      <c r="NJW81" s="811"/>
      <c r="NJX81" s="811"/>
      <c r="NJY81" s="811"/>
      <c r="NJZ81" s="811"/>
      <c r="NKA81" s="811"/>
      <c r="NKB81" s="811"/>
      <c r="NKC81" s="811"/>
      <c r="NKD81" s="811"/>
      <c r="NKE81" s="811"/>
      <c r="NKF81" s="811"/>
      <c r="NKG81" s="811"/>
      <c r="NKH81" s="811"/>
      <c r="NKI81" s="811"/>
      <c r="NKJ81" s="811"/>
      <c r="NKK81" s="811"/>
      <c r="NKL81" s="811"/>
      <c r="NKM81" s="811"/>
      <c r="NKN81" s="811"/>
      <c r="NKO81" s="811"/>
      <c r="NKP81" s="811"/>
      <c r="NKQ81" s="811"/>
      <c r="NKR81" s="811"/>
      <c r="NKS81" s="811"/>
      <c r="NKT81" s="811"/>
      <c r="NKU81" s="811"/>
      <c r="NKV81" s="811"/>
      <c r="NKW81" s="811"/>
      <c r="NKX81" s="811"/>
      <c r="NKY81" s="811"/>
      <c r="NKZ81" s="811"/>
      <c r="NLA81" s="811"/>
      <c r="NLB81" s="811"/>
      <c r="NLC81" s="811"/>
      <c r="NLD81" s="811"/>
      <c r="NLE81" s="811"/>
      <c r="NLF81" s="811"/>
      <c r="NLG81" s="811"/>
      <c r="NLH81" s="811"/>
      <c r="NLI81" s="811"/>
      <c r="NLJ81" s="811"/>
      <c r="NLK81" s="811"/>
      <c r="NLL81" s="811"/>
      <c r="NLM81" s="811"/>
      <c r="NLN81" s="811"/>
      <c r="NLO81" s="811"/>
      <c r="NLP81" s="811"/>
      <c r="NLQ81" s="811"/>
      <c r="NLR81" s="811"/>
      <c r="NLS81" s="811"/>
      <c r="NLT81" s="811"/>
      <c r="NLU81" s="811"/>
      <c r="NLV81" s="811"/>
      <c r="NLW81" s="811"/>
      <c r="NLX81" s="811"/>
      <c r="NLY81" s="811"/>
      <c r="NLZ81" s="811"/>
      <c r="NMA81" s="811"/>
      <c r="NMB81" s="811"/>
      <c r="NMC81" s="811"/>
      <c r="NMD81" s="811"/>
      <c r="NME81" s="811"/>
      <c r="NMF81" s="811"/>
      <c r="NMG81" s="811"/>
      <c r="NMH81" s="811"/>
      <c r="NMI81" s="811"/>
      <c r="NMJ81" s="811"/>
      <c r="NMK81" s="811"/>
      <c r="NML81" s="811"/>
      <c r="NMM81" s="811"/>
      <c r="NMN81" s="811"/>
      <c r="NMO81" s="811"/>
      <c r="NMP81" s="811"/>
      <c r="NMQ81" s="811"/>
      <c r="NMR81" s="811"/>
      <c r="NMS81" s="811"/>
      <c r="NMT81" s="811"/>
      <c r="NMU81" s="811"/>
      <c r="NMV81" s="811"/>
      <c r="NMW81" s="811"/>
      <c r="NMX81" s="811"/>
      <c r="NMY81" s="811"/>
      <c r="NMZ81" s="811"/>
      <c r="NNA81" s="811"/>
      <c r="NNB81" s="811"/>
      <c r="NNC81" s="811"/>
      <c r="NND81" s="811"/>
      <c r="NNE81" s="811"/>
      <c r="NNF81" s="811"/>
      <c r="NNG81" s="811"/>
      <c r="NNH81" s="811"/>
      <c r="NNI81" s="811"/>
      <c r="NNJ81" s="811"/>
      <c r="NNK81" s="811"/>
      <c r="NNL81" s="811"/>
      <c r="NNM81" s="811"/>
      <c r="NNN81" s="811"/>
      <c r="NNO81" s="811"/>
      <c r="NNP81" s="811"/>
      <c r="NNQ81" s="811"/>
      <c r="NNR81" s="811"/>
      <c r="NNS81" s="811"/>
      <c r="NNT81" s="811"/>
      <c r="NNU81" s="811"/>
      <c r="NNV81" s="811"/>
      <c r="NNW81" s="811"/>
      <c r="NNX81" s="811"/>
      <c r="NNY81" s="811"/>
      <c r="NNZ81" s="811"/>
      <c r="NOA81" s="811"/>
      <c r="NOB81" s="811"/>
      <c r="NOC81" s="811"/>
      <c r="NOD81" s="811"/>
      <c r="NOE81" s="811"/>
      <c r="NOF81" s="811"/>
      <c r="NOG81" s="811"/>
      <c r="NOH81" s="811"/>
      <c r="NOI81" s="811"/>
      <c r="NOJ81" s="811"/>
      <c r="NOK81" s="811"/>
      <c r="NOL81" s="811"/>
      <c r="NOM81" s="811"/>
      <c r="NON81" s="811"/>
      <c r="NOO81" s="811"/>
      <c r="NOP81" s="811"/>
      <c r="NOQ81" s="811"/>
      <c r="NOR81" s="811"/>
      <c r="NOS81" s="811"/>
      <c r="NOT81" s="811"/>
      <c r="NOU81" s="811"/>
      <c r="NOV81" s="811"/>
      <c r="NOW81" s="811"/>
      <c r="NOX81" s="811"/>
      <c r="NOY81" s="811"/>
      <c r="NOZ81" s="811"/>
      <c r="NPA81" s="811"/>
      <c r="NPB81" s="811"/>
      <c r="NPC81" s="811"/>
      <c r="NPD81" s="811"/>
      <c r="NPE81" s="811"/>
      <c r="NPF81" s="811"/>
      <c r="NPG81" s="811"/>
      <c r="NPH81" s="811"/>
      <c r="NPI81" s="811"/>
      <c r="NPJ81" s="811"/>
      <c r="NPK81" s="811"/>
      <c r="NPL81" s="811"/>
      <c r="NPM81" s="811"/>
      <c r="NPN81" s="811"/>
      <c r="NPO81" s="811"/>
      <c r="NPP81" s="811"/>
      <c r="NPQ81" s="811"/>
      <c r="NPR81" s="811"/>
      <c r="NPS81" s="811"/>
      <c r="NPT81" s="811"/>
      <c r="NPU81" s="811"/>
      <c r="NPV81" s="811"/>
      <c r="NPW81" s="811"/>
      <c r="NPX81" s="811"/>
      <c r="NPY81" s="811"/>
      <c r="NPZ81" s="811"/>
      <c r="NQA81" s="811"/>
      <c r="NQB81" s="811"/>
      <c r="NQC81" s="811"/>
      <c r="NQD81" s="811"/>
      <c r="NQE81" s="811"/>
      <c r="NQF81" s="811"/>
      <c r="NQG81" s="811"/>
      <c r="NQH81" s="811"/>
      <c r="NQI81" s="811"/>
      <c r="NQJ81" s="811"/>
      <c r="NQK81" s="811"/>
      <c r="NQL81" s="811"/>
      <c r="NQM81" s="811"/>
      <c r="NQN81" s="811"/>
      <c r="NQO81" s="811"/>
      <c r="NQP81" s="811"/>
      <c r="NQQ81" s="811"/>
      <c r="NQR81" s="811"/>
      <c r="NQS81" s="811"/>
      <c r="NQT81" s="811"/>
      <c r="NQU81" s="811"/>
      <c r="NQV81" s="811"/>
      <c r="NQW81" s="811"/>
      <c r="NQX81" s="811"/>
      <c r="NQY81" s="811"/>
      <c r="NQZ81" s="811"/>
      <c r="NRA81" s="811"/>
      <c r="NRB81" s="811"/>
      <c r="NRC81" s="811"/>
      <c r="NRD81" s="811"/>
      <c r="NRE81" s="811"/>
      <c r="NRF81" s="811"/>
      <c r="NRG81" s="811"/>
      <c r="NRH81" s="811"/>
      <c r="NRI81" s="811"/>
      <c r="NRJ81" s="811"/>
      <c r="NRK81" s="811"/>
      <c r="NRL81" s="811"/>
      <c r="NRM81" s="811"/>
      <c r="NRN81" s="811"/>
      <c r="NRO81" s="811"/>
      <c r="NRP81" s="811"/>
      <c r="NRQ81" s="811"/>
      <c r="NRR81" s="811"/>
      <c r="NRS81" s="811"/>
      <c r="NRT81" s="811"/>
      <c r="NRU81" s="811"/>
      <c r="NRV81" s="811"/>
      <c r="NRW81" s="811"/>
      <c r="NRX81" s="811"/>
      <c r="NRY81" s="811"/>
      <c r="NRZ81" s="811"/>
      <c r="NSA81" s="811"/>
      <c r="NSB81" s="811"/>
      <c r="NSC81" s="811"/>
      <c r="NSD81" s="811"/>
      <c r="NSE81" s="811"/>
      <c r="NSF81" s="811"/>
      <c r="NSG81" s="811"/>
      <c r="NSH81" s="811"/>
      <c r="NSI81" s="811"/>
      <c r="NSJ81" s="811"/>
      <c r="NSK81" s="811"/>
      <c r="NSL81" s="811"/>
      <c r="NSM81" s="811"/>
      <c r="NSN81" s="811"/>
      <c r="NSO81" s="811"/>
      <c r="NSP81" s="811"/>
      <c r="NSQ81" s="811"/>
      <c r="NSR81" s="811"/>
      <c r="NSS81" s="811"/>
      <c r="NST81" s="811"/>
      <c r="NSU81" s="811"/>
      <c r="NSV81" s="811"/>
      <c r="NSW81" s="811"/>
      <c r="NSX81" s="811"/>
      <c r="NSY81" s="811"/>
      <c r="NSZ81" s="811"/>
      <c r="NTA81" s="811"/>
      <c r="NTB81" s="811"/>
      <c r="NTC81" s="811"/>
      <c r="NTD81" s="811"/>
      <c r="NTE81" s="811"/>
      <c r="NTF81" s="811"/>
      <c r="NTG81" s="811"/>
      <c r="NTH81" s="811"/>
      <c r="NTI81" s="811"/>
      <c r="NTJ81" s="811"/>
      <c r="NTK81" s="811"/>
      <c r="NTL81" s="811"/>
      <c r="NTM81" s="811"/>
      <c r="NTN81" s="811"/>
      <c r="NTO81" s="811"/>
      <c r="NTP81" s="811"/>
      <c r="NTQ81" s="811"/>
      <c r="NTR81" s="811"/>
      <c r="NTS81" s="811"/>
      <c r="NTT81" s="811"/>
      <c r="NTU81" s="811"/>
      <c r="NTV81" s="811"/>
      <c r="NTW81" s="811"/>
      <c r="NTX81" s="811"/>
      <c r="NTY81" s="811"/>
      <c r="NTZ81" s="811"/>
      <c r="NUA81" s="811"/>
      <c r="NUB81" s="811"/>
      <c r="NUC81" s="811"/>
      <c r="NUD81" s="811"/>
      <c r="NUE81" s="811"/>
      <c r="NUF81" s="811"/>
      <c r="NUG81" s="811"/>
      <c r="NUH81" s="811"/>
      <c r="NUI81" s="811"/>
      <c r="NUJ81" s="811"/>
      <c r="NUK81" s="811"/>
      <c r="NUL81" s="811"/>
      <c r="NUM81" s="811"/>
      <c r="NUN81" s="811"/>
      <c r="NUO81" s="811"/>
      <c r="NUP81" s="811"/>
      <c r="NUQ81" s="811"/>
      <c r="NUR81" s="811"/>
      <c r="NUS81" s="811"/>
      <c r="NUT81" s="811"/>
      <c r="NUU81" s="811"/>
      <c r="NUV81" s="811"/>
      <c r="NUW81" s="811"/>
      <c r="NUX81" s="811"/>
      <c r="NUY81" s="811"/>
      <c r="NUZ81" s="811"/>
      <c r="NVA81" s="811"/>
      <c r="NVB81" s="811"/>
      <c r="NVC81" s="811"/>
      <c r="NVD81" s="811"/>
      <c r="NVE81" s="811"/>
      <c r="NVF81" s="811"/>
      <c r="NVG81" s="811"/>
      <c r="NVH81" s="811"/>
      <c r="NVI81" s="811"/>
      <c r="NVJ81" s="811"/>
      <c r="NVK81" s="811"/>
      <c r="NVL81" s="811"/>
      <c r="NVM81" s="811"/>
      <c r="NVN81" s="811"/>
      <c r="NVO81" s="811"/>
      <c r="NVP81" s="811"/>
      <c r="NVQ81" s="811"/>
      <c r="NVR81" s="811"/>
      <c r="NVS81" s="811"/>
      <c r="NVT81" s="811"/>
      <c r="NVU81" s="811"/>
      <c r="NVV81" s="811"/>
      <c r="NVW81" s="811"/>
      <c r="NVX81" s="811"/>
      <c r="NVY81" s="811"/>
      <c r="NVZ81" s="811"/>
      <c r="NWA81" s="811"/>
      <c r="NWB81" s="811"/>
      <c r="NWC81" s="811"/>
      <c r="NWD81" s="811"/>
      <c r="NWE81" s="811"/>
      <c r="NWF81" s="811"/>
      <c r="NWG81" s="811"/>
      <c r="NWH81" s="811"/>
      <c r="NWI81" s="811"/>
      <c r="NWJ81" s="811"/>
      <c r="NWK81" s="811"/>
      <c r="NWL81" s="811"/>
      <c r="NWM81" s="811"/>
      <c r="NWN81" s="811"/>
      <c r="NWO81" s="811"/>
      <c r="NWP81" s="811"/>
      <c r="NWQ81" s="811"/>
      <c r="NWR81" s="811"/>
      <c r="NWS81" s="811"/>
      <c r="NWT81" s="811"/>
      <c r="NWU81" s="811"/>
      <c r="NWV81" s="811"/>
      <c r="NWW81" s="811"/>
      <c r="NWX81" s="811"/>
      <c r="NWY81" s="811"/>
      <c r="NWZ81" s="811"/>
      <c r="NXA81" s="811"/>
      <c r="NXB81" s="811"/>
      <c r="NXC81" s="811"/>
      <c r="NXD81" s="811"/>
      <c r="NXE81" s="811"/>
      <c r="NXF81" s="811"/>
      <c r="NXG81" s="811"/>
      <c r="NXH81" s="811"/>
      <c r="NXI81" s="811"/>
      <c r="NXJ81" s="811"/>
      <c r="NXK81" s="811"/>
      <c r="NXL81" s="811"/>
      <c r="NXM81" s="811"/>
      <c r="NXN81" s="811"/>
      <c r="NXO81" s="811"/>
      <c r="NXP81" s="811"/>
      <c r="NXQ81" s="811"/>
      <c r="NXR81" s="811"/>
      <c r="NXS81" s="811"/>
      <c r="NXT81" s="811"/>
      <c r="NXU81" s="811"/>
      <c r="NXV81" s="811"/>
      <c r="NXW81" s="811"/>
      <c r="NXX81" s="811"/>
      <c r="NXY81" s="811"/>
      <c r="NXZ81" s="811"/>
      <c r="NYA81" s="811"/>
      <c r="NYB81" s="811"/>
      <c r="NYC81" s="811"/>
      <c r="NYD81" s="811"/>
      <c r="NYE81" s="811"/>
      <c r="NYF81" s="811"/>
      <c r="NYG81" s="811"/>
      <c r="NYH81" s="811"/>
      <c r="NYI81" s="811"/>
      <c r="NYJ81" s="811"/>
      <c r="NYK81" s="811"/>
      <c r="NYL81" s="811"/>
      <c r="NYM81" s="811"/>
      <c r="NYN81" s="811"/>
      <c r="NYO81" s="811"/>
      <c r="NYP81" s="811"/>
      <c r="NYQ81" s="811"/>
      <c r="NYR81" s="811"/>
      <c r="NYS81" s="811"/>
      <c r="NYT81" s="811"/>
      <c r="NYU81" s="811"/>
      <c r="NYV81" s="811"/>
      <c r="NYW81" s="811"/>
      <c r="NYX81" s="811"/>
      <c r="NYY81" s="811"/>
      <c r="NYZ81" s="811"/>
      <c r="NZA81" s="811"/>
      <c r="NZB81" s="811"/>
      <c r="NZC81" s="811"/>
      <c r="NZD81" s="811"/>
      <c r="NZE81" s="811"/>
      <c r="NZF81" s="811"/>
      <c r="NZG81" s="811"/>
      <c r="NZH81" s="811"/>
      <c r="NZI81" s="811"/>
      <c r="NZJ81" s="811"/>
      <c r="NZK81" s="811"/>
      <c r="NZL81" s="811"/>
      <c r="NZM81" s="811"/>
      <c r="NZN81" s="811"/>
      <c r="NZO81" s="811"/>
      <c r="NZP81" s="811"/>
      <c r="NZQ81" s="811"/>
      <c r="NZR81" s="811"/>
      <c r="NZS81" s="811"/>
      <c r="NZT81" s="811"/>
      <c r="NZU81" s="811"/>
      <c r="NZV81" s="811"/>
      <c r="NZW81" s="811"/>
      <c r="NZX81" s="811"/>
      <c r="NZY81" s="811"/>
      <c r="NZZ81" s="811"/>
      <c r="OAA81" s="811"/>
      <c r="OAB81" s="811"/>
      <c r="OAC81" s="811"/>
      <c r="OAD81" s="811"/>
      <c r="OAE81" s="811"/>
      <c r="OAF81" s="811"/>
      <c r="OAG81" s="811"/>
      <c r="OAH81" s="811"/>
      <c r="OAI81" s="811"/>
      <c r="OAJ81" s="811"/>
      <c r="OAK81" s="811"/>
      <c r="OAL81" s="811"/>
      <c r="OAM81" s="811"/>
      <c r="OAN81" s="811"/>
      <c r="OAO81" s="811"/>
      <c r="OAP81" s="811"/>
      <c r="OAQ81" s="811"/>
      <c r="OAR81" s="811"/>
      <c r="OAS81" s="811"/>
      <c r="OAT81" s="811"/>
      <c r="OAU81" s="811"/>
      <c r="OAV81" s="811"/>
      <c r="OAW81" s="811"/>
      <c r="OAX81" s="811"/>
      <c r="OAY81" s="811"/>
      <c r="OAZ81" s="811"/>
      <c r="OBA81" s="811"/>
      <c r="OBB81" s="811"/>
      <c r="OBC81" s="811"/>
      <c r="OBD81" s="811"/>
      <c r="OBE81" s="811"/>
      <c r="OBF81" s="811"/>
      <c r="OBG81" s="811"/>
      <c r="OBH81" s="811"/>
      <c r="OBI81" s="811"/>
      <c r="OBJ81" s="811"/>
      <c r="OBK81" s="811"/>
      <c r="OBL81" s="811"/>
      <c r="OBM81" s="811"/>
      <c r="OBN81" s="811"/>
      <c r="OBO81" s="811"/>
      <c r="OBP81" s="811"/>
      <c r="OBQ81" s="811"/>
      <c r="OBR81" s="811"/>
      <c r="OBS81" s="811"/>
      <c r="OBT81" s="811"/>
      <c r="OBU81" s="811"/>
      <c r="OBV81" s="811"/>
      <c r="OBW81" s="811"/>
      <c r="OBX81" s="811"/>
      <c r="OBY81" s="811"/>
      <c r="OBZ81" s="811"/>
      <c r="OCA81" s="811"/>
      <c r="OCB81" s="811"/>
      <c r="OCC81" s="811"/>
      <c r="OCD81" s="811"/>
      <c r="OCE81" s="811"/>
      <c r="OCF81" s="811"/>
      <c r="OCG81" s="811"/>
      <c r="OCH81" s="811"/>
      <c r="OCI81" s="811"/>
      <c r="OCJ81" s="811"/>
      <c r="OCK81" s="811"/>
      <c r="OCL81" s="811"/>
      <c r="OCM81" s="811"/>
      <c r="OCN81" s="811"/>
      <c r="OCO81" s="811"/>
      <c r="OCP81" s="811"/>
      <c r="OCQ81" s="811"/>
      <c r="OCR81" s="811"/>
      <c r="OCS81" s="811"/>
      <c r="OCT81" s="811"/>
      <c r="OCU81" s="811"/>
      <c r="OCV81" s="811"/>
      <c r="OCW81" s="811"/>
      <c r="OCX81" s="811"/>
      <c r="OCY81" s="811"/>
      <c r="OCZ81" s="811"/>
      <c r="ODA81" s="811"/>
      <c r="ODB81" s="811"/>
      <c r="ODC81" s="811"/>
      <c r="ODD81" s="811"/>
      <c r="ODE81" s="811"/>
      <c r="ODF81" s="811"/>
      <c r="ODG81" s="811"/>
      <c r="ODH81" s="811"/>
      <c r="ODI81" s="811"/>
      <c r="ODJ81" s="811"/>
      <c r="ODK81" s="811"/>
      <c r="ODL81" s="811"/>
      <c r="ODM81" s="811"/>
      <c r="ODN81" s="811"/>
      <c r="ODO81" s="811"/>
      <c r="ODP81" s="811"/>
      <c r="ODQ81" s="811"/>
      <c r="ODR81" s="811"/>
      <c r="ODS81" s="811"/>
      <c r="ODT81" s="811"/>
      <c r="ODU81" s="811"/>
      <c r="ODV81" s="811"/>
      <c r="ODW81" s="811"/>
      <c r="ODX81" s="811"/>
      <c r="ODY81" s="811"/>
      <c r="ODZ81" s="811"/>
      <c r="OEA81" s="811"/>
      <c r="OEB81" s="811"/>
      <c r="OEC81" s="811"/>
      <c r="OED81" s="811"/>
      <c r="OEE81" s="811"/>
      <c r="OEF81" s="811"/>
      <c r="OEG81" s="811"/>
      <c r="OEH81" s="811"/>
      <c r="OEI81" s="811"/>
      <c r="OEJ81" s="811"/>
      <c r="OEK81" s="811"/>
      <c r="OEL81" s="811"/>
      <c r="OEM81" s="811"/>
      <c r="OEN81" s="811"/>
      <c r="OEO81" s="811"/>
      <c r="OEP81" s="811"/>
      <c r="OEQ81" s="811"/>
      <c r="OER81" s="811"/>
      <c r="OES81" s="811"/>
      <c r="OET81" s="811"/>
      <c r="OEU81" s="811"/>
      <c r="OEV81" s="811"/>
      <c r="OEW81" s="811"/>
      <c r="OEX81" s="811"/>
      <c r="OEY81" s="811"/>
      <c r="OEZ81" s="811"/>
      <c r="OFA81" s="811"/>
      <c r="OFB81" s="811"/>
      <c r="OFC81" s="811"/>
      <c r="OFD81" s="811"/>
      <c r="OFE81" s="811"/>
      <c r="OFF81" s="811"/>
      <c r="OFG81" s="811"/>
      <c r="OFH81" s="811"/>
      <c r="OFI81" s="811"/>
      <c r="OFJ81" s="811"/>
      <c r="OFK81" s="811"/>
      <c r="OFL81" s="811"/>
      <c r="OFM81" s="811"/>
      <c r="OFN81" s="811"/>
      <c r="OFO81" s="811"/>
      <c r="OFP81" s="811"/>
      <c r="OFQ81" s="811"/>
      <c r="OFR81" s="811"/>
      <c r="OFS81" s="811"/>
      <c r="OFT81" s="811"/>
      <c r="OFU81" s="811"/>
      <c r="OFV81" s="811"/>
      <c r="OFW81" s="811"/>
      <c r="OFX81" s="811"/>
      <c r="OFY81" s="811"/>
      <c r="OFZ81" s="811"/>
      <c r="OGA81" s="811"/>
      <c r="OGB81" s="811"/>
      <c r="OGC81" s="811"/>
      <c r="OGD81" s="811"/>
      <c r="OGE81" s="811"/>
      <c r="OGF81" s="811"/>
      <c r="OGG81" s="811"/>
      <c r="OGH81" s="811"/>
      <c r="OGI81" s="811"/>
      <c r="OGJ81" s="811"/>
      <c r="OGK81" s="811"/>
      <c r="OGL81" s="811"/>
      <c r="OGM81" s="811"/>
      <c r="OGN81" s="811"/>
      <c r="OGO81" s="811"/>
      <c r="OGP81" s="811"/>
      <c r="OGQ81" s="811"/>
      <c r="OGR81" s="811"/>
      <c r="OGS81" s="811"/>
      <c r="OGT81" s="811"/>
      <c r="OGU81" s="811"/>
      <c r="OGV81" s="811"/>
      <c r="OGW81" s="811"/>
      <c r="OGX81" s="811"/>
      <c r="OGY81" s="811"/>
      <c r="OGZ81" s="811"/>
      <c r="OHA81" s="811"/>
      <c r="OHB81" s="811"/>
      <c r="OHC81" s="811"/>
      <c r="OHD81" s="811"/>
      <c r="OHE81" s="811"/>
      <c r="OHF81" s="811"/>
      <c r="OHG81" s="811"/>
      <c r="OHH81" s="811"/>
      <c r="OHI81" s="811"/>
      <c r="OHJ81" s="811"/>
      <c r="OHK81" s="811"/>
      <c r="OHL81" s="811"/>
      <c r="OHM81" s="811"/>
      <c r="OHN81" s="811"/>
      <c r="OHO81" s="811"/>
      <c r="OHP81" s="811"/>
      <c r="OHQ81" s="811"/>
      <c r="OHR81" s="811"/>
      <c r="OHS81" s="811"/>
      <c r="OHT81" s="811"/>
      <c r="OHU81" s="811"/>
      <c r="OHV81" s="811"/>
      <c r="OHW81" s="811"/>
      <c r="OHX81" s="811"/>
      <c r="OHY81" s="811"/>
      <c r="OHZ81" s="811"/>
      <c r="OIA81" s="811"/>
      <c r="OIB81" s="811"/>
      <c r="OIC81" s="811"/>
      <c r="OID81" s="811"/>
      <c r="OIE81" s="811"/>
      <c r="OIF81" s="811"/>
      <c r="OIG81" s="811"/>
      <c r="OIH81" s="811"/>
      <c r="OII81" s="811"/>
      <c r="OIJ81" s="811"/>
      <c r="OIK81" s="811"/>
      <c r="OIL81" s="811"/>
      <c r="OIM81" s="811"/>
      <c r="OIN81" s="811"/>
      <c r="OIO81" s="811"/>
      <c r="OIP81" s="811"/>
      <c r="OIQ81" s="811"/>
      <c r="OIR81" s="811"/>
      <c r="OIS81" s="811"/>
      <c r="OIT81" s="811"/>
      <c r="OIU81" s="811"/>
      <c r="OIV81" s="811"/>
      <c r="OIW81" s="811"/>
      <c r="OIX81" s="811"/>
      <c r="OIY81" s="811"/>
      <c r="OIZ81" s="811"/>
      <c r="OJA81" s="811"/>
      <c r="OJB81" s="811"/>
      <c r="OJC81" s="811"/>
      <c r="OJD81" s="811"/>
      <c r="OJE81" s="811"/>
      <c r="OJF81" s="811"/>
      <c r="OJG81" s="811"/>
      <c r="OJH81" s="811"/>
      <c r="OJI81" s="811"/>
      <c r="OJJ81" s="811"/>
      <c r="OJK81" s="811"/>
      <c r="OJL81" s="811"/>
      <c r="OJM81" s="811"/>
      <c r="OJN81" s="811"/>
      <c r="OJO81" s="811"/>
      <c r="OJP81" s="811"/>
      <c r="OJQ81" s="811"/>
      <c r="OJR81" s="811"/>
      <c r="OJS81" s="811"/>
      <c r="OJT81" s="811"/>
      <c r="OJU81" s="811"/>
      <c r="OJV81" s="811"/>
      <c r="OJW81" s="811"/>
      <c r="OJX81" s="811"/>
      <c r="OJY81" s="811"/>
      <c r="OJZ81" s="811"/>
      <c r="OKA81" s="811"/>
      <c r="OKB81" s="811"/>
      <c r="OKC81" s="811"/>
      <c r="OKD81" s="811"/>
      <c r="OKE81" s="811"/>
      <c r="OKF81" s="811"/>
      <c r="OKG81" s="811"/>
      <c r="OKH81" s="811"/>
      <c r="OKI81" s="811"/>
      <c r="OKJ81" s="811"/>
      <c r="OKK81" s="811"/>
      <c r="OKL81" s="811"/>
      <c r="OKM81" s="811"/>
      <c r="OKN81" s="811"/>
      <c r="OKO81" s="811"/>
      <c r="OKP81" s="811"/>
      <c r="OKQ81" s="811"/>
      <c r="OKR81" s="811"/>
      <c r="OKS81" s="811"/>
      <c r="OKT81" s="811"/>
      <c r="OKU81" s="811"/>
      <c r="OKV81" s="811"/>
      <c r="OKW81" s="811"/>
      <c r="OKX81" s="811"/>
      <c r="OKY81" s="811"/>
      <c r="OKZ81" s="811"/>
      <c r="OLA81" s="811"/>
      <c r="OLB81" s="811"/>
      <c r="OLC81" s="811"/>
      <c r="OLD81" s="811"/>
      <c r="OLE81" s="811"/>
      <c r="OLF81" s="811"/>
      <c r="OLG81" s="811"/>
      <c r="OLH81" s="811"/>
      <c r="OLI81" s="811"/>
      <c r="OLJ81" s="811"/>
      <c r="OLK81" s="811"/>
      <c r="OLL81" s="811"/>
      <c r="OLM81" s="811"/>
      <c r="OLN81" s="811"/>
      <c r="OLO81" s="811"/>
      <c r="OLP81" s="811"/>
      <c r="OLQ81" s="811"/>
      <c r="OLR81" s="811"/>
      <c r="OLS81" s="811"/>
      <c r="OLT81" s="811"/>
      <c r="OLU81" s="811"/>
      <c r="OLV81" s="811"/>
      <c r="OLW81" s="811"/>
      <c r="OLX81" s="811"/>
      <c r="OLY81" s="811"/>
      <c r="OLZ81" s="811"/>
      <c r="OMA81" s="811"/>
      <c r="OMB81" s="811"/>
      <c r="OMC81" s="811"/>
      <c r="OMD81" s="811"/>
      <c r="OME81" s="811"/>
      <c r="OMF81" s="811"/>
      <c r="OMG81" s="811"/>
      <c r="OMH81" s="811"/>
      <c r="OMI81" s="811"/>
      <c r="OMJ81" s="811"/>
      <c r="OMK81" s="811"/>
      <c r="OML81" s="811"/>
      <c r="OMM81" s="811"/>
      <c r="OMN81" s="811"/>
      <c r="OMO81" s="811"/>
      <c r="OMP81" s="811"/>
      <c r="OMQ81" s="811"/>
      <c r="OMR81" s="811"/>
      <c r="OMS81" s="811"/>
      <c r="OMT81" s="811"/>
      <c r="OMU81" s="811"/>
      <c r="OMV81" s="811"/>
      <c r="OMW81" s="811"/>
      <c r="OMX81" s="811"/>
      <c r="OMY81" s="811"/>
      <c r="OMZ81" s="811"/>
      <c r="ONA81" s="811"/>
      <c r="ONB81" s="811"/>
      <c r="ONC81" s="811"/>
      <c r="OND81" s="811"/>
      <c r="ONE81" s="811"/>
      <c r="ONF81" s="811"/>
      <c r="ONG81" s="811"/>
      <c r="ONH81" s="811"/>
      <c r="ONI81" s="811"/>
      <c r="ONJ81" s="811"/>
      <c r="ONK81" s="811"/>
      <c r="ONL81" s="811"/>
      <c r="ONM81" s="811"/>
      <c r="ONN81" s="811"/>
      <c r="ONO81" s="811"/>
      <c r="ONP81" s="811"/>
      <c r="ONQ81" s="811"/>
      <c r="ONR81" s="811"/>
      <c r="ONS81" s="811"/>
      <c r="ONT81" s="811"/>
      <c r="ONU81" s="811"/>
      <c r="ONV81" s="811"/>
      <c r="ONW81" s="811"/>
      <c r="ONX81" s="811"/>
      <c r="ONY81" s="811"/>
      <c r="ONZ81" s="811"/>
      <c r="OOA81" s="811"/>
      <c r="OOB81" s="811"/>
      <c r="OOC81" s="811"/>
      <c r="OOD81" s="811"/>
      <c r="OOE81" s="811"/>
      <c r="OOF81" s="811"/>
      <c r="OOG81" s="811"/>
      <c r="OOH81" s="811"/>
      <c r="OOI81" s="811"/>
      <c r="OOJ81" s="811"/>
      <c r="OOK81" s="811"/>
      <c r="OOL81" s="811"/>
      <c r="OOM81" s="811"/>
      <c r="OON81" s="811"/>
      <c r="OOO81" s="811"/>
      <c r="OOP81" s="811"/>
      <c r="OOQ81" s="811"/>
      <c r="OOR81" s="811"/>
      <c r="OOS81" s="811"/>
      <c r="OOT81" s="811"/>
      <c r="OOU81" s="811"/>
      <c r="OOV81" s="811"/>
      <c r="OOW81" s="811"/>
      <c r="OOX81" s="811"/>
      <c r="OOY81" s="811"/>
      <c r="OOZ81" s="811"/>
      <c r="OPA81" s="811"/>
      <c r="OPB81" s="811"/>
      <c r="OPC81" s="811"/>
      <c r="OPD81" s="811"/>
      <c r="OPE81" s="811"/>
      <c r="OPF81" s="811"/>
      <c r="OPG81" s="811"/>
      <c r="OPH81" s="811"/>
      <c r="OPI81" s="811"/>
      <c r="OPJ81" s="811"/>
      <c r="OPK81" s="811"/>
      <c r="OPL81" s="811"/>
      <c r="OPM81" s="811"/>
      <c r="OPN81" s="811"/>
      <c r="OPO81" s="811"/>
      <c r="OPP81" s="811"/>
      <c r="OPQ81" s="811"/>
      <c r="OPR81" s="811"/>
      <c r="OPS81" s="811"/>
      <c r="OPT81" s="811"/>
      <c r="OPU81" s="811"/>
      <c r="OPV81" s="811"/>
      <c r="OPW81" s="811"/>
      <c r="OPX81" s="811"/>
      <c r="OPY81" s="811"/>
      <c r="OPZ81" s="811"/>
      <c r="OQA81" s="811"/>
      <c r="OQB81" s="811"/>
      <c r="OQC81" s="811"/>
      <c r="OQD81" s="811"/>
      <c r="OQE81" s="811"/>
      <c r="OQF81" s="811"/>
      <c r="OQG81" s="811"/>
      <c r="OQH81" s="811"/>
      <c r="OQI81" s="811"/>
      <c r="OQJ81" s="811"/>
      <c r="OQK81" s="811"/>
      <c r="OQL81" s="811"/>
      <c r="OQM81" s="811"/>
      <c r="OQN81" s="811"/>
      <c r="OQO81" s="811"/>
      <c r="OQP81" s="811"/>
      <c r="OQQ81" s="811"/>
      <c r="OQR81" s="811"/>
      <c r="OQS81" s="811"/>
      <c r="OQT81" s="811"/>
      <c r="OQU81" s="811"/>
      <c r="OQV81" s="811"/>
      <c r="OQW81" s="811"/>
      <c r="OQX81" s="811"/>
      <c r="OQY81" s="811"/>
      <c r="OQZ81" s="811"/>
      <c r="ORA81" s="811"/>
      <c r="ORB81" s="811"/>
      <c r="ORC81" s="811"/>
      <c r="ORD81" s="811"/>
      <c r="ORE81" s="811"/>
      <c r="ORF81" s="811"/>
      <c r="ORG81" s="811"/>
      <c r="ORH81" s="811"/>
      <c r="ORI81" s="811"/>
      <c r="ORJ81" s="811"/>
      <c r="ORK81" s="811"/>
      <c r="ORL81" s="811"/>
      <c r="ORM81" s="811"/>
      <c r="ORN81" s="811"/>
      <c r="ORO81" s="811"/>
      <c r="ORP81" s="811"/>
      <c r="ORQ81" s="811"/>
      <c r="ORR81" s="811"/>
      <c r="ORS81" s="811"/>
      <c r="ORT81" s="811"/>
      <c r="ORU81" s="811"/>
      <c r="ORV81" s="811"/>
      <c r="ORW81" s="811"/>
      <c r="ORX81" s="811"/>
      <c r="ORY81" s="811"/>
      <c r="ORZ81" s="811"/>
      <c r="OSA81" s="811"/>
      <c r="OSB81" s="811"/>
      <c r="OSC81" s="811"/>
      <c r="OSD81" s="811"/>
      <c r="OSE81" s="811"/>
      <c r="OSF81" s="811"/>
      <c r="OSG81" s="811"/>
      <c r="OSH81" s="811"/>
      <c r="OSI81" s="811"/>
      <c r="OSJ81" s="811"/>
      <c r="OSK81" s="811"/>
      <c r="OSL81" s="811"/>
      <c r="OSM81" s="811"/>
      <c r="OSN81" s="811"/>
      <c r="OSO81" s="811"/>
      <c r="OSP81" s="811"/>
      <c r="OSQ81" s="811"/>
      <c r="OSR81" s="811"/>
      <c r="OSS81" s="811"/>
      <c r="OST81" s="811"/>
      <c r="OSU81" s="811"/>
      <c r="OSV81" s="811"/>
      <c r="OSW81" s="811"/>
      <c r="OSX81" s="811"/>
      <c r="OSY81" s="811"/>
      <c r="OSZ81" s="811"/>
      <c r="OTA81" s="811"/>
      <c r="OTB81" s="811"/>
      <c r="OTC81" s="811"/>
      <c r="OTD81" s="811"/>
      <c r="OTE81" s="811"/>
      <c r="OTF81" s="811"/>
      <c r="OTG81" s="811"/>
      <c r="OTH81" s="811"/>
      <c r="OTI81" s="811"/>
      <c r="OTJ81" s="811"/>
      <c r="OTK81" s="811"/>
      <c r="OTL81" s="811"/>
      <c r="OTM81" s="811"/>
      <c r="OTN81" s="811"/>
      <c r="OTO81" s="811"/>
      <c r="OTP81" s="811"/>
      <c r="OTQ81" s="811"/>
      <c r="OTR81" s="811"/>
      <c r="OTS81" s="811"/>
      <c r="OTT81" s="811"/>
      <c r="OTU81" s="811"/>
      <c r="OTV81" s="811"/>
      <c r="OTW81" s="811"/>
      <c r="OTX81" s="811"/>
      <c r="OTY81" s="811"/>
      <c r="OTZ81" s="811"/>
      <c r="OUA81" s="811"/>
      <c r="OUB81" s="811"/>
      <c r="OUC81" s="811"/>
      <c r="OUD81" s="811"/>
      <c r="OUE81" s="811"/>
      <c r="OUF81" s="811"/>
      <c r="OUG81" s="811"/>
      <c r="OUH81" s="811"/>
      <c r="OUI81" s="811"/>
      <c r="OUJ81" s="811"/>
      <c r="OUK81" s="811"/>
      <c r="OUL81" s="811"/>
      <c r="OUM81" s="811"/>
      <c r="OUN81" s="811"/>
      <c r="OUO81" s="811"/>
      <c r="OUP81" s="811"/>
      <c r="OUQ81" s="811"/>
      <c r="OUR81" s="811"/>
      <c r="OUS81" s="811"/>
      <c r="OUT81" s="811"/>
      <c r="OUU81" s="811"/>
      <c r="OUV81" s="811"/>
      <c r="OUW81" s="811"/>
      <c r="OUX81" s="811"/>
      <c r="OUY81" s="811"/>
      <c r="OUZ81" s="811"/>
      <c r="OVA81" s="811"/>
      <c r="OVB81" s="811"/>
      <c r="OVC81" s="811"/>
      <c r="OVD81" s="811"/>
      <c r="OVE81" s="811"/>
      <c r="OVF81" s="811"/>
      <c r="OVG81" s="811"/>
      <c r="OVH81" s="811"/>
      <c r="OVI81" s="811"/>
      <c r="OVJ81" s="811"/>
      <c r="OVK81" s="811"/>
      <c r="OVL81" s="811"/>
      <c r="OVM81" s="811"/>
      <c r="OVN81" s="811"/>
      <c r="OVO81" s="811"/>
      <c r="OVP81" s="811"/>
      <c r="OVQ81" s="811"/>
      <c r="OVR81" s="811"/>
      <c r="OVS81" s="811"/>
      <c r="OVT81" s="811"/>
      <c r="OVU81" s="811"/>
      <c r="OVV81" s="811"/>
      <c r="OVW81" s="811"/>
      <c r="OVX81" s="811"/>
      <c r="OVY81" s="811"/>
      <c r="OVZ81" s="811"/>
      <c r="OWA81" s="811"/>
      <c r="OWB81" s="811"/>
      <c r="OWC81" s="811"/>
      <c r="OWD81" s="811"/>
      <c r="OWE81" s="811"/>
      <c r="OWF81" s="811"/>
      <c r="OWG81" s="811"/>
      <c r="OWH81" s="811"/>
      <c r="OWI81" s="811"/>
      <c r="OWJ81" s="811"/>
      <c r="OWK81" s="811"/>
      <c r="OWL81" s="811"/>
      <c r="OWM81" s="811"/>
      <c r="OWN81" s="811"/>
      <c r="OWO81" s="811"/>
      <c r="OWP81" s="811"/>
      <c r="OWQ81" s="811"/>
      <c r="OWR81" s="811"/>
      <c r="OWS81" s="811"/>
      <c r="OWT81" s="811"/>
      <c r="OWU81" s="811"/>
      <c r="OWV81" s="811"/>
      <c r="OWW81" s="811"/>
      <c r="OWX81" s="811"/>
      <c r="OWY81" s="811"/>
      <c r="OWZ81" s="811"/>
      <c r="OXA81" s="811"/>
      <c r="OXB81" s="811"/>
      <c r="OXC81" s="811"/>
      <c r="OXD81" s="811"/>
      <c r="OXE81" s="811"/>
      <c r="OXF81" s="811"/>
      <c r="OXG81" s="811"/>
      <c r="OXH81" s="811"/>
      <c r="OXI81" s="811"/>
      <c r="OXJ81" s="811"/>
      <c r="OXK81" s="811"/>
      <c r="OXL81" s="811"/>
      <c r="OXM81" s="811"/>
      <c r="OXN81" s="811"/>
      <c r="OXO81" s="811"/>
      <c r="OXP81" s="811"/>
      <c r="OXQ81" s="811"/>
      <c r="OXR81" s="811"/>
      <c r="OXS81" s="811"/>
      <c r="OXT81" s="811"/>
      <c r="OXU81" s="811"/>
      <c r="OXV81" s="811"/>
      <c r="OXW81" s="811"/>
      <c r="OXX81" s="811"/>
      <c r="OXY81" s="811"/>
      <c r="OXZ81" s="811"/>
      <c r="OYA81" s="811"/>
      <c r="OYB81" s="811"/>
      <c r="OYC81" s="811"/>
      <c r="OYD81" s="811"/>
      <c r="OYE81" s="811"/>
      <c r="OYF81" s="811"/>
      <c r="OYG81" s="811"/>
      <c r="OYH81" s="811"/>
      <c r="OYI81" s="811"/>
      <c r="OYJ81" s="811"/>
      <c r="OYK81" s="811"/>
      <c r="OYL81" s="811"/>
      <c r="OYM81" s="811"/>
      <c r="OYN81" s="811"/>
      <c r="OYO81" s="811"/>
      <c r="OYP81" s="811"/>
      <c r="OYQ81" s="811"/>
      <c r="OYR81" s="811"/>
      <c r="OYS81" s="811"/>
      <c r="OYT81" s="811"/>
      <c r="OYU81" s="811"/>
      <c r="OYV81" s="811"/>
      <c r="OYW81" s="811"/>
      <c r="OYX81" s="811"/>
      <c r="OYY81" s="811"/>
      <c r="OYZ81" s="811"/>
      <c r="OZA81" s="811"/>
      <c r="OZB81" s="811"/>
      <c r="OZC81" s="811"/>
      <c r="OZD81" s="811"/>
      <c r="OZE81" s="811"/>
      <c r="OZF81" s="811"/>
      <c r="OZG81" s="811"/>
      <c r="OZH81" s="811"/>
      <c r="OZI81" s="811"/>
      <c r="OZJ81" s="811"/>
      <c r="OZK81" s="811"/>
      <c r="OZL81" s="811"/>
      <c r="OZM81" s="811"/>
      <c r="OZN81" s="811"/>
      <c r="OZO81" s="811"/>
      <c r="OZP81" s="811"/>
      <c r="OZQ81" s="811"/>
      <c r="OZR81" s="811"/>
      <c r="OZS81" s="811"/>
      <c r="OZT81" s="811"/>
      <c r="OZU81" s="811"/>
      <c r="OZV81" s="811"/>
      <c r="OZW81" s="811"/>
      <c r="OZX81" s="811"/>
      <c r="OZY81" s="811"/>
      <c r="OZZ81" s="811"/>
      <c r="PAA81" s="811"/>
      <c r="PAB81" s="811"/>
      <c r="PAC81" s="811"/>
      <c r="PAD81" s="811"/>
      <c r="PAE81" s="811"/>
      <c r="PAF81" s="811"/>
      <c r="PAG81" s="811"/>
      <c r="PAH81" s="811"/>
      <c r="PAI81" s="811"/>
      <c r="PAJ81" s="811"/>
      <c r="PAK81" s="811"/>
      <c r="PAL81" s="811"/>
      <c r="PAM81" s="811"/>
      <c r="PAN81" s="811"/>
      <c r="PAO81" s="811"/>
      <c r="PAP81" s="811"/>
      <c r="PAQ81" s="811"/>
      <c r="PAR81" s="811"/>
      <c r="PAS81" s="811"/>
      <c r="PAT81" s="811"/>
      <c r="PAU81" s="811"/>
      <c r="PAV81" s="811"/>
      <c r="PAW81" s="811"/>
      <c r="PAX81" s="811"/>
      <c r="PAY81" s="811"/>
      <c r="PAZ81" s="811"/>
      <c r="PBA81" s="811"/>
      <c r="PBB81" s="811"/>
      <c r="PBC81" s="811"/>
      <c r="PBD81" s="811"/>
      <c r="PBE81" s="811"/>
      <c r="PBF81" s="811"/>
      <c r="PBG81" s="811"/>
      <c r="PBH81" s="811"/>
      <c r="PBI81" s="811"/>
      <c r="PBJ81" s="811"/>
      <c r="PBK81" s="811"/>
      <c r="PBL81" s="811"/>
      <c r="PBM81" s="811"/>
      <c r="PBN81" s="811"/>
      <c r="PBO81" s="811"/>
      <c r="PBP81" s="811"/>
      <c r="PBQ81" s="811"/>
      <c r="PBR81" s="811"/>
      <c r="PBS81" s="811"/>
      <c r="PBT81" s="811"/>
      <c r="PBU81" s="811"/>
      <c r="PBV81" s="811"/>
      <c r="PBW81" s="811"/>
      <c r="PBX81" s="811"/>
      <c r="PBY81" s="811"/>
      <c r="PBZ81" s="811"/>
      <c r="PCA81" s="811"/>
      <c r="PCB81" s="811"/>
      <c r="PCC81" s="811"/>
      <c r="PCD81" s="811"/>
      <c r="PCE81" s="811"/>
      <c r="PCF81" s="811"/>
      <c r="PCG81" s="811"/>
      <c r="PCH81" s="811"/>
      <c r="PCI81" s="811"/>
      <c r="PCJ81" s="811"/>
      <c r="PCK81" s="811"/>
      <c r="PCL81" s="811"/>
      <c r="PCM81" s="811"/>
      <c r="PCN81" s="811"/>
      <c r="PCO81" s="811"/>
      <c r="PCP81" s="811"/>
      <c r="PCQ81" s="811"/>
      <c r="PCR81" s="811"/>
      <c r="PCS81" s="811"/>
      <c r="PCT81" s="811"/>
      <c r="PCU81" s="811"/>
      <c r="PCV81" s="811"/>
      <c r="PCW81" s="811"/>
      <c r="PCX81" s="811"/>
      <c r="PCY81" s="811"/>
      <c r="PCZ81" s="811"/>
      <c r="PDA81" s="811"/>
      <c r="PDB81" s="811"/>
      <c r="PDC81" s="811"/>
      <c r="PDD81" s="811"/>
      <c r="PDE81" s="811"/>
      <c r="PDF81" s="811"/>
      <c r="PDG81" s="811"/>
      <c r="PDH81" s="811"/>
      <c r="PDI81" s="811"/>
      <c r="PDJ81" s="811"/>
      <c r="PDK81" s="811"/>
      <c r="PDL81" s="811"/>
      <c r="PDM81" s="811"/>
      <c r="PDN81" s="811"/>
      <c r="PDO81" s="811"/>
      <c r="PDP81" s="811"/>
      <c r="PDQ81" s="811"/>
      <c r="PDR81" s="811"/>
      <c r="PDS81" s="811"/>
      <c r="PDT81" s="811"/>
      <c r="PDU81" s="811"/>
      <c r="PDV81" s="811"/>
      <c r="PDW81" s="811"/>
      <c r="PDX81" s="811"/>
      <c r="PDY81" s="811"/>
      <c r="PDZ81" s="811"/>
      <c r="PEA81" s="811"/>
      <c r="PEB81" s="811"/>
      <c r="PEC81" s="811"/>
      <c r="PED81" s="811"/>
      <c r="PEE81" s="811"/>
      <c r="PEF81" s="811"/>
      <c r="PEG81" s="811"/>
      <c r="PEH81" s="811"/>
      <c r="PEI81" s="811"/>
      <c r="PEJ81" s="811"/>
      <c r="PEK81" s="811"/>
      <c r="PEL81" s="811"/>
      <c r="PEM81" s="811"/>
      <c r="PEN81" s="811"/>
      <c r="PEO81" s="811"/>
      <c r="PEP81" s="811"/>
      <c r="PEQ81" s="811"/>
      <c r="PER81" s="811"/>
      <c r="PES81" s="811"/>
      <c r="PET81" s="811"/>
      <c r="PEU81" s="811"/>
      <c r="PEV81" s="811"/>
      <c r="PEW81" s="811"/>
      <c r="PEX81" s="811"/>
      <c r="PEY81" s="811"/>
      <c r="PEZ81" s="811"/>
      <c r="PFA81" s="811"/>
      <c r="PFB81" s="811"/>
      <c r="PFC81" s="811"/>
      <c r="PFD81" s="811"/>
      <c r="PFE81" s="811"/>
      <c r="PFF81" s="811"/>
      <c r="PFG81" s="811"/>
      <c r="PFH81" s="811"/>
      <c r="PFI81" s="811"/>
      <c r="PFJ81" s="811"/>
      <c r="PFK81" s="811"/>
      <c r="PFL81" s="811"/>
      <c r="PFM81" s="811"/>
      <c r="PFN81" s="811"/>
      <c r="PFO81" s="811"/>
      <c r="PFP81" s="811"/>
      <c r="PFQ81" s="811"/>
      <c r="PFR81" s="811"/>
      <c r="PFS81" s="811"/>
      <c r="PFT81" s="811"/>
      <c r="PFU81" s="811"/>
      <c r="PFV81" s="811"/>
      <c r="PFW81" s="811"/>
      <c r="PFX81" s="811"/>
      <c r="PFY81" s="811"/>
      <c r="PFZ81" s="811"/>
      <c r="PGA81" s="811"/>
      <c r="PGB81" s="811"/>
      <c r="PGC81" s="811"/>
      <c r="PGD81" s="811"/>
      <c r="PGE81" s="811"/>
      <c r="PGF81" s="811"/>
      <c r="PGG81" s="811"/>
      <c r="PGH81" s="811"/>
      <c r="PGI81" s="811"/>
      <c r="PGJ81" s="811"/>
      <c r="PGK81" s="811"/>
      <c r="PGL81" s="811"/>
      <c r="PGM81" s="811"/>
      <c r="PGN81" s="811"/>
      <c r="PGO81" s="811"/>
      <c r="PGP81" s="811"/>
      <c r="PGQ81" s="811"/>
      <c r="PGR81" s="811"/>
      <c r="PGS81" s="811"/>
      <c r="PGT81" s="811"/>
      <c r="PGU81" s="811"/>
      <c r="PGV81" s="811"/>
      <c r="PGW81" s="811"/>
      <c r="PGX81" s="811"/>
      <c r="PGY81" s="811"/>
      <c r="PGZ81" s="811"/>
      <c r="PHA81" s="811"/>
      <c r="PHB81" s="811"/>
      <c r="PHC81" s="811"/>
      <c r="PHD81" s="811"/>
      <c r="PHE81" s="811"/>
      <c r="PHF81" s="811"/>
      <c r="PHG81" s="811"/>
      <c r="PHH81" s="811"/>
      <c r="PHI81" s="811"/>
      <c r="PHJ81" s="811"/>
      <c r="PHK81" s="811"/>
      <c r="PHL81" s="811"/>
      <c r="PHM81" s="811"/>
      <c r="PHN81" s="811"/>
      <c r="PHO81" s="811"/>
      <c r="PHP81" s="811"/>
      <c r="PHQ81" s="811"/>
      <c r="PHR81" s="811"/>
      <c r="PHS81" s="811"/>
      <c r="PHT81" s="811"/>
      <c r="PHU81" s="811"/>
      <c r="PHV81" s="811"/>
      <c r="PHW81" s="811"/>
      <c r="PHX81" s="811"/>
      <c r="PHY81" s="811"/>
      <c r="PHZ81" s="811"/>
      <c r="PIA81" s="811"/>
      <c r="PIB81" s="811"/>
      <c r="PIC81" s="811"/>
      <c r="PID81" s="811"/>
      <c r="PIE81" s="811"/>
      <c r="PIF81" s="811"/>
      <c r="PIG81" s="811"/>
      <c r="PIH81" s="811"/>
      <c r="PII81" s="811"/>
      <c r="PIJ81" s="811"/>
      <c r="PIK81" s="811"/>
      <c r="PIL81" s="811"/>
      <c r="PIM81" s="811"/>
      <c r="PIN81" s="811"/>
      <c r="PIO81" s="811"/>
      <c r="PIP81" s="811"/>
      <c r="PIQ81" s="811"/>
      <c r="PIR81" s="811"/>
      <c r="PIS81" s="811"/>
      <c r="PIT81" s="811"/>
      <c r="PIU81" s="811"/>
      <c r="PIV81" s="811"/>
      <c r="PIW81" s="811"/>
      <c r="PIX81" s="811"/>
      <c r="PIY81" s="811"/>
      <c r="PIZ81" s="811"/>
      <c r="PJA81" s="811"/>
      <c r="PJB81" s="811"/>
      <c r="PJC81" s="811"/>
      <c r="PJD81" s="811"/>
      <c r="PJE81" s="811"/>
      <c r="PJF81" s="811"/>
      <c r="PJG81" s="811"/>
      <c r="PJH81" s="811"/>
      <c r="PJI81" s="811"/>
      <c r="PJJ81" s="811"/>
      <c r="PJK81" s="811"/>
      <c r="PJL81" s="811"/>
      <c r="PJM81" s="811"/>
      <c r="PJN81" s="811"/>
      <c r="PJO81" s="811"/>
      <c r="PJP81" s="811"/>
      <c r="PJQ81" s="811"/>
      <c r="PJR81" s="811"/>
      <c r="PJS81" s="811"/>
      <c r="PJT81" s="811"/>
      <c r="PJU81" s="811"/>
      <c r="PJV81" s="811"/>
      <c r="PJW81" s="811"/>
      <c r="PJX81" s="811"/>
      <c r="PJY81" s="811"/>
      <c r="PJZ81" s="811"/>
      <c r="PKA81" s="811"/>
      <c r="PKB81" s="811"/>
      <c r="PKC81" s="811"/>
      <c r="PKD81" s="811"/>
      <c r="PKE81" s="811"/>
      <c r="PKF81" s="811"/>
      <c r="PKG81" s="811"/>
      <c r="PKH81" s="811"/>
      <c r="PKI81" s="811"/>
      <c r="PKJ81" s="811"/>
      <c r="PKK81" s="811"/>
      <c r="PKL81" s="811"/>
      <c r="PKM81" s="811"/>
      <c r="PKN81" s="811"/>
      <c r="PKO81" s="811"/>
      <c r="PKP81" s="811"/>
      <c r="PKQ81" s="811"/>
      <c r="PKR81" s="811"/>
      <c r="PKS81" s="811"/>
      <c r="PKT81" s="811"/>
      <c r="PKU81" s="811"/>
      <c r="PKV81" s="811"/>
      <c r="PKW81" s="811"/>
      <c r="PKX81" s="811"/>
      <c r="PKY81" s="811"/>
      <c r="PKZ81" s="811"/>
      <c r="PLA81" s="811"/>
      <c r="PLB81" s="811"/>
      <c r="PLC81" s="811"/>
      <c r="PLD81" s="811"/>
      <c r="PLE81" s="811"/>
      <c r="PLF81" s="811"/>
      <c r="PLG81" s="811"/>
      <c r="PLH81" s="811"/>
      <c r="PLI81" s="811"/>
      <c r="PLJ81" s="811"/>
      <c r="PLK81" s="811"/>
      <c r="PLL81" s="811"/>
      <c r="PLM81" s="811"/>
      <c r="PLN81" s="811"/>
      <c r="PLO81" s="811"/>
      <c r="PLP81" s="811"/>
      <c r="PLQ81" s="811"/>
      <c r="PLR81" s="811"/>
      <c r="PLS81" s="811"/>
      <c r="PLT81" s="811"/>
      <c r="PLU81" s="811"/>
      <c r="PLV81" s="811"/>
      <c r="PLW81" s="811"/>
      <c r="PLX81" s="811"/>
      <c r="PLY81" s="811"/>
      <c r="PLZ81" s="811"/>
      <c r="PMA81" s="811"/>
      <c r="PMB81" s="811"/>
      <c r="PMC81" s="811"/>
      <c r="PMD81" s="811"/>
      <c r="PME81" s="811"/>
      <c r="PMF81" s="811"/>
      <c r="PMG81" s="811"/>
      <c r="PMH81" s="811"/>
      <c r="PMI81" s="811"/>
      <c r="PMJ81" s="811"/>
      <c r="PMK81" s="811"/>
      <c r="PML81" s="811"/>
      <c r="PMM81" s="811"/>
      <c r="PMN81" s="811"/>
      <c r="PMO81" s="811"/>
      <c r="PMP81" s="811"/>
      <c r="PMQ81" s="811"/>
      <c r="PMR81" s="811"/>
      <c r="PMS81" s="811"/>
      <c r="PMT81" s="811"/>
      <c r="PMU81" s="811"/>
      <c r="PMV81" s="811"/>
      <c r="PMW81" s="811"/>
      <c r="PMX81" s="811"/>
      <c r="PMY81" s="811"/>
      <c r="PMZ81" s="811"/>
      <c r="PNA81" s="811"/>
      <c r="PNB81" s="811"/>
      <c r="PNC81" s="811"/>
      <c r="PND81" s="811"/>
      <c r="PNE81" s="811"/>
      <c r="PNF81" s="811"/>
      <c r="PNG81" s="811"/>
      <c r="PNH81" s="811"/>
      <c r="PNI81" s="811"/>
      <c r="PNJ81" s="811"/>
      <c r="PNK81" s="811"/>
      <c r="PNL81" s="811"/>
      <c r="PNM81" s="811"/>
      <c r="PNN81" s="811"/>
      <c r="PNO81" s="811"/>
      <c r="PNP81" s="811"/>
      <c r="PNQ81" s="811"/>
      <c r="PNR81" s="811"/>
      <c r="PNS81" s="811"/>
      <c r="PNT81" s="811"/>
      <c r="PNU81" s="811"/>
      <c r="PNV81" s="811"/>
      <c r="PNW81" s="811"/>
      <c r="PNX81" s="811"/>
      <c r="PNY81" s="811"/>
      <c r="PNZ81" s="811"/>
      <c r="POA81" s="811"/>
      <c r="POB81" s="811"/>
      <c r="POC81" s="811"/>
      <c r="POD81" s="811"/>
      <c r="POE81" s="811"/>
      <c r="POF81" s="811"/>
      <c r="POG81" s="811"/>
      <c r="POH81" s="811"/>
      <c r="POI81" s="811"/>
      <c r="POJ81" s="811"/>
      <c r="POK81" s="811"/>
      <c r="POL81" s="811"/>
      <c r="POM81" s="811"/>
      <c r="PON81" s="811"/>
      <c r="POO81" s="811"/>
      <c r="POP81" s="811"/>
      <c r="POQ81" s="811"/>
      <c r="POR81" s="811"/>
      <c r="POS81" s="811"/>
      <c r="POT81" s="811"/>
      <c r="POU81" s="811"/>
      <c r="POV81" s="811"/>
      <c r="POW81" s="811"/>
      <c r="POX81" s="811"/>
      <c r="POY81" s="811"/>
      <c r="POZ81" s="811"/>
      <c r="PPA81" s="811"/>
      <c r="PPB81" s="811"/>
      <c r="PPC81" s="811"/>
      <c r="PPD81" s="811"/>
      <c r="PPE81" s="811"/>
      <c r="PPF81" s="811"/>
      <c r="PPG81" s="811"/>
      <c r="PPH81" s="811"/>
      <c r="PPI81" s="811"/>
      <c r="PPJ81" s="811"/>
      <c r="PPK81" s="811"/>
      <c r="PPL81" s="811"/>
      <c r="PPM81" s="811"/>
      <c r="PPN81" s="811"/>
      <c r="PPO81" s="811"/>
      <c r="PPP81" s="811"/>
      <c r="PPQ81" s="811"/>
      <c r="PPR81" s="811"/>
      <c r="PPS81" s="811"/>
      <c r="PPT81" s="811"/>
      <c r="PPU81" s="811"/>
      <c r="PPV81" s="811"/>
      <c r="PPW81" s="811"/>
      <c r="PPX81" s="811"/>
      <c r="PPY81" s="811"/>
      <c r="PPZ81" s="811"/>
      <c r="PQA81" s="811"/>
      <c r="PQB81" s="811"/>
      <c r="PQC81" s="811"/>
      <c r="PQD81" s="811"/>
      <c r="PQE81" s="811"/>
      <c r="PQF81" s="811"/>
      <c r="PQG81" s="811"/>
      <c r="PQH81" s="811"/>
      <c r="PQI81" s="811"/>
      <c r="PQJ81" s="811"/>
      <c r="PQK81" s="811"/>
      <c r="PQL81" s="811"/>
      <c r="PQM81" s="811"/>
      <c r="PQN81" s="811"/>
      <c r="PQO81" s="811"/>
      <c r="PQP81" s="811"/>
      <c r="PQQ81" s="811"/>
      <c r="PQR81" s="811"/>
      <c r="PQS81" s="811"/>
      <c r="PQT81" s="811"/>
      <c r="PQU81" s="811"/>
      <c r="PQV81" s="811"/>
      <c r="PQW81" s="811"/>
      <c r="PQX81" s="811"/>
      <c r="PQY81" s="811"/>
      <c r="PQZ81" s="811"/>
      <c r="PRA81" s="811"/>
      <c r="PRB81" s="811"/>
      <c r="PRC81" s="811"/>
      <c r="PRD81" s="811"/>
      <c r="PRE81" s="811"/>
      <c r="PRF81" s="811"/>
      <c r="PRG81" s="811"/>
      <c r="PRH81" s="811"/>
      <c r="PRI81" s="811"/>
      <c r="PRJ81" s="811"/>
      <c r="PRK81" s="811"/>
      <c r="PRL81" s="811"/>
      <c r="PRM81" s="811"/>
      <c r="PRN81" s="811"/>
      <c r="PRO81" s="811"/>
      <c r="PRP81" s="811"/>
      <c r="PRQ81" s="811"/>
      <c r="PRR81" s="811"/>
      <c r="PRS81" s="811"/>
      <c r="PRT81" s="811"/>
      <c r="PRU81" s="811"/>
      <c r="PRV81" s="811"/>
      <c r="PRW81" s="811"/>
      <c r="PRX81" s="811"/>
      <c r="PRY81" s="811"/>
      <c r="PRZ81" s="811"/>
      <c r="PSA81" s="811"/>
      <c r="PSB81" s="811"/>
      <c r="PSC81" s="811"/>
      <c r="PSD81" s="811"/>
      <c r="PSE81" s="811"/>
      <c r="PSF81" s="811"/>
      <c r="PSG81" s="811"/>
      <c r="PSH81" s="811"/>
      <c r="PSI81" s="811"/>
      <c r="PSJ81" s="811"/>
      <c r="PSK81" s="811"/>
      <c r="PSL81" s="811"/>
      <c r="PSM81" s="811"/>
      <c r="PSN81" s="811"/>
      <c r="PSO81" s="811"/>
      <c r="PSP81" s="811"/>
      <c r="PSQ81" s="811"/>
      <c r="PSR81" s="811"/>
      <c r="PSS81" s="811"/>
      <c r="PST81" s="811"/>
      <c r="PSU81" s="811"/>
      <c r="PSV81" s="811"/>
      <c r="PSW81" s="811"/>
      <c r="PSX81" s="811"/>
      <c r="PSY81" s="811"/>
      <c r="PSZ81" s="811"/>
      <c r="PTA81" s="811"/>
      <c r="PTB81" s="811"/>
      <c r="PTC81" s="811"/>
      <c r="PTD81" s="811"/>
      <c r="PTE81" s="811"/>
      <c r="PTF81" s="811"/>
      <c r="PTG81" s="811"/>
      <c r="PTH81" s="811"/>
      <c r="PTI81" s="811"/>
      <c r="PTJ81" s="811"/>
      <c r="PTK81" s="811"/>
      <c r="PTL81" s="811"/>
      <c r="PTM81" s="811"/>
      <c r="PTN81" s="811"/>
      <c r="PTO81" s="811"/>
      <c r="PTP81" s="811"/>
      <c r="PTQ81" s="811"/>
      <c r="PTR81" s="811"/>
      <c r="PTS81" s="811"/>
      <c r="PTT81" s="811"/>
      <c r="PTU81" s="811"/>
      <c r="PTV81" s="811"/>
      <c r="PTW81" s="811"/>
      <c r="PTX81" s="811"/>
      <c r="PTY81" s="811"/>
      <c r="PTZ81" s="811"/>
      <c r="PUA81" s="811"/>
      <c r="PUB81" s="811"/>
      <c r="PUC81" s="811"/>
      <c r="PUD81" s="811"/>
      <c r="PUE81" s="811"/>
      <c r="PUF81" s="811"/>
      <c r="PUG81" s="811"/>
      <c r="PUH81" s="811"/>
      <c r="PUI81" s="811"/>
      <c r="PUJ81" s="811"/>
      <c r="PUK81" s="811"/>
      <c r="PUL81" s="811"/>
      <c r="PUM81" s="811"/>
      <c r="PUN81" s="811"/>
      <c r="PUO81" s="811"/>
      <c r="PUP81" s="811"/>
      <c r="PUQ81" s="811"/>
      <c r="PUR81" s="811"/>
      <c r="PUS81" s="811"/>
      <c r="PUT81" s="811"/>
      <c r="PUU81" s="811"/>
      <c r="PUV81" s="811"/>
      <c r="PUW81" s="811"/>
      <c r="PUX81" s="811"/>
      <c r="PUY81" s="811"/>
      <c r="PUZ81" s="811"/>
      <c r="PVA81" s="811"/>
      <c r="PVB81" s="811"/>
      <c r="PVC81" s="811"/>
      <c r="PVD81" s="811"/>
      <c r="PVE81" s="811"/>
      <c r="PVF81" s="811"/>
      <c r="PVG81" s="811"/>
      <c r="PVH81" s="811"/>
      <c r="PVI81" s="811"/>
      <c r="PVJ81" s="811"/>
      <c r="PVK81" s="811"/>
      <c r="PVL81" s="811"/>
      <c r="PVM81" s="811"/>
      <c r="PVN81" s="811"/>
      <c r="PVO81" s="811"/>
      <c r="PVP81" s="811"/>
      <c r="PVQ81" s="811"/>
      <c r="PVR81" s="811"/>
      <c r="PVS81" s="811"/>
      <c r="PVT81" s="811"/>
      <c r="PVU81" s="811"/>
      <c r="PVV81" s="811"/>
      <c r="PVW81" s="811"/>
      <c r="PVX81" s="811"/>
      <c r="PVY81" s="811"/>
      <c r="PVZ81" s="811"/>
      <c r="PWA81" s="811"/>
      <c r="PWB81" s="811"/>
      <c r="PWC81" s="811"/>
      <c r="PWD81" s="811"/>
      <c r="PWE81" s="811"/>
      <c r="PWF81" s="811"/>
      <c r="PWG81" s="811"/>
      <c r="PWH81" s="811"/>
      <c r="PWI81" s="811"/>
      <c r="PWJ81" s="811"/>
      <c r="PWK81" s="811"/>
      <c r="PWL81" s="811"/>
      <c r="PWM81" s="811"/>
      <c r="PWN81" s="811"/>
      <c r="PWO81" s="811"/>
      <c r="PWP81" s="811"/>
      <c r="PWQ81" s="811"/>
      <c r="PWR81" s="811"/>
      <c r="PWS81" s="811"/>
      <c r="PWT81" s="811"/>
      <c r="PWU81" s="811"/>
      <c r="PWV81" s="811"/>
      <c r="PWW81" s="811"/>
      <c r="PWX81" s="811"/>
      <c r="PWY81" s="811"/>
      <c r="PWZ81" s="811"/>
      <c r="PXA81" s="811"/>
      <c r="PXB81" s="811"/>
      <c r="PXC81" s="811"/>
      <c r="PXD81" s="811"/>
      <c r="PXE81" s="811"/>
      <c r="PXF81" s="811"/>
      <c r="PXG81" s="811"/>
      <c r="PXH81" s="811"/>
      <c r="PXI81" s="811"/>
      <c r="PXJ81" s="811"/>
      <c r="PXK81" s="811"/>
      <c r="PXL81" s="811"/>
      <c r="PXM81" s="811"/>
      <c r="PXN81" s="811"/>
      <c r="PXO81" s="811"/>
      <c r="PXP81" s="811"/>
      <c r="PXQ81" s="811"/>
      <c r="PXR81" s="811"/>
      <c r="PXS81" s="811"/>
      <c r="PXT81" s="811"/>
      <c r="PXU81" s="811"/>
      <c r="PXV81" s="811"/>
      <c r="PXW81" s="811"/>
      <c r="PXX81" s="811"/>
      <c r="PXY81" s="811"/>
      <c r="PXZ81" s="811"/>
      <c r="PYA81" s="811"/>
      <c r="PYB81" s="811"/>
      <c r="PYC81" s="811"/>
      <c r="PYD81" s="811"/>
      <c r="PYE81" s="811"/>
      <c r="PYF81" s="811"/>
      <c r="PYG81" s="811"/>
      <c r="PYH81" s="811"/>
      <c r="PYI81" s="811"/>
      <c r="PYJ81" s="811"/>
      <c r="PYK81" s="811"/>
      <c r="PYL81" s="811"/>
      <c r="PYM81" s="811"/>
      <c r="PYN81" s="811"/>
      <c r="PYO81" s="811"/>
      <c r="PYP81" s="811"/>
      <c r="PYQ81" s="811"/>
      <c r="PYR81" s="811"/>
      <c r="PYS81" s="811"/>
      <c r="PYT81" s="811"/>
      <c r="PYU81" s="811"/>
      <c r="PYV81" s="811"/>
      <c r="PYW81" s="811"/>
      <c r="PYX81" s="811"/>
      <c r="PYY81" s="811"/>
      <c r="PYZ81" s="811"/>
      <c r="PZA81" s="811"/>
      <c r="PZB81" s="811"/>
      <c r="PZC81" s="811"/>
      <c r="PZD81" s="811"/>
      <c r="PZE81" s="811"/>
      <c r="PZF81" s="811"/>
      <c r="PZG81" s="811"/>
      <c r="PZH81" s="811"/>
      <c r="PZI81" s="811"/>
      <c r="PZJ81" s="811"/>
      <c r="PZK81" s="811"/>
      <c r="PZL81" s="811"/>
      <c r="PZM81" s="811"/>
      <c r="PZN81" s="811"/>
      <c r="PZO81" s="811"/>
      <c r="PZP81" s="811"/>
      <c r="PZQ81" s="811"/>
      <c r="PZR81" s="811"/>
      <c r="PZS81" s="811"/>
      <c r="PZT81" s="811"/>
      <c r="PZU81" s="811"/>
      <c r="PZV81" s="811"/>
      <c r="PZW81" s="811"/>
      <c r="PZX81" s="811"/>
      <c r="PZY81" s="811"/>
      <c r="PZZ81" s="811"/>
      <c r="QAA81" s="811"/>
      <c r="QAB81" s="811"/>
      <c r="QAC81" s="811"/>
      <c r="QAD81" s="811"/>
      <c r="QAE81" s="811"/>
      <c r="QAF81" s="811"/>
      <c r="QAG81" s="811"/>
      <c r="QAH81" s="811"/>
      <c r="QAI81" s="811"/>
      <c r="QAJ81" s="811"/>
      <c r="QAK81" s="811"/>
      <c r="QAL81" s="811"/>
      <c r="QAM81" s="811"/>
      <c r="QAN81" s="811"/>
      <c r="QAO81" s="811"/>
      <c r="QAP81" s="811"/>
      <c r="QAQ81" s="811"/>
      <c r="QAR81" s="811"/>
      <c r="QAS81" s="811"/>
      <c r="QAT81" s="811"/>
      <c r="QAU81" s="811"/>
      <c r="QAV81" s="811"/>
      <c r="QAW81" s="811"/>
      <c r="QAX81" s="811"/>
      <c r="QAY81" s="811"/>
      <c r="QAZ81" s="811"/>
      <c r="QBA81" s="811"/>
      <c r="QBB81" s="811"/>
      <c r="QBC81" s="811"/>
      <c r="QBD81" s="811"/>
      <c r="QBE81" s="811"/>
      <c r="QBF81" s="811"/>
      <c r="QBG81" s="811"/>
      <c r="QBH81" s="811"/>
      <c r="QBI81" s="811"/>
      <c r="QBJ81" s="811"/>
      <c r="QBK81" s="811"/>
      <c r="QBL81" s="811"/>
      <c r="QBM81" s="811"/>
      <c r="QBN81" s="811"/>
      <c r="QBO81" s="811"/>
      <c r="QBP81" s="811"/>
      <c r="QBQ81" s="811"/>
      <c r="QBR81" s="811"/>
      <c r="QBS81" s="811"/>
      <c r="QBT81" s="811"/>
      <c r="QBU81" s="811"/>
      <c r="QBV81" s="811"/>
      <c r="QBW81" s="811"/>
      <c r="QBX81" s="811"/>
      <c r="QBY81" s="811"/>
      <c r="QBZ81" s="811"/>
      <c r="QCA81" s="811"/>
      <c r="QCB81" s="811"/>
      <c r="QCC81" s="811"/>
      <c r="QCD81" s="811"/>
      <c r="QCE81" s="811"/>
      <c r="QCF81" s="811"/>
      <c r="QCG81" s="811"/>
      <c r="QCH81" s="811"/>
      <c r="QCI81" s="811"/>
      <c r="QCJ81" s="811"/>
      <c r="QCK81" s="811"/>
      <c r="QCL81" s="811"/>
      <c r="QCM81" s="811"/>
      <c r="QCN81" s="811"/>
      <c r="QCO81" s="811"/>
      <c r="QCP81" s="811"/>
      <c r="QCQ81" s="811"/>
      <c r="QCR81" s="811"/>
      <c r="QCS81" s="811"/>
      <c r="QCT81" s="811"/>
      <c r="QCU81" s="811"/>
      <c r="QCV81" s="811"/>
      <c r="QCW81" s="811"/>
      <c r="QCX81" s="811"/>
      <c r="QCY81" s="811"/>
      <c r="QCZ81" s="811"/>
      <c r="QDA81" s="811"/>
      <c r="QDB81" s="811"/>
      <c r="QDC81" s="811"/>
      <c r="QDD81" s="811"/>
      <c r="QDE81" s="811"/>
      <c r="QDF81" s="811"/>
      <c r="QDG81" s="811"/>
      <c r="QDH81" s="811"/>
      <c r="QDI81" s="811"/>
      <c r="QDJ81" s="811"/>
      <c r="QDK81" s="811"/>
      <c r="QDL81" s="811"/>
      <c r="QDM81" s="811"/>
      <c r="QDN81" s="811"/>
      <c r="QDO81" s="811"/>
      <c r="QDP81" s="811"/>
      <c r="QDQ81" s="811"/>
      <c r="QDR81" s="811"/>
      <c r="QDS81" s="811"/>
      <c r="QDT81" s="811"/>
      <c r="QDU81" s="811"/>
      <c r="QDV81" s="811"/>
      <c r="QDW81" s="811"/>
      <c r="QDX81" s="811"/>
      <c r="QDY81" s="811"/>
      <c r="QDZ81" s="811"/>
      <c r="QEA81" s="811"/>
      <c r="QEB81" s="811"/>
      <c r="QEC81" s="811"/>
      <c r="QED81" s="811"/>
      <c r="QEE81" s="811"/>
      <c r="QEF81" s="811"/>
      <c r="QEG81" s="811"/>
      <c r="QEH81" s="811"/>
      <c r="QEI81" s="811"/>
      <c r="QEJ81" s="811"/>
      <c r="QEK81" s="811"/>
      <c r="QEL81" s="811"/>
      <c r="QEM81" s="811"/>
      <c r="QEN81" s="811"/>
      <c r="QEO81" s="811"/>
      <c r="QEP81" s="811"/>
      <c r="QEQ81" s="811"/>
      <c r="QER81" s="811"/>
      <c r="QES81" s="811"/>
      <c r="QET81" s="811"/>
      <c r="QEU81" s="811"/>
      <c r="QEV81" s="811"/>
      <c r="QEW81" s="811"/>
      <c r="QEX81" s="811"/>
      <c r="QEY81" s="811"/>
      <c r="QEZ81" s="811"/>
      <c r="QFA81" s="811"/>
      <c r="QFB81" s="811"/>
      <c r="QFC81" s="811"/>
      <c r="QFD81" s="811"/>
      <c r="QFE81" s="811"/>
      <c r="QFF81" s="811"/>
      <c r="QFG81" s="811"/>
      <c r="QFH81" s="811"/>
      <c r="QFI81" s="811"/>
      <c r="QFJ81" s="811"/>
      <c r="QFK81" s="811"/>
      <c r="QFL81" s="811"/>
      <c r="QFM81" s="811"/>
      <c r="QFN81" s="811"/>
      <c r="QFO81" s="811"/>
      <c r="QFP81" s="811"/>
      <c r="QFQ81" s="811"/>
      <c r="QFR81" s="811"/>
      <c r="QFS81" s="811"/>
      <c r="QFT81" s="811"/>
      <c r="QFU81" s="811"/>
      <c r="QFV81" s="811"/>
      <c r="QFW81" s="811"/>
      <c r="QFX81" s="811"/>
      <c r="QFY81" s="811"/>
      <c r="QFZ81" s="811"/>
      <c r="QGA81" s="811"/>
      <c r="QGB81" s="811"/>
      <c r="QGC81" s="811"/>
      <c r="QGD81" s="811"/>
      <c r="QGE81" s="811"/>
      <c r="QGF81" s="811"/>
      <c r="QGG81" s="811"/>
      <c r="QGH81" s="811"/>
      <c r="QGI81" s="811"/>
      <c r="QGJ81" s="811"/>
      <c r="QGK81" s="811"/>
      <c r="QGL81" s="811"/>
      <c r="QGM81" s="811"/>
      <c r="QGN81" s="811"/>
      <c r="QGO81" s="811"/>
      <c r="QGP81" s="811"/>
      <c r="QGQ81" s="811"/>
      <c r="QGR81" s="811"/>
      <c r="QGS81" s="811"/>
      <c r="QGT81" s="811"/>
      <c r="QGU81" s="811"/>
      <c r="QGV81" s="811"/>
      <c r="QGW81" s="811"/>
      <c r="QGX81" s="811"/>
      <c r="QGY81" s="811"/>
      <c r="QGZ81" s="811"/>
      <c r="QHA81" s="811"/>
      <c r="QHB81" s="811"/>
      <c r="QHC81" s="811"/>
      <c r="QHD81" s="811"/>
      <c r="QHE81" s="811"/>
      <c r="QHF81" s="811"/>
      <c r="QHG81" s="811"/>
      <c r="QHH81" s="811"/>
      <c r="QHI81" s="811"/>
      <c r="QHJ81" s="811"/>
      <c r="QHK81" s="811"/>
      <c r="QHL81" s="811"/>
      <c r="QHM81" s="811"/>
      <c r="QHN81" s="811"/>
      <c r="QHO81" s="811"/>
      <c r="QHP81" s="811"/>
      <c r="QHQ81" s="811"/>
      <c r="QHR81" s="811"/>
      <c r="QHS81" s="811"/>
      <c r="QHT81" s="811"/>
      <c r="QHU81" s="811"/>
      <c r="QHV81" s="811"/>
      <c r="QHW81" s="811"/>
      <c r="QHX81" s="811"/>
      <c r="QHY81" s="811"/>
      <c r="QHZ81" s="811"/>
      <c r="QIA81" s="811"/>
      <c r="QIB81" s="811"/>
      <c r="QIC81" s="811"/>
      <c r="QID81" s="811"/>
      <c r="QIE81" s="811"/>
      <c r="QIF81" s="811"/>
      <c r="QIG81" s="811"/>
      <c r="QIH81" s="811"/>
      <c r="QII81" s="811"/>
      <c r="QIJ81" s="811"/>
      <c r="QIK81" s="811"/>
      <c r="QIL81" s="811"/>
      <c r="QIM81" s="811"/>
      <c r="QIN81" s="811"/>
      <c r="QIO81" s="811"/>
      <c r="QIP81" s="811"/>
      <c r="QIQ81" s="811"/>
      <c r="QIR81" s="811"/>
      <c r="QIS81" s="811"/>
      <c r="QIT81" s="811"/>
      <c r="QIU81" s="811"/>
      <c r="QIV81" s="811"/>
      <c r="QIW81" s="811"/>
      <c r="QIX81" s="811"/>
      <c r="QIY81" s="811"/>
      <c r="QIZ81" s="811"/>
      <c r="QJA81" s="811"/>
      <c r="QJB81" s="811"/>
      <c r="QJC81" s="811"/>
      <c r="QJD81" s="811"/>
      <c r="QJE81" s="811"/>
      <c r="QJF81" s="811"/>
      <c r="QJG81" s="811"/>
      <c r="QJH81" s="811"/>
      <c r="QJI81" s="811"/>
      <c r="QJJ81" s="811"/>
      <c r="QJK81" s="811"/>
      <c r="QJL81" s="811"/>
      <c r="QJM81" s="811"/>
      <c r="QJN81" s="811"/>
      <c r="QJO81" s="811"/>
      <c r="QJP81" s="811"/>
      <c r="QJQ81" s="811"/>
      <c r="QJR81" s="811"/>
      <c r="QJS81" s="811"/>
      <c r="QJT81" s="811"/>
      <c r="QJU81" s="811"/>
      <c r="QJV81" s="811"/>
      <c r="QJW81" s="811"/>
      <c r="QJX81" s="811"/>
      <c r="QJY81" s="811"/>
      <c r="QJZ81" s="811"/>
      <c r="QKA81" s="811"/>
      <c r="QKB81" s="811"/>
      <c r="QKC81" s="811"/>
      <c r="QKD81" s="811"/>
      <c r="QKE81" s="811"/>
      <c r="QKF81" s="811"/>
      <c r="QKG81" s="811"/>
      <c r="QKH81" s="811"/>
      <c r="QKI81" s="811"/>
      <c r="QKJ81" s="811"/>
      <c r="QKK81" s="811"/>
      <c r="QKL81" s="811"/>
      <c r="QKM81" s="811"/>
      <c r="QKN81" s="811"/>
      <c r="QKO81" s="811"/>
      <c r="QKP81" s="811"/>
      <c r="QKQ81" s="811"/>
      <c r="QKR81" s="811"/>
      <c r="QKS81" s="811"/>
      <c r="QKT81" s="811"/>
      <c r="QKU81" s="811"/>
      <c r="QKV81" s="811"/>
      <c r="QKW81" s="811"/>
      <c r="QKX81" s="811"/>
      <c r="QKY81" s="811"/>
      <c r="QKZ81" s="811"/>
      <c r="QLA81" s="811"/>
      <c r="QLB81" s="811"/>
      <c r="QLC81" s="811"/>
      <c r="QLD81" s="811"/>
      <c r="QLE81" s="811"/>
      <c r="QLF81" s="811"/>
      <c r="QLG81" s="811"/>
      <c r="QLH81" s="811"/>
      <c r="QLI81" s="811"/>
      <c r="QLJ81" s="811"/>
      <c r="QLK81" s="811"/>
      <c r="QLL81" s="811"/>
      <c r="QLM81" s="811"/>
      <c r="QLN81" s="811"/>
      <c r="QLO81" s="811"/>
      <c r="QLP81" s="811"/>
      <c r="QLQ81" s="811"/>
      <c r="QLR81" s="811"/>
      <c r="QLS81" s="811"/>
      <c r="QLT81" s="811"/>
      <c r="QLU81" s="811"/>
      <c r="QLV81" s="811"/>
      <c r="QLW81" s="811"/>
      <c r="QLX81" s="811"/>
      <c r="QLY81" s="811"/>
      <c r="QLZ81" s="811"/>
      <c r="QMA81" s="811"/>
      <c r="QMB81" s="811"/>
      <c r="QMC81" s="811"/>
      <c r="QMD81" s="811"/>
      <c r="QME81" s="811"/>
      <c r="QMF81" s="811"/>
      <c r="QMG81" s="811"/>
      <c r="QMH81" s="811"/>
      <c r="QMI81" s="811"/>
      <c r="QMJ81" s="811"/>
      <c r="QMK81" s="811"/>
      <c r="QML81" s="811"/>
      <c r="QMM81" s="811"/>
      <c r="QMN81" s="811"/>
      <c r="QMO81" s="811"/>
      <c r="QMP81" s="811"/>
      <c r="QMQ81" s="811"/>
      <c r="QMR81" s="811"/>
      <c r="QMS81" s="811"/>
      <c r="QMT81" s="811"/>
      <c r="QMU81" s="811"/>
      <c r="QMV81" s="811"/>
      <c r="QMW81" s="811"/>
      <c r="QMX81" s="811"/>
      <c r="QMY81" s="811"/>
      <c r="QMZ81" s="811"/>
      <c r="QNA81" s="811"/>
      <c r="QNB81" s="811"/>
      <c r="QNC81" s="811"/>
      <c r="QND81" s="811"/>
      <c r="QNE81" s="811"/>
      <c r="QNF81" s="811"/>
      <c r="QNG81" s="811"/>
      <c r="QNH81" s="811"/>
      <c r="QNI81" s="811"/>
      <c r="QNJ81" s="811"/>
      <c r="QNK81" s="811"/>
      <c r="QNL81" s="811"/>
      <c r="QNM81" s="811"/>
      <c r="QNN81" s="811"/>
      <c r="QNO81" s="811"/>
      <c r="QNP81" s="811"/>
      <c r="QNQ81" s="811"/>
      <c r="QNR81" s="811"/>
      <c r="QNS81" s="811"/>
      <c r="QNT81" s="811"/>
      <c r="QNU81" s="811"/>
      <c r="QNV81" s="811"/>
      <c r="QNW81" s="811"/>
      <c r="QNX81" s="811"/>
      <c r="QNY81" s="811"/>
      <c r="QNZ81" s="811"/>
      <c r="QOA81" s="811"/>
      <c r="QOB81" s="811"/>
      <c r="QOC81" s="811"/>
      <c r="QOD81" s="811"/>
      <c r="QOE81" s="811"/>
      <c r="QOF81" s="811"/>
      <c r="QOG81" s="811"/>
      <c r="QOH81" s="811"/>
      <c r="QOI81" s="811"/>
      <c r="QOJ81" s="811"/>
      <c r="QOK81" s="811"/>
      <c r="QOL81" s="811"/>
      <c r="QOM81" s="811"/>
      <c r="QON81" s="811"/>
      <c r="QOO81" s="811"/>
      <c r="QOP81" s="811"/>
      <c r="QOQ81" s="811"/>
      <c r="QOR81" s="811"/>
      <c r="QOS81" s="811"/>
      <c r="QOT81" s="811"/>
      <c r="QOU81" s="811"/>
      <c r="QOV81" s="811"/>
      <c r="QOW81" s="811"/>
      <c r="QOX81" s="811"/>
      <c r="QOY81" s="811"/>
      <c r="QOZ81" s="811"/>
      <c r="QPA81" s="811"/>
      <c r="QPB81" s="811"/>
      <c r="QPC81" s="811"/>
      <c r="QPD81" s="811"/>
      <c r="QPE81" s="811"/>
      <c r="QPF81" s="811"/>
      <c r="QPG81" s="811"/>
      <c r="QPH81" s="811"/>
      <c r="QPI81" s="811"/>
      <c r="QPJ81" s="811"/>
      <c r="QPK81" s="811"/>
      <c r="QPL81" s="811"/>
      <c r="QPM81" s="811"/>
      <c r="QPN81" s="811"/>
      <c r="QPO81" s="811"/>
      <c r="QPP81" s="811"/>
      <c r="QPQ81" s="811"/>
      <c r="QPR81" s="811"/>
      <c r="QPS81" s="811"/>
      <c r="QPT81" s="811"/>
      <c r="QPU81" s="811"/>
      <c r="QPV81" s="811"/>
      <c r="QPW81" s="811"/>
      <c r="QPX81" s="811"/>
      <c r="QPY81" s="811"/>
      <c r="QPZ81" s="811"/>
      <c r="QQA81" s="811"/>
      <c r="QQB81" s="811"/>
      <c r="QQC81" s="811"/>
      <c r="QQD81" s="811"/>
      <c r="QQE81" s="811"/>
      <c r="QQF81" s="811"/>
      <c r="QQG81" s="811"/>
      <c r="QQH81" s="811"/>
      <c r="QQI81" s="811"/>
      <c r="QQJ81" s="811"/>
      <c r="QQK81" s="811"/>
      <c r="QQL81" s="811"/>
      <c r="QQM81" s="811"/>
      <c r="QQN81" s="811"/>
      <c r="QQO81" s="811"/>
      <c r="QQP81" s="811"/>
      <c r="QQQ81" s="811"/>
      <c r="QQR81" s="811"/>
      <c r="QQS81" s="811"/>
      <c r="QQT81" s="811"/>
      <c r="QQU81" s="811"/>
      <c r="QQV81" s="811"/>
      <c r="QQW81" s="811"/>
      <c r="QQX81" s="811"/>
      <c r="QQY81" s="811"/>
      <c r="QQZ81" s="811"/>
      <c r="QRA81" s="811"/>
      <c r="QRB81" s="811"/>
      <c r="QRC81" s="811"/>
      <c r="QRD81" s="811"/>
      <c r="QRE81" s="811"/>
      <c r="QRF81" s="811"/>
      <c r="QRG81" s="811"/>
      <c r="QRH81" s="811"/>
      <c r="QRI81" s="811"/>
      <c r="QRJ81" s="811"/>
      <c r="QRK81" s="811"/>
      <c r="QRL81" s="811"/>
      <c r="QRM81" s="811"/>
      <c r="QRN81" s="811"/>
      <c r="QRO81" s="811"/>
      <c r="QRP81" s="811"/>
      <c r="QRQ81" s="811"/>
      <c r="QRR81" s="811"/>
      <c r="QRS81" s="811"/>
      <c r="QRT81" s="811"/>
      <c r="QRU81" s="811"/>
      <c r="QRV81" s="811"/>
      <c r="QRW81" s="811"/>
      <c r="QRX81" s="811"/>
      <c r="QRY81" s="811"/>
      <c r="QRZ81" s="811"/>
      <c r="QSA81" s="811"/>
      <c r="QSB81" s="811"/>
      <c r="QSC81" s="811"/>
      <c r="QSD81" s="811"/>
      <c r="QSE81" s="811"/>
      <c r="QSF81" s="811"/>
      <c r="QSG81" s="811"/>
      <c r="QSH81" s="811"/>
      <c r="QSI81" s="811"/>
      <c r="QSJ81" s="811"/>
      <c r="QSK81" s="811"/>
      <c r="QSL81" s="811"/>
      <c r="QSM81" s="811"/>
      <c r="QSN81" s="811"/>
      <c r="QSO81" s="811"/>
      <c r="QSP81" s="811"/>
      <c r="QSQ81" s="811"/>
      <c r="QSR81" s="811"/>
      <c r="QSS81" s="811"/>
      <c r="QST81" s="811"/>
      <c r="QSU81" s="811"/>
      <c r="QSV81" s="811"/>
      <c r="QSW81" s="811"/>
      <c r="QSX81" s="811"/>
      <c r="QSY81" s="811"/>
      <c r="QSZ81" s="811"/>
      <c r="QTA81" s="811"/>
      <c r="QTB81" s="811"/>
      <c r="QTC81" s="811"/>
      <c r="QTD81" s="811"/>
      <c r="QTE81" s="811"/>
      <c r="QTF81" s="811"/>
      <c r="QTG81" s="811"/>
      <c r="QTH81" s="811"/>
      <c r="QTI81" s="811"/>
      <c r="QTJ81" s="811"/>
      <c r="QTK81" s="811"/>
      <c r="QTL81" s="811"/>
      <c r="QTM81" s="811"/>
      <c r="QTN81" s="811"/>
      <c r="QTO81" s="811"/>
      <c r="QTP81" s="811"/>
      <c r="QTQ81" s="811"/>
      <c r="QTR81" s="811"/>
      <c r="QTS81" s="811"/>
      <c r="QTT81" s="811"/>
      <c r="QTU81" s="811"/>
      <c r="QTV81" s="811"/>
      <c r="QTW81" s="811"/>
      <c r="QTX81" s="811"/>
      <c r="QTY81" s="811"/>
      <c r="QTZ81" s="811"/>
      <c r="QUA81" s="811"/>
      <c r="QUB81" s="811"/>
      <c r="QUC81" s="811"/>
      <c r="QUD81" s="811"/>
      <c r="QUE81" s="811"/>
      <c r="QUF81" s="811"/>
      <c r="QUG81" s="811"/>
      <c r="QUH81" s="811"/>
      <c r="QUI81" s="811"/>
      <c r="QUJ81" s="811"/>
      <c r="QUK81" s="811"/>
      <c r="QUL81" s="811"/>
      <c r="QUM81" s="811"/>
      <c r="QUN81" s="811"/>
      <c r="QUO81" s="811"/>
      <c r="QUP81" s="811"/>
      <c r="QUQ81" s="811"/>
      <c r="QUR81" s="811"/>
      <c r="QUS81" s="811"/>
      <c r="QUT81" s="811"/>
      <c r="QUU81" s="811"/>
      <c r="QUV81" s="811"/>
      <c r="QUW81" s="811"/>
      <c r="QUX81" s="811"/>
      <c r="QUY81" s="811"/>
      <c r="QUZ81" s="811"/>
      <c r="QVA81" s="811"/>
      <c r="QVB81" s="811"/>
      <c r="QVC81" s="811"/>
      <c r="QVD81" s="811"/>
      <c r="QVE81" s="811"/>
      <c r="QVF81" s="811"/>
      <c r="QVG81" s="811"/>
      <c r="QVH81" s="811"/>
      <c r="QVI81" s="811"/>
      <c r="QVJ81" s="811"/>
      <c r="QVK81" s="811"/>
      <c r="QVL81" s="811"/>
      <c r="QVM81" s="811"/>
      <c r="QVN81" s="811"/>
      <c r="QVO81" s="811"/>
      <c r="QVP81" s="811"/>
      <c r="QVQ81" s="811"/>
      <c r="QVR81" s="811"/>
      <c r="QVS81" s="811"/>
      <c r="QVT81" s="811"/>
      <c r="QVU81" s="811"/>
      <c r="QVV81" s="811"/>
      <c r="QVW81" s="811"/>
      <c r="QVX81" s="811"/>
      <c r="QVY81" s="811"/>
      <c r="QVZ81" s="811"/>
      <c r="QWA81" s="811"/>
      <c r="QWB81" s="811"/>
      <c r="QWC81" s="811"/>
      <c r="QWD81" s="811"/>
      <c r="QWE81" s="811"/>
      <c r="QWF81" s="811"/>
      <c r="QWG81" s="811"/>
      <c r="QWH81" s="811"/>
      <c r="QWI81" s="811"/>
      <c r="QWJ81" s="811"/>
      <c r="QWK81" s="811"/>
      <c r="QWL81" s="811"/>
      <c r="QWM81" s="811"/>
      <c r="QWN81" s="811"/>
      <c r="QWO81" s="811"/>
      <c r="QWP81" s="811"/>
      <c r="QWQ81" s="811"/>
      <c r="QWR81" s="811"/>
      <c r="QWS81" s="811"/>
      <c r="QWT81" s="811"/>
      <c r="QWU81" s="811"/>
      <c r="QWV81" s="811"/>
      <c r="QWW81" s="811"/>
      <c r="QWX81" s="811"/>
      <c r="QWY81" s="811"/>
      <c r="QWZ81" s="811"/>
      <c r="QXA81" s="811"/>
      <c r="QXB81" s="811"/>
      <c r="QXC81" s="811"/>
      <c r="QXD81" s="811"/>
      <c r="QXE81" s="811"/>
      <c r="QXF81" s="811"/>
      <c r="QXG81" s="811"/>
      <c r="QXH81" s="811"/>
      <c r="QXI81" s="811"/>
      <c r="QXJ81" s="811"/>
      <c r="QXK81" s="811"/>
      <c r="QXL81" s="811"/>
      <c r="QXM81" s="811"/>
      <c r="QXN81" s="811"/>
      <c r="QXO81" s="811"/>
      <c r="QXP81" s="811"/>
      <c r="QXQ81" s="811"/>
      <c r="QXR81" s="811"/>
      <c r="QXS81" s="811"/>
      <c r="QXT81" s="811"/>
      <c r="QXU81" s="811"/>
      <c r="QXV81" s="811"/>
      <c r="QXW81" s="811"/>
      <c r="QXX81" s="811"/>
      <c r="QXY81" s="811"/>
      <c r="QXZ81" s="811"/>
      <c r="QYA81" s="811"/>
      <c r="QYB81" s="811"/>
      <c r="QYC81" s="811"/>
      <c r="QYD81" s="811"/>
      <c r="QYE81" s="811"/>
      <c r="QYF81" s="811"/>
      <c r="QYG81" s="811"/>
      <c r="QYH81" s="811"/>
      <c r="QYI81" s="811"/>
      <c r="QYJ81" s="811"/>
      <c r="QYK81" s="811"/>
      <c r="QYL81" s="811"/>
      <c r="QYM81" s="811"/>
      <c r="QYN81" s="811"/>
      <c r="QYO81" s="811"/>
      <c r="QYP81" s="811"/>
      <c r="QYQ81" s="811"/>
      <c r="QYR81" s="811"/>
      <c r="QYS81" s="811"/>
      <c r="QYT81" s="811"/>
      <c r="QYU81" s="811"/>
      <c r="QYV81" s="811"/>
      <c r="QYW81" s="811"/>
      <c r="QYX81" s="811"/>
      <c r="QYY81" s="811"/>
      <c r="QYZ81" s="811"/>
      <c r="QZA81" s="811"/>
      <c r="QZB81" s="811"/>
      <c r="QZC81" s="811"/>
      <c r="QZD81" s="811"/>
      <c r="QZE81" s="811"/>
      <c r="QZF81" s="811"/>
      <c r="QZG81" s="811"/>
      <c r="QZH81" s="811"/>
      <c r="QZI81" s="811"/>
      <c r="QZJ81" s="811"/>
      <c r="QZK81" s="811"/>
      <c r="QZL81" s="811"/>
      <c r="QZM81" s="811"/>
      <c r="QZN81" s="811"/>
      <c r="QZO81" s="811"/>
      <c r="QZP81" s="811"/>
      <c r="QZQ81" s="811"/>
      <c r="QZR81" s="811"/>
      <c r="QZS81" s="811"/>
      <c r="QZT81" s="811"/>
      <c r="QZU81" s="811"/>
      <c r="QZV81" s="811"/>
      <c r="QZW81" s="811"/>
      <c r="QZX81" s="811"/>
      <c r="QZY81" s="811"/>
      <c r="QZZ81" s="811"/>
      <c r="RAA81" s="811"/>
      <c r="RAB81" s="811"/>
      <c r="RAC81" s="811"/>
      <c r="RAD81" s="811"/>
      <c r="RAE81" s="811"/>
      <c r="RAF81" s="811"/>
      <c r="RAG81" s="811"/>
      <c r="RAH81" s="811"/>
      <c r="RAI81" s="811"/>
      <c r="RAJ81" s="811"/>
      <c r="RAK81" s="811"/>
      <c r="RAL81" s="811"/>
      <c r="RAM81" s="811"/>
      <c r="RAN81" s="811"/>
      <c r="RAO81" s="811"/>
      <c r="RAP81" s="811"/>
      <c r="RAQ81" s="811"/>
      <c r="RAR81" s="811"/>
      <c r="RAS81" s="811"/>
      <c r="RAT81" s="811"/>
      <c r="RAU81" s="811"/>
      <c r="RAV81" s="811"/>
      <c r="RAW81" s="811"/>
      <c r="RAX81" s="811"/>
      <c r="RAY81" s="811"/>
      <c r="RAZ81" s="811"/>
      <c r="RBA81" s="811"/>
      <c r="RBB81" s="811"/>
      <c r="RBC81" s="811"/>
      <c r="RBD81" s="811"/>
      <c r="RBE81" s="811"/>
      <c r="RBF81" s="811"/>
      <c r="RBG81" s="811"/>
      <c r="RBH81" s="811"/>
      <c r="RBI81" s="811"/>
      <c r="RBJ81" s="811"/>
      <c r="RBK81" s="811"/>
      <c r="RBL81" s="811"/>
      <c r="RBM81" s="811"/>
      <c r="RBN81" s="811"/>
      <c r="RBO81" s="811"/>
      <c r="RBP81" s="811"/>
      <c r="RBQ81" s="811"/>
      <c r="RBR81" s="811"/>
      <c r="RBS81" s="811"/>
      <c r="RBT81" s="811"/>
      <c r="RBU81" s="811"/>
      <c r="RBV81" s="811"/>
      <c r="RBW81" s="811"/>
      <c r="RBX81" s="811"/>
      <c r="RBY81" s="811"/>
      <c r="RBZ81" s="811"/>
      <c r="RCA81" s="811"/>
      <c r="RCB81" s="811"/>
      <c r="RCC81" s="811"/>
      <c r="RCD81" s="811"/>
      <c r="RCE81" s="811"/>
      <c r="RCF81" s="811"/>
      <c r="RCG81" s="811"/>
      <c r="RCH81" s="811"/>
      <c r="RCI81" s="811"/>
      <c r="RCJ81" s="811"/>
      <c r="RCK81" s="811"/>
      <c r="RCL81" s="811"/>
      <c r="RCM81" s="811"/>
      <c r="RCN81" s="811"/>
      <c r="RCO81" s="811"/>
      <c r="RCP81" s="811"/>
      <c r="RCQ81" s="811"/>
      <c r="RCR81" s="811"/>
      <c r="RCS81" s="811"/>
      <c r="RCT81" s="811"/>
      <c r="RCU81" s="811"/>
      <c r="RCV81" s="811"/>
      <c r="RCW81" s="811"/>
      <c r="RCX81" s="811"/>
      <c r="RCY81" s="811"/>
      <c r="RCZ81" s="811"/>
      <c r="RDA81" s="811"/>
      <c r="RDB81" s="811"/>
      <c r="RDC81" s="811"/>
      <c r="RDD81" s="811"/>
      <c r="RDE81" s="811"/>
      <c r="RDF81" s="811"/>
      <c r="RDG81" s="811"/>
      <c r="RDH81" s="811"/>
      <c r="RDI81" s="811"/>
      <c r="RDJ81" s="811"/>
      <c r="RDK81" s="811"/>
      <c r="RDL81" s="811"/>
      <c r="RDM81" s="811"/>
      <c r="RDN81" s="811"/>
      <c r="RDO81" s="811"/>
      <c r="RDP81" s="811"/>
      <c r="RDQ81" s="811"/>
      <c r="RDR81" s="811"/>
      <c r="RDS81" s="811"/>
      <c r="RDT81" s="811"/>
      <c r="RDU81" s="811"/>
      <c r="RDV81" s="811"/>
      <c r="RDW81" s="811"/>
      <c r="RDX81" s="811"/>
      <c r="RDY81" s="811"/>
      <c r="RDZ81" s="811"/>
      <c r="REA81" s="811"/>
      <c r="REB81" s="811"/>
      <c r="REC81" s="811"/>
      <c r="RED81" s="811"/>
      <c r="REE81" s="811"/>
      <c r="REF81" s="811"/>
      <c r="REG81" s="811"/>
      <c r="REH81" s="811"/>
      <c r="REI81" s="811"/>
      <c r="REJ81" s="811"/>
      <c r="REK81" s="811"/>
      <c r="REL81" s="811"/>
      <c r="REM81" s="811"/>
      <c r="REN81" s="811"/>
      <c r="REO81" s="811"/>
      <c r="REP81" s="811"/>
      <c r="REQ81" s="811"/>
      <c r="RER81" s="811"/>
      <c r="RES81" s="811"/>
      <c r="RET81" s="811"/>
      <c r="REU81" s="811"/>
      <c r="REV81" s="811"/>
      <c r="REW81" s="811"/>
      <c r="REX81" s="811"/>
      <c r="REY81" s="811"/>
      <c r="REZ81" s="811"/>
      <c r="RFA81" s="811"/>
      <c r="RFB81" s="811"/>
      <c r="RFC81" s="811"/>
      <c r="RFD81" s="811"/>
      <c r="RFE81" s="811"/>
      <c r="RFF81" s="811"/>
      <c r="RFG81" s="811"/>
      <c r="RFH81" s="811"/>
      <c r="RFI81" s="811"/>
      <c r="RFJ81" s="811"/>
      <c r="RFK81" s="811"/>
      <c r="RFL81" s="811"/>
      <c r="RFM81" s="811"/>
      <c r="RFN81" s="811"/>
      <c r="RFO81" s="811"/>
      <c r="RFP81" s="811"/>
      <c r="RFQ81" s="811"/>
      <c r="RFR81" s="811"/>
      <c r="RFS81" s="811"/>
      <c r="RFT81" s="811"/>
      <c r="RFU81" s="811"/>
      <c r="RFV81" s="811"/>
      <c r="RFW81" s="811"/>
      <c r="RFX81" s="811"/>
      <c r="RFY81" s="811"/>
      <c r="RFZ81" s="811"/>
      <c r="RGA81" s="811"/>
      <c r="RGB81" s="811"/>
      <c r="RGC81" s="811"/>
      <c r="RGD81" s="811"/>
      <c r="RGE81" s="811"/>
      <c r="RGF81" s="811"/>
      <c r="RGG81" s="811"/>
      <c r="RGH81" s="811"/>
      <c r="RGI81" s="811"/>
      <c r="RGJ81" s="811"/>
      <c r="RGK81" s="811"/>
      <c r="RGL81" s="811"/>
      <c r="RGM81" s="811"/>
      <c r="RGN81" s="811"/>
      <c r="RGO81" s="811"/>
      <c r="RGP81" s="811"/>
      <c r="RGQ81" s="811"/>
      <c r="RGR81" s="811"/>
      <c r="RGS81" s="811"/>
      <c r="RGT81" s="811"/>
      <c r="RGU81" s="811"/>
      <c r="RGV81" s="811"/>
      <c r="RGW81" s="811"/>
      <c r="RGX81" s="811"/>
      <c r="RGY81" s="811"/>
      <c r="RGZ81" s="811"/>
      <c r="RHA81" s="811"/>
      <c r="RHB81" s="811"/>
      <c r="RHC81" s="811"/>
      <c r="RHD81" s="811"/>
      <c r="RHE81" s="811"/>
      <c r="RHF81" s="811"/>
      <c r="RHG81" s="811"/>
      <c r="RHH81" s="811"/>
      <c r="RHI81" s="811"/>
      <c r="RHJ81" s="811"/>
      <c r="RHK81" s="811"/>
      <c r="RHL81" s="811"/>
      <c r="RHM81" s="811"/>
      <c r="RHN81" s="811"/>
      <c r="RHO81" s="811"/>
      <c r="RHP81" s="811"/>
      <c r="RHQ81" s="811"/>
      <c r="RHR81" s="811"/>
      <c r="RHS81" s="811"/>
      <c r="RHT81" s="811"/>
      <c r="RHU81" s="811"/>
      <c r="RHV81" s="811"/>
      <c r="RHW81" s="811"/>
      <c r="RHX81" s="811"/>
      <c r="RHY81" s="811"/>
      <c r="RHZ81" s="811"/>
      <c r="RIA81" s="811"/>
      <c r="RIB81" s="811"/>
      <c r="RIC81" s="811"/>
      <c r="RID81" s="811"/>
      <c r="RIE81" s="811"/>
      <c r="RIF81" s="811"/>
      <c r="RIG81" s="811"/>
      <c r="RIH81" s="811"/>
      <c r="RII81" s="811"/>
      <c r="RIJ81" s="811"/>
      <c r="RIK81" s="811"/>
      <c r="RIL81" s="811"/>
      <c r="RIM81" s="811"/>
      <c r="RIN81" s="811"/>
      <c r="RIO81" s="811"/>
      <c r="RIP81" s="811"/>
      <c r="RIQ81" s="811"/>
      <c r="RIR81" s="811"/>
      <c r="RIS81" s="811"/>
      <c r="RIT81" s="811"/>
      <c r="RIU81" s="811"/>
      <c r="RIV81" s="811"/>
      <c r="RIW81" s="811"/>
      <c r="RIX81" s="811"/>
      <c r="RIY81" s="811"/>
      <c r="RIZ81" s="811"/>
      <c r="RJA81" s="811"/>
      <c r="RJB81" s="811"/>
      <c r="RJC81" s="811"/>
      <c r="RJD81" s="811"/>
      <c r="RJE81" s="811"/>
      <c r="RJF81" s="811"/>
      <c r="RJG81" s="811"/>
      <c r="RJH81" s="811"/>
      <c r="RJI81" s="811"/>
      <c r="RJJ81" s="811"/>
      <c r="RJK81" s="811"/>
      <c r="RJL81" s="811"/>
      <c r="RJM81" s="811"/>
      <c r="RJN81" s="811"/>
      <c r="RJO81" s="811"/>
      <c r="RJP81" s="811"/>
      <c r="RJQ81" s="811"/>
      <c r="RJR81" s="811"/>
      <c r="RJS81" s="811"/>
      <c r="RJT81" s="811"/>
      <c r="RJU81" s="811"/>
      <c r="RJV81" s="811"/>
      <c r="RJW81" s="811"/>
      <c r="RJX81" s="811"/>
      <c r="RJY81" s="811"/>
      <c r="RJZ81" s="811"/>
      <c r="RKA81" s="811"/>
      <c r="RKB81" s="811"/>
      <c r="RKC81" s="811"/>
      <c r="RKD81" s="811"/>
      <c r="RKE81" s="811"/>
      <c r="RKF81" s="811"/>
      <c r="RKG81" s="811"/>
      <c r="RKH81" s="811"/>
      <c r="RKI81" s="811"/>
      <c r="RKJ81" s="811"/>
      <c r="RKK81" s="811"/>
      <c r="RKL81" s="811"/>
      <c r="RKM81" s="811"/>
      <c r="RKN81" s="811"/>
      <c r="RKO81" s="811"/>
      <c r="RKP81" s="811"/>
      <c r="RKQ81" s="811"/>
      <c r="RKR81" s="811"/>
      <c r="RKS81" s="811"/>
      <c r="RKT81" s="811"/>
      <c r="RKU81" s="811"/>
      <c r="RKV81" s="811"/>
      <c r="RKW81" s="811"/>
      <c r="RKX81" s="811"/>
      <c r="RKY81" s="811"/>
      <c r="RKZ81" s="811"/>
      <c r="RLA81" s="811"/>
      <c r="RLB81" s="811"/>
      <c r="RLC81" s="811"/>
      <c r="RLD81" s="811"/>
      <c r="RLE81" s="811"/>
      <c r="RLF81" s="811"/>
      <c r="RLG81" s="811"/>
      <c r="RLH81" s="811"/>
      <c r="RLI81" s="811"/>
      <c r="RLJ81" s="811"/>
      <c r="RLK81" s="811"/>
      <c r="RLL81" s="811"/>
      <c r="RLM81" s="811"/>
      <c r="RLN81" s="811"/>
      <c r="RLO81" s="811"/>
      <c r="RLP81" s="811"/>
      <c r="RLQ81" s="811"/>
      <c r="RLR81" s="811"/>
      <c r="RLS81" s="811"/>
      <c r="RLT81" s="811"/>
      <c r="RLU81" s="811"/>
      <c r="RLV81" s="811"/>
      <c r="RLW81" s="811"/>
      <c r="RLX81" s="811"/>
      <c r="RLY81" s="811"/>
      <c r="RLZ81" s="811"/>
      <c r="RMA81" s="811"/>
      <c r="RMB81" s="811"/>
      <c r="RMC81" s="811"/>
      <c r="RMD81" s="811"/>
      <c r="RME81" s="811"/>
      <c r="RMF81" s="811"/>
      <c r="RMG81" s="811"/>
      <c r="RMH81" s="811"/>
      <c r="RMI81" s="811"/>
      <c r="RMJ81" s="811"/>
      <c r="RMK81" s="811"/>
      <c r="RML81" s="811"/>
      <c r="RMM81" s="811"/>
      <c r="RMN81" s="811"/>
      <c r="RMO81" s="811"/>
      <c r="RMP81" s="811"/>
      <c r="RMQ81" s="811"/>
      <c r="RMR81" s="811"/>
      <c r="RMS81" s="811"/>
      <c r="RMT81" s="811"/>
      <c r="RMU81" s="811"/>
      <c r="RMV81" s="811"/>
      <c r="RMW81" s="811"/>
      <c r="RMX81" s="811"/>
      <c r="RMY81" s="811"/>
      <c r="RMZ81" s="811"/>
      <c r="RNA81" s="811"/>
      <c r="RNB81" s="811"/>
      <c r="RNC81" s="811"/>
      <c r="RND81" s="811"/>
      <c r="RNE81" s="811"/>
      <c r="RNF81" s="811"/>
      <c r="RNG81" s="811"/>
      <c r="RNH81" s="811"/>
      <c r="RNI81" s="811"/>
      <c r="RNJ81" s="811"/>
      <c r="RNK81" s="811"/>
      <c r="RNL81" s="811"/>
      <c r="RNM81" s="811"/>
      <c r="RNN81" s="811"/>
      <c r="RNO81" s="811"/>
      <c r="RNP81" s="811"/>
      <c r="RNQ81" s="811"/>
      <c r="RNR81" s="811"/>
      <c r="RNS81" s="811"/>
      <c r="RNT81" s="811"/>
      <c r="RNU81" s="811"/>
      <c r="RNV81" s="811"/>
      <c r="RNW81" s="811"/>
      <c r="RNX81" s="811"/>
      <c r="RNY81" s="811"/>
      <c r="RNZ81" s="811"/>
      <c r="ROA81" s="811"/>
      <c r="ROB81" s="811"/>
      <c r="ROC81" s="811"/>
      <c r="ROD81" s="811"/>
      <c r="ROE81" s="811"/>
      <c r="ROF81" s="811"/>
      <c r="ROG81" s="811"/>
      <c r="ROH81" s="811"/>
      <c r="ROI81" s="811"/>
      <c r="ROJ81" s="811"/>
      <c r="ROK81" s="811"/>
      <c r="ROL81" s="811"/>
      <c r="ROM81" s="811"/>
      <c r="RON81" s="811"/>
      <c r="ROO81" s="811"/>
      <c r="ROP81" s="811"/>
      <c r="ROQ81" s="811"/>
      <c r="ROR81" s="811"/>
      <c r="ROS81" s="811"/>
      <c r="ROT81" s="811"/>
      <c r="ROU81" s="811"/>
      <c r="ROV81" s="811"/>
      <c r="ROW81" s="811"/>
      <c r="ROX81" s="811"/>
      <c r="ROY81" s="811"/>
      <c r="ROZ81" s="811"/>
      <c r="RPA81" s="811"/>
      <c r="RPB81" s="811"/>
      <c r="RPC81" s="811"/>
      <c r="RPD81" s="811"/>
      <c r="RPE81" s="811"/>
      <c r="RPF81" s="811"/>
      <c r="RPG81" s="811"/>
      <c r="RPH81" s="811"/>
      <c r="RPI81" s="811"/>
      <c r="RPJ81" s="811"/>
      <c r="RPK81" s="811"/>
      <c r="RPL81" s="811"/>
      <c r="RPM81" s="811"/>
      <c r="RPN81" s="811"/>
      <c r="RPO81" s="811"/>
      <c r="RPP81" s="811"/>
      <c r="RPQ81" s="811"/>
      <c r="RPR81" s="811"/>
      <c r="RPS81" s="811"/>
      <c r="RPT81" s="811"/>
      <c r="RPU81" s="811"/>
      <c r="RPV81" s="811"/>
      <c r="RPW81" s="811"/>
      <c r="RPX81" s="811"/>
      <c r="RPY81" s="811"/>
      <c r="RPZ81" s="811"/>
      <c r="RQA81" s="811"/>
      <c r="RQB81" s="811"/>
      <c r="RQC81" s="811"/>
      <c r="RQD81" s="811"/>
      <c r="RQE81" s="811"/>
      <c r="RQF81" s="811"/>
      <c r="RQG81" s="811"/>
      <c r="RQH81" s="811"/>
      <c r="RQI81" s="811"/>
      <c r="RQJ81" s="811"/>
      <c r="RQK81" s="811"/>
      <c r="RQL81" s="811"/>
      <c r="RQM81" s="811"/>
      <c r="RQN81" s="811"/>
      <c r="RQO81" s="811"/>
      <c r="RQP81" s="811"/>
      <c r="RQQ81" s="811"/>
      <c r="RQR81" s="811"/>
      <c r="RQS81" s="811"/>
      <c r="RQT81" s="811"/>
      <c r="RQU81" s="811"/>
      <c r="RQV81" s="811"/>
      <c r="RQW81" s="811"/>
      <c r="RQX81" s="811"/>
      <c r="RQY81" s="811"/>
      <c r="RQZ81" s="811"/>
      <c r="RRA81" s="811"/>
      <c r="RRB81" s="811"/>
      <c r="RRC81" s="811"/>
      <c r="RRD81" s="811"/>
      <c r="RRE81" s="811"/>
      <c r="RRF81" s="811"/>
      <c r="RRG81" s="811"/>
      <c r="RRH81" s="811"/>
      <c r="RRI81" s="811"/>
      <c r="RRJ81" s="811"/>
      <c r="RRK81" s="811"/>
      <c r="RRL81" s="811"/>
      <c r="RRM81" s="811"/>
      <c r="RRN81" s="811"/>
      <c r="RRO81" s="811"/>
      <c r="RRP81" s="811"/>
      <c r="RRQ81" s="811"/>
      <c r="RRR81" s="811"/>
      <c r="RRS81" s="811"/>
      <c r="RRT81" s="811"/>
      <c r="RRU81" s="811"/>
      <c r="RRV81" s="811"/>
      <c r="RRW81" s="811"/>
      <c r="RRX81" s="811"/>
      <c r="RRY81" s="811"/>
      <c r="RRZ81" s="811"/>
      <c r="RSA81" s="811"/>
      <c r="RSB81" s="811"/>
      <c r="RSC81" s="811"/>
      <c r="RSD81" s="811"/>
      <c r="RSE81" s="811"/>
      <c r="RSF81" s="811"/>
      <c r="RSG81" s="811"/>
      <c r="RSH81" s="811"/>
      <c r="RSI81" s="811"/>
      <c r="RSJ81" s="811"/>
      <c r="RSK81" s="811"/>
      <c r="RSL81" s="811"/>
      <c r="RSM81" s="811"/>
      <c r="RSN81" s="811"/>
      <c r="RSO81" s="811"/>
      <c r="RSP81" s="811"/>
      <c r="RSQ81" s="811"/>
      <c r="RSR81" s="811"/>
      <c r="RSS81" s="811"/>
      <c r="RST81" s="811"/>
      <c r="RSU81" s="811"/>
      <c r="RSV81" s="811"/>
      <c r="RSW81" s="811"/>
      <c r="RSX81" s="811"/>
      <c r="RSY81" s="811"/>
      <c r="RSZ81" s="811"/>
      <c r="RTA81" s="811"/>
      <c r="RTB81" s="811"/>
      <c r="RTC81" s="811"/>
      <c r="RTD81" s="811"/>
      <c r="RTE81" s="811"/>
      <c r="RTF81" s="811"/>
      <c r="RTG81" s="811"/>
      <c r="RTH81" s="811"/>
      <c r="RTI81" s="811"/>
      <c r="RTJ81" s="811"/>
      <c r="RTK81" s="811"/>
      <c r="RTL81" s="811"/>
      <c r="RTM81" s="811"/>
      <c r="RTN81" s="811"/>
      <c r="RTO81" s="811"/>
      <c r="RTP81" s="811"/>
      <c r="RTQ81" s="811"/>
      <c r="RTR81" s="811"/>
      <c r="RTS81" s="811"/>
      <c r="RTT81" s="811"/>
      <c r="RTU81" s="811"/>
      <c r="RTV81" s="811"/>
      <c r="RTW81" s="811"/>
      <c r="RTX81" s="811"/>
      <c r="RTY81" s="811"/>
      <c r="RTZ81" s="811"/>
      <c r="RUA81" s="811"/>
      <c r="RUB81" s="811"/>
      <c r="RUC81" s="811"/>
      <c r="RUD81" s="811"/>
      <c r="RUE81" s="811"/>
      <c r="RUF81" s="811"/>
      <c r="RUG81" s="811"/>
      <c r="RUH81" s="811"/>
      <c r="RUI81" s="811"/>
      <c r="RUJ81" s="811"/>
      <c r="RUK81" s="811"/>
      <c r="RUL81" s="811"/>
      <c r="RUM81" s="811"/>
      <c r="RUN81" s="811"/>
      <c r="RUO81" s="811"/>
      <c r="RUP81" s="811"/>
      <c r="RUQ81" s="811"/>
      <c r="RUR81" s="811"/>
      <c r="RUS81" s="811"/>
      <c r="RUT81" s="811"/>
      <c r="RUU81" s="811"/>
      <c r="RUV81" s="811"/>
      <c r="RUW81" s="811"/>
      <c r="RUX81" s="811"/>
      <c r="RUY81" s="811"/>
      <c r="RUZ81" s="811"/>
      <c r="RVA81" s="811"/>
      <c r="RVB81" s="811"/>
      <c r="RVC81" s="811"/>
      <c r="RVD81" s="811"/>
      <c r="RVE81" s="811"/>
      <c r="RVF81" s="811"/>
      <c r="RVG81" s="811"/>
      <c r="RVH81" s="811"/>
      <c r="RVI81" s="811"/>
      <c r="RVJ81" s="811"/>
      <c r="RVK81" s="811"/>
      <c r="RVL81" s="811"/>
      <c r="RVM81" s="811"/>
      <c r="RVN81" s="811"/>
      <c r="RVO81" s="811"/>
      <c r="RVP81" s="811"/>
      <c r="RVQ81" s="811"/>
      <c r="RVR81" s="811"/>
      <c r="RVS81" s="811"/>
      <c r="RVT81" s="811"/>
      <c r="RVU81" s="811"/>
      <c r="RVV81" s="811"/>
      <c r="RVW81" s="811"/>
      <c r="RVX81" s="811"/>
      <c r="RVY81" s="811"/>
      <c r="RVZ81" s="811"/>
      <c r="RWA81" s="811"/>
      <c r="RWB81" s="811"/>
      <c r="RWC81" s="811"/>
      <c r="RWD81" s="811"/>
      <c r="RWE81" s="811"/>
      <c r="RWF81" s="811"/>
      <c r="RWG81" s="811"/>
      <c r="RWH81" s="811"/>
      <c r="RWI81" s="811"/>
      <c r="RWJ81" s="811"/>
      <c r="RWK81" s="811"/>
      <c r="RWL81" s="811"/>
      <c r="RWM81" s="811"/>
      <c r="RWN81" s="811"/>
      <c r="RWO81" s="811"/>
      <c r="RWP81" s="811"/>
      <c r="RWQ81" s="811"/>
      <c r="RWR81" s="811"/>
      <c r="RWS81" s="811"/>
      <c r="RWT81" s="811"/>
      <c r="RWU81" s="811"/>
      <c r="RWV81" s="811"/>
      <c r="RWW81" s="811"/>
      <c r="RWX81" s="811"/>
      <c r="RWY81" s="811"/>
      <c r="RWZ81" s="811"/>
      <c r="RXA81" s="811"/>
      <c r="RXB81" s="811"/>
      <c r="RXC81" s="811"/>
      <c r="RXD81" s="811"/>
      <c r="RXE81" s="811"/>
      <c r="RXF81" s="811"/>
      <c r="RXG81" s="811"/>
      <c r="RXH81" s="811"/>
      <c r="RXI81" s="811"/>
      <c r="RXJ81" s="811"/>
      <c r="RXK81" s="811"/>
      <c r="RXL81" s="811"/>
      <c r="RXM81" s="811"/>
      <c r="RXN81" s="811"/>
      <c r="RXO81" s="811"/>
      <c r="RXP81" s="811"/>
      <c r="RXQ81" s="811"/>
      <c r="RXR81" s="811"/>
      <c r="RXS81" s="811"/>
      <c r="RXT81" s="811"/>
      <c r="RXU81" s="811"/>
      <c r="RXV81" s="811"/>
      <c r="RXW81" s="811"/>
      <c r="RXX81" s="811"/>
      <c r="RXY81" s="811"/>
      <c r="RXZ81" s="811"/>
      <c r="RYA81" s="811"/>
      <c r="RYB81" s="811"/>
      <c r="RYC81" s="811"/>
      <c r="RYD81" s="811"/>
      <c r="RYE81" s="811"/>
      <c r="RYF81" s="811"/>
      <c r="RYG81" s="811"/>
      <c r="RYH81" s="811"/>
      <c r="RYI81" s="811"/>
      <c r="RYJ81" s="811"/>
      <c r="RYK81" s="811"/>
      <c r="RYL81" s="811"/>
      <c r="RYM81" s="811"/>
      <c r="RYN81" s="811"/>
      <c r="RYO81" s="811"/>
      <c r="RYP81" s="811"/>
      <c r="RYQ81" s="811"/>
      <c r="RYR81" s="811"/>
      <c r="RYS81" s="811"/>
      <c r="RYT81" s="811"/>
      <c r="RYU81" s="811"/>
      <c r="RYV81" s="811"/>
      <c r="RYW81" s="811"/>
      <c r="RYX81" s="811"/>
      <c r="RYY81" s="811"/>
      <c r="RYZ81" s="811"/>
      <c r="RZA81" s="811"/>
      <c r="RZB81" s="811"/>
      <c r="RZC81" s="811"/>
      <c r="RZD81" s="811"/>
      <c r="RZE81" s="811"/>
      <c r="RZF81" s="811"/>
      <c r="RZG81" s="811"/>
      <c r="RZH81" s="811"/>
      <c r="RZI81" s="811"/>
      <c r="RZJ81" s="811"/>
      <c r="RZK81" s="811"/>
      <c r="RZL81" s="811"/>
      <c r="RZM81" s="811"/>
      <c r="RZN81" s="811"/>
      <c r="RZO81" s="811"/>
      <c r="RZP81" s="811"/>
      <c r="RZQ81" s="811"/>
      <c r="RZR81" s="811"/>
      <c r="RZS81" s="811"/>
      <c r="RZT81" s="811"/>
      <c r="RZU81" s="811"/>
      <c r="RZV81" s="811"/>
      <c r="RZW81" s="811"/>
      <c r="RZX81" s="811"/>
      <c r="RZY81" s="811"/>
      <c r="RZZ81" s="811"/>
      <c r="SAA81" s="811"/>
      <c r="SAB81" s="811"/>
      <c r="SAC81" s="811"/>
      <c r="SAD81" s="811"/>
      <c r="SAE81" s="811"/>
      <c r="SAF81" s="811"/>
      <c r="SAG81" s="811"/>
      <c r="SAH81" s="811"/>
      <c r="SAI81" s="811"/>
      <c r="SAJ81" s="811"/>
      <c r="SAK81" s="811"/>
      <c r="SAL81" s="811"/>
      <c r="SAM81" s="811"/>
      <c r="SAN81" s="811"/>
      <c r="SAO81" s="811"/>
      <c r="SAP81" s="811"/>
      <c r="SAQ81" s="811"/>
      <c r="SAR81" s="811"/>
      <c r="SAS81" s="811"/>
      <c r="SAT81" s="811"/>
      <c r="SAU81" s="811"/>
      <c r="SAV81" s="811"/>
      <c r="SAW81" s="811"/>
      <c r="SAX81" s="811"/>
      <c r="SAY81" s="811"/>
      <c r="SAZ81" s="811"/>
      <c r="SBA81" s="811"/>
      <c r="SBB81" s="811"/>
      <c r="SBC81" s="811"/>
      <c r="SBD81" s="811"/>
      <c r="SBE81" s="811"/>
      <c r="SBF81" s="811"/>
      <c r="SBG81" s="811"/>
      <c r="SBH81" s="811"/>
      <c r="SBI81" s="811"/>
      <c r="SBJ81" s="811"/>
      <c r="SBK81" s="811"/>
      <c r="SBL81" s="811"/>
      <c r="SBM81" s="811"/>
      <c r="SBN81" s="811"/>
      <c r="SBO81" s="811"/>
      <c r="SBP81" s="811"/>
      <c r="SBQ81" s="811"/>
      <c r="SBR81" s="811"/>
      <c r="SBS81" s="811"/>
      <c r="SBT81" s="811"/>
      <c r="SBU81" s="811"/>
      <c r="SBV81" s="811"/>
      <c r="SBW81" s="811"/>
      <c r="SBX81" s="811"/>
      <c r="SBY81" s="811"/>
      <c r="SBZ81" s="811"/>
      <c r="SCA81" s="811"/>
      <c r="SCB81" s="811"/>
      <c r="SCC81" s="811"/>
      <c r="SCD81" s="811"/>
      <c r="SCE81" s="811"/>
      <c r="SCF81" s="811"/>
      <c r="SCG81" s="811"/>
      <c r="SCH81" s="811"/>
      <c r="SCI81" s="811"/>
      <c r="SCJ81" s="811"/>
      <c r="SCK81" s="811"/>
      <c r="SCL81" s="811"/>
      <c r="SCM81" s="811"/>
      <c r="SCN81" s="811"/>
      <c r="SCO81" s="811"/>
      <c r="SCP81" s="811"/>
      <c r="SCQ81" s="811"/>
      <c r="SCR81" s="811"/>
      <c r="SCS81" s="811"/>
      <c r="SCT81" s="811"/>
      <c r="SCU81" s="811"/>
      <c r="SCV81" s="811"/>
      <c r="SCW81" s="811"/>
      <c r="SCX81" s="811"/>
      <c r="SCY81" s="811"/>
      <c r="SCZ81" s="811"/>
      <c r="SDA81" s="811"/>
      <c r="SDB81" s="811"/>
      <c r="SDC81" s="811"/>
      <c r="SDD81" s="811"/>
      <c r="SDE81" s="811"/>
      <c r="SDF81" s="811"/>
      <c r="SDG81" s="811"/>
      <c r="SDH81" s="811"/>
      <c r="SDI81" s="811"/>
      <c r="SDJ81" s="811"/>
      <c r="SDK81" s="811"/>
      <c r="SDL81" s="811"/>
      <c r="SDM81" s="811"/>
      <c r="SDN81" s="811"/>
      <c r="SDO81" s="811"/>
      <c r="SDP81" s="811"/>
      <c r="SDQ81" s="811"/>
      <c r="SDR81" s="811"/>
      <c r="SDS81" s="811"/>
      <c r="SDT81" s="811"/>
      <c r="SDU81" s="811"/>
      <c r="SDV81" s="811"/>
      <c r="SDW81" s="811"/>
      <c r="SDX81" s="811"/>
      <c r="SDY81" s="811"/>
      <c r="SDZ81" s="811"/>
      <c r="SEA81" s="811"/>
      <c r="SEB81" s="811"/>
      <c r="SEC81" s="811"/>
      <c r="SED81" s="811"/>
      <c r="SEE81" s="811"/>
      <c r="SEF81" s="811"/>
      <c r="SEG81" s="811"/>
      <c r="SEH81" s="811"/>
      <c r="SEI81" s="811"/>
      <c r="SEJ81" s="811"/>
      <c r="SEK81" s="811"/>
      <c r="SEL81" s="811"/>
      <c r="SEM81" s="811"/>
      <c r="SEN81" s="811"/>
      <c r="SEO81" s="811"/>
      <c r="SEP81" s="811"/>
      <c r="SEQ81" s="811"/>
      <c r="SER81" s="811"/>
      <c r="SES81" s="811"/>
      <c r="SET81" s="811"/>
      <c r="SEU81" s="811"/>
      <c r="SEV81" s="811"/>
      <c r="SEW81" s="811"/>
      <c r="SEX81" s="811"/>
      <c r="SEY81" s="811"/>
      <c r="SEZ81" s="811"/>
      <c r="SFA81" s="811"/>
      <c r="SFB81" s="811"/>
      <c r="SFC81" s="811"/>
      <c r="SFD81" s="811"/>
      <c r="SFE81" s="811"/>
      <c r="SFF81" s="811"/>
      <c r="SFG81" s="811"/>
      <c r="SFH81" s="811"/>
      <c r="SFI81" s="811"/>
      <c r="SFJ81" s="811"/>
      <c r="SFK81" s="811"/>
      <c r="SFL81" s="811"/>
      <c r="SFM81" s="811"/>
      <c r="SFN81" s="811"/>
      <c r="SFO81" s="811"/>
      <c r="SFP81" s="811"/>
      <c r="SFQ81" s="811"/>
      <c r="SFR81" s="811"/>
      <c r="SFS81" s="811"/>
      <c r="SFT81" s="811"/>
      <c r="SFU81" s="811"/>
      <c r="SFV81" s="811"/>
      <c r="SFW81" s="811"/>
      <c r="SFX81" s="811"/>
      <c r="SFY81" s="811"/>
      <c r="SFZ81" s="811"/>
      <c r="SGA81" s="811"/>
      <c r="SGB81" s="811"/>
      <c r="SGC81" s="811"/>
      <c r="SGD81" s="811"/>
      <c r="SGE81" s="811"/>
      <c r="SGF81" s="811"/>
      <c r="SGG81" s="811"/>
      <c r="SGH81" s="811"/>
      <c r="SGI81" s="811"/>
      <c r="SGJ81" s="811"/>
      <c r="SGK81" s="811"/>
      <c r="SGL81" s="811"/>
      <c r="SGM81" s="811"/>
      <c r="SGN81" s="811"/>
      <c r="SGO81" s="811"/>
      <c r="SGP81" s="811"/>
      <c r="SGQ81" s="811"/>
      <c r="SGR81" s="811"/>
      <c r="SGS81" s="811"/>
      <c r="SGT81" s="811"/>
      <c r="SGU81" s="811"/>
      <c r="SGV81" s="811"/>
      <c r="SGW81" s="811"/>
      <c r="SGX81" s="811"/>
      <c r="SGY81" s="811"/>
      <c r="SGZ81" s="811"/>
      <c r="SHA81" s="811"/>
      <c r="SHB81" s="811"/>
      <c r="SHC81" s="811"/>
      <c r="SHD81" s="811"/>
      <c r="SHE81" s="811"/>
      <c r="SHF81" s="811"/>
      <c r="SHG81" s="811"/>
      <c r="SHH81" s="811"/>
      <c r="SHI81" s="811"/>
      <c r="SHJ81" s="811"/>
      <c r="SHK81" s="811"/>
      <c r="SHL81" s="811"/>
      <c r="SHM81" s="811"/>
      <c r="SHN81" s="811"/>
      <c r="SHO81" s="811"/>
      <c r="SHP81" s="811"/>
      <c r="SHQ81" s="811"/>
      <c r="SHR81" s="811"/>
      <c r="SHS81" s="811"/>
      <c r="SHT81" s="811"/>
      <c r="SHU81" s="811"/>
      <c r="SHV81" s="811"/>
      <c r="SHW81" s="811"/>
      <c r="SHX81" s="811"/>
      <c r="SHY81" s="811"/>
      <c r="SHZ81" s="811"/>
      <c r="SIA81" s="811"/>
      <c r="SIB81" s="811"/>
      <c r="SIC81" s="811"/>
      <c r="SID81" s="811"/>
      <c r="SIE81" s="811"/>
      <c r="SIF81" s="811"/>
      <c r="SIG81" s="811"/>
      <c r="SIH81" s="811"/>
      <c r="SII81" s="811"/>
      <c r="SIJ81" s="811"/>
      <c r="SIK81" s="811"/>
      <c r="SIL81" s="811"/>
      <c r="SIM81" s="811"/>
      <c r="SIN81" s="811"/>
      <c r="SIO81" s="811"/>
      <c r="SIP81" s="811"/>
      <c r="SIQ81" s="811"/>
      <c r="SIR81" s="811"/>
      <c r="SIS81" s="811"/>
      <c r="SIT81" s="811"/>
      <c r="SIU81" s="811"/>
      <c r="SIV81" s="811"/>
      <c r="SIW81" s="811"/>
      <c r="SIX81" s="811"/>
      <c r="SIY81" s="811"/>
      <c r="SIZ81" s="811"/>
      <c r="SJA81" s="811"/>
      <c r="SJB81" s="811"/>
      <c r="SJC81" s="811"/>
      <c r="SJD81" s="811"/>
      <c r="SJE81" s="811"/>
      <c r="SJF81" s="811"/>
      <c r="SJG81" s="811"/>
      <c r="SJH81" s="811"/>
      <c r="SJI81" s="811"/>
      <c r="SJJ81" s="811"/>
      <c r="SJK81" s="811"/>
      <c r="SJL81" s="811"/>
      <c r="SJM81" s="811"/>
      <c r="SJN81" s="811"/>
      <c r="SJO81" s="811"/>
      <c r="SJP81" s="811"/>
      <c r="SJQ81" s="811"/>
      <c r="SJR81" s="811"/>
      <c r="SJS81" s="811"/>
      <c r="SJT81" s="811"/>
      <c r="SJU81" s="811"/>
      <c r="SJV81" s="811"/>
      <c r="SJW81" s="811"/>
      <c r="SJX81" s="811"/>
      <c r="SJY81" s="811"/>
      <c r="SJZ81" s="811"/>
      <c r="SKA81" s="811"/>
      <c r="SKB81" s="811"/>
      <c r="SKC81" s="811"/>
      <c r="SKD81" s="811"/>
      <c r="SKE81" s="811"/>
      <c r="SKF81" s="811"/>
      <c r="SKG81" s="811"/>
      <c r="SKH81" s="811"/>
      <c r="SKI81" s="811"/>
      <c r="SKJ81" s="811"/>
      <c r="SKK81" s="811"/>
      <c r="SKL81" s="811"/>
      <c r="SKM81" s="811"/>
      <c r="SKN81" s="811"/>
      <c r="SKO81" s="811"/>
      <c r="SKP81" s="811"/>
      <c r="SKQ81" s="811"/>
      <c r="SKR81" s="811"/>
      <c r="SKS81" s="811"/>
      <c r="SKT81" s="811"/>
      <c r="SKU81" s="811"/>
      <c r="SKV81" s="811"/>
      <c r="SKW81" s="811"/>
      <c r="SKX81" s="811"/>
      <c r="SKY81" s="811"/>
      <c r="SKZ81" s="811"/>
      <c r="SLA81" s="811"/>
      <c r="SLB81" s="811"/>
      <c r="SLC81" s="811"/>
      <c r="SLD81" s="811"/>
      <c r="SLE81" s="811"/>
      <c r="SLF81" s="811"/>
      <c r="SLG81" s="811"/>
      <c r="SLH81" s="811"/>
      <c r="SLI81" s="811"/>
      <c r="SLJ81" s="811"/>
      <c r="SLK81" s="811"/>
      <c r="SLL81" s="811"/>
      <c r="SLM81" s="811"/>
      <c r="SLN81" s="811"/>
      <c r="SLO81" s="811"/>
      <c r="SLP81" s="811"/>
      <c r="SLQ81" s="811"/>
      <c r="SLR81" s="811"/>
      <c r="SLS81" s="811"/>
      <c r="SLT81" s="811"/>
      <c r="SLU81" s="811"/>
      <c r="SLV81" s="811"/>
      <c r="SLW81" s="811"/>
      <c r="SLX81" s="811"/>
      <c r="SLY81" s="811"/>
      <c r="SLZ81" s="811"/>
      <c r="SMA81" s="811"/>
      <c r="SMB81" s="811"/>
      <c r="SMC81" s="811"/>
      <c r="SMD81" s="811"/>
      <c r="SME81" s="811"/>
      <c r="SMF81" s="811"/>
      <c r="SMG81" s="811"/>
      <c r="SMH81" s="811"/>
      <c r="SMI81" s="811"/>
      <c r="SMJ81" s="811"/>
      <c r="SMK81" s="811"/>
      <c r="SML81" s="811"/>
      <c r="SMM81" s="811"/>
      <c r="SMN81" s="811"/>
      <c r="SMO81" s="811"/>
      <c r="SMP81" s="811"/>
      <c r="SMQ81" s="811"/>
      <c r="SMR81" s="811"/>
      <c r="SMS81" s="811"/>
      <c r="SMT81" s="811"/>
      <c r="SMU81" s="811"/>
      <c r="SMV81" s="811"/>
      <c r="SMW81" s="811"/>
      <c r="SMX81" s="811"/>
      <c r="SMY81" s="811"/>
      <c r="SMZ81" s="811"/>
      <c r="SNA81" s="811"/>
      <c r="SNB81" s="811"/>
      <c r="SNC81" s="811"/>
      <c r="SND81" s="811"/>
      <c r="SNE81" s="811"/>
      <c r="SNF81" s="811"/>
      <c r="SNG81" s="811"/>
      <c r="SNH81" s="811"/>
      <c r="SNI81" s="811"/>
      <c r="SNJ81" s="811"/>
      <c r="SNK81" s="811"/>
      <c r="SNL81" s="811"/>
      <c r="SNM81" s="811"/>
      <c r="SNN81" s="811"/>
      <c r="SNO81" s="811"/>
      <c r="SNP81" s="811"/>
      <c r="SNQ81" s="811"/>
      <c r="SNR81" s="811"/>
      <c r="SNS81" s="811"/>
      <c r="SNT81" s="811"/>
      <c r="SNU81" s="811"/>
      <c r="SNV81" s="811"/>
      <c r="SNW81" s="811"/>
      <c r="SNX81" s="811"/>
      <c r="SNY81" s="811"/>
      <c r="SNZ81" s="811"/>
      <c r="SOA81" s="811"/>
      <c r="SOB81" s="811"/>
      <c r="SOC81" s="811"/>
      <c r="SOD81" s="811"/>
      <c r="SOE81" s="811"/>
      <c r="SOF81" s="811"/>
      <c r="SOG81" s="811"/>
      <c r="SOH81" s="811"/>
      <c r="SOI81" s="811"/>
      <c r="SOJ81" s="811"/>
      <c r="SOK81" s="811"/>
      <c r="SOL81" s="811"/>
      <c r="SOM81" s="811"/>
      <c r="SON81" s="811"/>
      <c r="SOO81" s="811"/>
      <c r="SOP81" s="811"/>
      <c r="SOQ81" s="811"/>
      <c r="SOR81" s="811"/>
      <c r="SOS81" s="811"/>
      <c r="SOT81" s="811"/>
      <c r="SOU81" s="811"/>
      <c r="SOV81" s="811"/>
      <c r="SOW81" s="811"/>
      <c r="SOX81" s="811"/>
      <c r="SOY81" s="811"/>
      <c r="SOZ81" s="811"/>
      <c r="SPA81" s="811"/>
      <c r="SPB81" s="811"/>
      <c r="SPC81" s="811"/>
      <c r="SPD81" s="811"/>
      <c r="SPE81" s="811"/>
      <c r="SPF81" s="811"/>
      <c r="SPG81" s="811"/>
      <c r="SPH81" s="811"/>
      <c r="SPI81" s="811"/>
      <c r="SPJ81" s="811"/>
      <c r="SPK81" s="811"/>
      <c r="SPL81" s="811"/>
      <c r="SPM81" s="811"/>
      <c r="SPN81" s="811"/>
      <c r="SPO81" s="811"/>
      <c r="SPP81" s="811"/>
      <c r="SPQ81" s="811"/>
      <c r="SPR81" s="811"/>
      <c r="SPS81" s="811"/>
      <c r="SPT81" s="811"/>
      <c r="SPU81" s="811"/>
      <c r="SPV81" s="811"/>
      <c r="SPW81" s="811"/>
      <c r="SPX81" s="811"/>
      <c r="SPY81" s="811"/>
      <c r="SPZ81" s="811"/>
      <c r="SQA81" s="811"/>
      <c r="SQB81" s="811"/>
      <c r="SQC81" s="811"/>
      <c r="SQD81" s="811"/>
      <c r="SQE81" s="811"/>
      <c r="SQF81" s="811"/>
      <c r="SQG81" s="811"/>
      <c r="SQH81" s="811"/>
      <c r="SQI81" s="811"/>
      <c r="SQJ81" s="811"/>
      <c r="SQK81" s="811"/>
      <c r="SQL81" s="811"/>
      <c r="SQM81" s="811"/>
      <c r="SQN81" s="811"/>
      <c r="SQO81" s="811"/>
      <c r="SQP81" s="811"/>
      <c r="SQQ81" s="811"/>
      <c r="SQR81" s="811"/>
      <c r="SQS81" s="811"/>
      <c r="SQT81" s="811"/>
      <c r="SQU81" s="811"/>
      <c r="SQV81" s="811"/>
      <c r="SQW81" s="811"/>
      <c r="SQX81" s="811"/>
      <c r="SQY81" s="811"/>
      <c r="SQZ81" s="811"/>
      <c r="SRA81" s="811"/>
      <c r="SRB81" s="811"/>
      <c r="SRC81" s="811"/>
      <c r="SRD81" s="811"/>
      <c r="SRE81" s="811"/>
      <c r="SRF81" s="811"/>
      <c r="SRG81" s="811"/>
      <c r="SRH81" s="811"/>
      <c r="SRI81" s="811"/>
      <c r="SRJ81" s="811"/>
      <c r="SRK81" s="811"/>
      <c r="SRL81" s="811"/>
      <c r="SRM81" s="811"/>
      <c r="SRN81" s="811"/>
      <c r="SRO81" s="811"/>
      <c r="SRP81" s="811"/>
      <c r="SRQ81" s="811"/>
      <c r="SRR81" s="811"/>
      <c r="SRS81" s="811"/>
      <c r="SRT81" s="811"/>
      <c r="SRU81" s="811"/>
      <c r="SRV81" s="811"/>
      <c r="SRW81" s="811"/>
      <c r="SRX81" s="811"/>
      <c r="SRY81" s="811"/>
      <c r="SRZ81" s="811"/>
      <c r="SSA81" s="811"/>
      <c r="SSB81" s="811"/>
      <c r="SSC81" s="811"/>
      <c r="SSD81" s="811"/>
      <c r="SSE81" s="811"/>
      <c r="SSF81" s="811"/>
      <c r="SSG81" s="811"/>
      <c r="SSH81" s="811"/>
      <c r="SSI81" s="811"/>
      <c r="SSJ81" s="811"/>
      <c r="SSK81" s="811"/>
      <c r="SSL81" s="811"/>
      <c r="SSM81" s="811"/>
      <c r="SSN81" s="811"/>
      <c r="SSO81" s="811"/>
      <c r="SSP81" s="811"/>
      <c r="SSQ81" s="811"/>
      <c r="SSR81" s="811"/>
      <c r="SSS81" s="811"/>
      <c r="SST81" s="811"/>
      <c r="SSU81" s="811"/>
      <c r="SSV81" s="811"/>
      <c r="SSW81" s="811"/>
      <c r="SSX81" s="811"/>
      <c r="SSY81" s="811"/>
      <c r="SSZ81" s="811"/>
      <c r="STA81" s="811"/>
      <c r="STB81" s="811"/>
      <c r="STC81" s="811"/>
      <c r="STD81" s="811"/>
      <c r="STE81" s="811"/>
      <c r="STF81" s="811"/>
      <c r="STG81" s="811"/>
      <c r="STH81" s="811"/>
      <c r="STI81" s="811"/>
      <c r="STJ81" s="811"/>
      <c r="STK81" s="811"/>
      <c r="STL81" s="811"/>
      <c r="STM81" s="811"/>
      <c r="STN81" s="811"/>
      <c r="STO81" s="811"/>
      <c r="STP81" s="811"/>
      <c r="STQ81" s="811"/>
      <c r="STR81" s="811"/>
      <c r="STS81" s="811"/>
      <c r="STT81" s="811"/>
      <c r="STU81" s="811"/>
      <c r="STV81" s="811"/>
      <c r="STW81" s="811"/>
      <c r="STX81" s="811"/>
      <c r="STY81" s="811"/>
      <c r="STZ81" s="811"/>
      <c r="SUA81" s="811"/>
      <c r="SUB81" s="811"/>
      <c r="SUC81" s="811"/>
      <c r="SUD81" s="811"/>
      <c r="SUE81" s="811"/>
      <c r="SUF81" s="811"/>
      <c r="SUG81" s="811"/>
      <c r="SUH81" s="811"/>
      <c r="SUI81" s="811"/>
      <c r="SUJ81" s="811"/>
      <c r="SUK81" s="811"/>
      <c r="SUL81" s="811"/>
      <c r="SUM81" s="811"/>
      <c r="SUN81" s="811"/>
      <c r="SUO81" s="811"/>
      <c r="SUP81" s="811"/>
      <c r="SUQ81" s="811"/>
      <c r="SUR81" s="811"/>
      <c r="SUS81" s="811"/>
      <c r="SUT81" s="811"/>
      <c r="SUU81" s="811"/>
      <c r="SUV81" s="811"/>
      <c r="SUW81" s="811"/>
      <c r="SUX81" s="811"/>
      <c r="SUY81" s="811"/>
      <c r="SUZ81" s="811"/>
      <c r="SVA81" s="811"/>
      <c r="SVB81" s="811"/>
      <c r="SVC81" s="811"/>
      <c r="SVD81" s="811"/>
      <c r="SVE81" s="811"/>
      <c r="SVF81" s="811"/>
      <c r="SVG81" s="811"/>
      <c r="SVH81" s="811"/>
      <c r="SVI81" s="811"/>
      <c r="SVJ81" s="811"/>
      <c r="SVK81" s="811"/>
      <c r="SVL81" s="811"/>
      <c r="SVM81" s="811"/>
      <c r="SVN81" s="811"/>
      <c r="SVO81" s="811"/>
      <c r="SVP81" s="811"/>
      <c r="SVQ81" s="811"/>
      <c r="SVR81" s="811"/>
      <c r="SVS81" s="811"/>
      <c r="SVT81" s="811"/>
      <c r="SVU81" s="811"/>
      <c r="SVV81" s="811"/>
      <c r="SVW81" s="811"/>
      <c r="SVX81" s="811"/>
      <c r="SVY81" s="811"/>
      <c r="SVZ81" s="811"/>
      <c r="SWA81" s="811"/>
      <c r="SWB81" s="811"/>
      <c r="SWC81" s="811"/>
      <c r="SWD81" s="811"/>
      <c r="SWE81" s="811"/>
      <c r="SWF81" s="811"/>
      <c r="SWG81" s="811"/>
      <c r="SWH81" s="811"/>
      <c r="SWI81" s="811"/>
      <c r="SWJ81" s="811"/>
      <c r="SWK81" s="811"/>
      <c r="SWL81" s="811"/>
      <c r="SWM81" s="811"/>
      <c r="SWN81" s="811"/>
      <c r="SWO81" s="811"/>
      <c r="SWP81" s="811"/>
      <c r="SWQ81" s="811"/>
      <c r="SWR81" s="811"/>
      <c r="SWS81" s="811"/>
      <c r="SWT81" s="811"/>
      <c r="SWU81" s="811"/>
      <c r="SWV81" s="811"/>
      <c r="SWW81" s="811"/>
      <c r="SWX81" s="811"/>
      <c r="SWY81" s="811"/>
      <c r="SWZ81" s="811"/>
      <c r="SXA81" s="811"/>
      <c r="SXB81" s="811"/>
      <c r="SXC81" s="811"/>
      <c r="SXD81" s="811"/>
      <c r="SXE81" s="811"/>
      <c r="SXF81" s="811"/>
      <c r="SXG81" s="811"/>
      <c r="SXH81" s="811"/>
      <c r="SXI81" s="811"/>
      <c r="SXJ81" s="811"/>
      <c r="SXK81" s="811"/>
      <c r="SXL81" s="811"/>
      <c r="SXM81" s="811"/>
      <c r="SXN81" s="811"/>
      <c r="SXO81" s="811"/>
      <c r="SXP81" s="811"/>
      <c r="SXQ81" s="811"/>
      <c r="SXR81" s="811"/>
      <c r="SXS81" s="811"/>
      <c r="SXT81" s="811"/>
      <c r="SXU81" s="811"/>
      <c r="SXV81" s="811"/>
      <c r="SXW81" s="811"/>
      <c r="SXX81" s="811"/>
      <c r="SXY81" s="811"/>
      <c r="SXZ81" s="811"/>
      <c r="SYA81" s="811"/>
      <c r="SYB81" s="811"/>
      <c r="SYC81" s="811"/>
      <c r="SYD81" s="811"/>
      <c r="SYE81" s="811"/>
      <c r="SYF81" s="811"/>
      <c r="SYG81" s="811"/>
      <c r="SYH81" s="811"/>
      <c r="SYI81" s="811"/>
      <c r="SYJ81" s="811"/>
      <c r="SYK81" s="811"/>
      <c r="SYL81" s="811"/>
      <c r="SYM81" s="811"/>
      <c r="SYN81" s="811"/>
      <c r="SYO81" s="811"/>
      <c r="SYP81" s="811"/>
      <c r="SYQ81" s="811"/>
      <c r="SYR81" s="811"/>
      <c r="SYS81" s="811"/>
      <c r="SYT81" s="811"/>
      <c r="SYU81" s="811"/>
      <c r="SYV81" s="811"/>
      <c r="SYW81" s="811"/>
      <c r="SYX81" s="811"/>
      <c r="SYY81" s="811"/>
      <c r="SYZ81" s="811"/>
      <c r="SZA81" s="811"/>
      <c r="SZB81" s="811"/>
      <c r="SZC81" s="811"/>
      <c r="SZD81" s="811"/>
      <c r="SZE81" s="811"/>
      <c r="SZF81" s="811"/>
      <c r="SZG81" s="811"/>
      <c r="SZH81" s="811"/>
      <c r="SZI81" s="811"/>
      <c r="SZJ81" s="811"/>
      <c r="SZK81" s="811"/>
      <c r="SZL81" s="811"/>
      <c r="SZM81" s="811"/>
      <c r="SZN81" s="811"/>
      <c r="SZO81" s="811"/>
      <c r="SZP81" s="811"/>
      <c r="SZQ81" s="811"/>
      <c r="SZR81" s="811"/>
      <c r="SZS81" s="811"/>
      <c r="SZT81" s="811"/>
      <c r="SZU81" s="811"/>
      <c r="SZV81" s="811"/>
      <c r="SZW81" s="811"/>
      <c r="SZX81" s="811"/>
      <c r="SZY81" s="811"/>
      <c r="SZZ81" s="811"/>
      <c r="TAA81" s="811"/>
      <c r="TAB81" s="811"/>
      <c r="TAC81" s="811"/>
      <c r="TAD81" s="811"/>
      <c r="TAE81" s="811"/>
      <c r="TAF81" s="811"/>
      <c r="TAG81" s="811"/>
      <c r="TAH81" s="811"/>
      <c r="TAI81" s="811"/>
      <c r="TAJ81" s="811"/>
      <c r="TAK81" s="811"/>
      <c r="TAL81" s="811"/>
      <c r="TAM81" s="811"/>
      <c r="TAN81" s="811"/>
      <c r="TAO81" s="811"/>
      <c r="TAP81" s="811"/>
      <c r="TAQ81" s="811"/>
      <c r="TAR81" s="811"/>
      <c r="TAS81" s="811"/>
      <c r="TAT81" s="811"/>
      <c r="TAU81" s="811"/>
      <c r="TAV81" s="811"/>
      <c r="TAW81" s="811"/>
      <c r="TAX81" s="811"/>
      <c r="TAY81" s="811"/>
      <c r="TAZ81" s="811"/>
      <c r="TBA81" s="811"/>
      <c r="TBB81" s="811"/>
      <c r="TBC81" s="811"/>
      <c r="TBD81" s="811"/>
      <c r="TBE81" s="811"/>
      <c r="TBF81" s="811"/>
      <c r="TBG81" s="811"/>
      <c r="TBH81" s="811"/>
      <c r="TBI81" s="811"/>
      <c r="TBJ81" s="811"/>
      <c r="TBK81" s="811"/>
      <c r="TBL81" s="811"/>
      <c r="TBM81" s="811"/>
      <c r="TBN81" s="811"/>
      <c r="TBO81" s="811"/>
      <c r="TBP81" s="811"/>
      <c r="TBQ81" s="811"/>
      <c r="TBR81" s="811"/>
      <c r="TBS81" s="811"/>
      <c r="TBT81" s="811"/>
      <c r="TBU81" s="811"/>
      <c r="TBV81" s="811"/>
      <c r="TBW81" s="811"/>
      <c r="TBX81" s="811"/>
      <c r="TBY81" s="811"/>
      <c r="TBZ81" s="811"/>
      <c r="TCA81" s="811"/>
      <c r="TCB81" s="811"/>
      <c r="TCC81" s="811"/>
      <c r="TCD81" s="811"/>
      <c r="TCE81" s="811"/>
      <c r="TCF81" s="811"/>
      <c r="TCG81" s="811"/>
      <c r="TCH81" s="811"/>
      <c r="TCI81" s="811"/>
      <c r="TCJ81" s="811"/>
      <c r="TCK81" s="811"/>
      <c r="TCL81" s="811"/>
      <c r="TCM81" s="811"/>
      <c r="TCN81" s="811"/>
      <c r="TCO81" s="811"/>
      <c r="TCP81" s="811"/>
      <c r="TCQ81" s="811"/>
      <c r="TCR81" s="811"/>
      <c r="TCS81" s="811"/>
      <c r="TCT81" s="811"/>
      <c r="TCU81" s="811"/>
      <c r="TCV81" s="811"/>
      <c r="TCW81" s="811"/>
      <c r="TCX81" s="811"/>
      <c r="TCY81" s="811"/>
      <c r="TCZ81" s="811"/>
      <c r="TDA81" s="811"/>
      <c r="TDB81" s="811"/>
      <c r="TDC81" s="811"/>
      <c r="TDD81" s="811"/>
      <c r="TDE81" s="811"/>
      <c r="TDF81" s="811"/>
      <c r="TDG81" s="811"/>
      <c r="TDH81" s="811"/>
      <c r="TDI81" s="811"/>
      <c r="TDJ81" s="811"/>
      <c r="TDK81" s="811"/>
      <c r="TDL81" s="811"/>
      <c r="TDM81" s="811"/>
      <c r="TDN81" s="811"/>
      <c r="TDO81" s="811"/>
      <c r="TDP81" s="811"/>
      <c r="TDQ81" s="811"/>
      <c r="TDR81" s="811"/>
      <c r="TDS81" s="811"/>
      <c r="TDT81" s="811"/>
      <c r="TDU81" s="811"/>
      <c r="TDV81" s="811"/>
      <c r="TDW81" s="811"/>
      <c r="TDX81" s="811"/>
      <c r="TDY81" s="811"/>
      <c r="TDZ81" s="811"/>
      <c r="TEA81" s="811"/>
      <c r="TEB81" s="811"/>
      <c r="TEC81" s="811"/>
      <c r="TED81" s="811"/>
      <c r="TEE81" s="811"/>
      <c r="TEF81" s="811"/>
      <c r="TEG81" s="811"/>
      <c r="TEH81" s="811"/>
      <c r="TEI81" s="811"/>
      <c r="TEJ81" s="811"/>
      <c r="TEK81" s="811"/>
      <c r="TEL81" s="811"/>
      <c r="TEM81" s="811"/>
      <c r="TEN81" s="811"/>
      <c r="TEO81" s="811"/>
      <c r="TEP81" s="811"/>
      <c r="TEQ81" s="811"/>
      <c r="TER81" s="811"/>
      <c r="TES81" s="811"/>
      <c r="TET81" s="811"/>
      <c r="TEU81" s="811"/>
      <c r="TEV81" s="811"/>
      <c r="TEW81" s="811"/>
      <c r="TEX81" s="811"/>
      <c r="TEY81" s="811"/>
      <c r="TEZ81" s="811"/>
      <c r="TFA81" s="811"/>
      <c r="TFB81" s="811"/>
      <c r="TFC81" s="811"/>
      <c r="TFD81" s="811"/>
      <c r="TFE81" s="811"/>
      <c r="TFF81" s="811"/>
      <c r="TFG81" s="811"/>
      <c r="TFH81" s="811"/>
      <c r="TFI81" s="811"/>
      <c r="TFJ81" s="811"/>
      <c r="TFK81" s="811"/>
      <c r="TFL81" s="811"/>
      <c r="TFM81" s="811"/>
      <c r="TFN81" s="811"/>
      <c r="TFO81" s="811"/>
      <c r="TFP81" s="811"/>
      <c r="TFQ81" s="811"/>
      <c r="TFR81" s="811"/>
      <c r="TFS81" s="811"/>
      <c r="TFT81" s="811"/>
      <c r="TFU81" s="811"/>
      <c r="TFV81" s="811"/>
      <c r="TFW81" s="811"/>
      <c r="TFX81" s="811"/>
      <c r="TFY81" s="811"/>
      <c r="TFZ81" s="811"/>
      <c r="TGA81" s="811"/>
      <c r="TGB81" s="811"/>
      <c r="TGC81" s="811"/>
      <c r="TGD81" s="811"/>
      <c r="TGE81" s="811"/>
      <c r="TGF81" s="811"/>
      <c r="TGG81" s="811"/>
      <c r="TGH81" s="811"/>
      <c r="TGI81" s="811"/>
      <c r="TGJ81" s="811"/>
      <c r="TGK81" s="811"/>
      <c r="TGL81" s="811"/>
      <c r="TGM81" s="811"/>
      <c r="TGN81" s="811"/>
      <c r="TGO81" s="811"/>
      <c r="TGP81" s="811"/>
      <c r="TGQ81" s="811"/>
      <c r="TGR81" s="811"/>
      <c r="TGS81" s="811"/>
      <c r="TGT81" s="811"/>
      <c r="TGU81" s="811"/>
      <c r="TGV81" s="811"/>
      <c r="TGW81" s="811"/>
      <c r="TGX81" s="811"/>
      <c r="TGY81" s="811"/>
      <c r="TGZ81" s="811"/>
      <c r="THA81" s="811"/>
      <c r="THB81" s="811"/>
      <c r="THC81" s="811"/>
      <c r="THD81" s="811"/>
      <c r="THE81" s="811"/>
      <c r="THF81" s="811"/>
      <c r="THG81" s="811"/>
      <c r="THH81" s="811"/>
      <c r="THI81" s="811"/>
      <c r="THJ81" s="811"/>
      <c r="THK81" s="811"/>
      <c r="THL81" s="811"/>
      <c r="THM81" s="811"/>
      <c r="THN81" s="811"/>
      <c r="THO81" s="811"/>
      <c r="THP81" s="811"/>
      <c r="THQ81" s="811"/>
      <c r="THR81" s="811"/>
      <c r="THS81" s="811"/>
      <c r="THT81" s="811"/>
      <c r="THU81" s="811"/>
      <c r="THV81" s="811"/>
      <c r="THW81" s="811"/>
      <c r="THX81" s="811"/>
      <c r="THY81" s="811"/>
      <c r="THZ81" s="811"/>
      <c r="TIA81" s="811"/>
      <c r="TIB81" s="811"/>
      <c r="TIC81" s="811"/>
      <c r="TID81" s="811"/>
      <c r="TIE81" s="811"/>
      <c r="TIF81" s="811"/>
      <c r="TIG81" s="811"/>
      <c r="TIH81" s="811"/>
      <c r="TII81" s="811"/>
      <c r="TIJ81" s="811"/>
      <c r="TIK81" s="811"/>
      <c r="TIL81" s="811"/>
      <c r="TIM81" s="811"/>
      <c r="TIN81" s="811"/>
      <c r="TIO81" s="811"/>
      <c r="TIP81" s="811"/>
      <c r="TIQ81" s="811"/>
      <c r="TIR81" s="811"/>
      <c r="TIS81" s="811"/>
      <c r="TIT81" s="811"/>
      <c r="TIU81" s="811"/>
      <c r="TIV81" s="811"/>
      <c r="TIW81" s="811"/>
      <c r="TIX81" s="811"/>
      <c r="TIY81" s="811"/>
      <c r="TIZ81" s="811"/>
      <c r="TJA81" s="811"/>
      <c r="TJB81" s="811"/>
      <c r="TJC81" s="811"/>
      <c r="TJD81" s="811"/>
      <c r="TJE81" s="811"/>
      <c r="TJF81" s="811"/>
      <c r="TJG81" s="811"/>
      <c r="TJH81" s="811"/>
      <c r="TJI81" s="811"/>
      <c r="TJJ81" s="811"/>
      <c r="TJK81" s="811"/>
      <c r="TJL81" s="811"/>
      <c r="TJM81" s="811"/>
      <c r="TJN81" s="811"/>
      <c r="TJO81" s="811"/>
      <c r="TJP81" s="811"/>
      <c r="TJQ81" s="811"/>
      <c r="TJR81" s="811"/>
      <c r="TJS81" s="811"/>
      <c r="TJT81" s="811"/>
      <c r="TJU81" s="811"/>
      <c r="TJV81" s="811"/>
      <c r="TJW81" s="811"/>
      <c r="TJX81" s="811"/>
      <c r="TJY81" s="811"/>
      <c r="TJZ81" s="811"/>
      <c r="TKA81" s="811"/>
      <c r="TKB81" s="811"/>
      <c r="TKC81" s="811"/>
      <c r="TKD81" s="811"/>
      <c r="TKE81" s="811"/>
      <c r="TKF81" s="811"/>
      <c r="TKG81" s="811"/>
      <c r="TKH81" s="811"/>
      <c r="TKI81" s="811"/>
      <c r="TKJ81" s="811"/>
      <c r="TKK81" s="811"/>
      <c r="TKL81" s="811"/>
      <c r="TKM81" s="811"/>
      <c r="TKN81" s="811"/>
      <c r="TKO81" s="811"/>
      <c r="TKP81" s="811"/>
      <c r="TKQ81" s="811"/>
      <c r="TKR81" s="811"/>
      <c r="TKS81" s="811"/>
      <c r="TKT81" s="811"/>
      <c r="TKU81" s="811"/>
      <c r="TKV81" s="811"/>
      <c r="TKW81" s="811"/>
      <c r="TKX81" s="811"/>
      <c r="TKY81" s="811"/>
      <c r="TKZ81" s="811"/>
      <c r="TLA81" s="811"/>
      <c r="TLB81" s="811"/>
      <c r="TLC81" s="811"/>
      <c r="TLD81" s="811"/>
      <c r="TLE81" s="811"/>
      <c r="TLF81" s="811"/>
      <c r="TLG81" s="811"/>
      <c r="TLH81" s="811"/>
      <c r="TLI81" s="811"/>
      <c r="TLJ81" s="811"/>
      <c r="TLK81" s="811"/>
      <c r="TLL81" s="811"/>
      <c r="TLM81" s="811"/>
      <c r="TLN81" s="811"/>
      <c r="TLO81" s="811"/>
      <c r="TLP81" s="811"/>
      <c r="TLQ81" s="811"/>
      <c r="TLR81" s="811"/>
      <c r="TLS81" s="811"/>
      <c r="TLT81" s="811"/>
      <c r="TLU81" s="811"/>
      <c r="TLV81" s="811"/>
      <c r="TLW81" s="811"/>
      <c r="TLX81" s="811"/>
      <c r="TLY81" s="811"/>
      <c r="TLZ81" s="811"/>
      <c r="TMA81" s="811"/>
      <c r="TMB81" s="811"/>
      <c r="TMC81" s="811"/>
      <c r="TMD81" s="811"/>
      <c r="TME81" s="811"/>
      <c r="TMF81" s="811"/>
      <c r="TMG81" s="811"/>
      <c r="TMH81" s="811"/>
      <c r="TMI81" s="811"/>
      <c r="TMJ81" s="811"/>
      <c r="TMK81" s="811"/>
      <c r="TML81" s="811"/>
      <c r="TMM81" s="811"/>
      <c r="TMN81" s="811"/>
      <c r="TMO81" s="811"/>
      <c r="TMP81" s="811"/>
      <c r="TMQ81" s="811"/>
      <c r="TMR81" s="811"/>
      <c r="TMS81" s="811"/>
      <c r="TMT81" s="811"/>
      <c r="TMU81" s="811"/>
      <c r="TMV81" s="811"/>
      <c r="TMW81" s="811"/>
      <c r="TMX81" s="811"/>
      <c r="TMY81" s="811"/>
      <c r="TMZ81" s="811"/>
      <c r="TNA81" s="811"/>
      <c r="TNB81" s="811"/>
      <c r="TNC81" s="811"/>
      <c r="TND81" s="811"/>
      <c r="TNE81" s="811"/>
      <c r="TNF81" s="811"/>
      <c r="TNG81" s="811"/>
      <c r="TNH81" s="811"/>
      <c r="TNI81" s="811"/>
      <c r="TNJ81" s="811"/>
      <c r="TNK81" s="811"/>
      <c r="TNL81" s="811"/>
      <c r="TNM81" s="811"/>
      <c r="TNN81" s="811"/>
      <c r="TNO81" s="811"/>
      <c r="TNP81" s="811"/>
      <c r="TNQ81" s="811"/>
      <c r="TNR81" s="811"/>
      <c r="TNS81" s="811"/>
      <c r="TNT81" s="811"/>
      <c r="TNU81" s="811"/>
      <c r="TNV81" s="811"/>
      <c r="TNW81" s="811"/>
      <c r="TNX81" s="811"/>
      <c r="TNY81" s="811"/>
      <c r="TNZ81" s="811"/>
      <c r="TOA81" s="811"/>
      <c r="TOB81" s="811"/>
      <c r="TOC81" s="811"/>
      <c r="TOD81" s="811"/>
      <c r="TOE81" s="811"/>
      <c r="TOF81" s="811"/>
      <c r="TOG81" s="811"/>
      <c r="TOH81" s="811"/>
      <c r="TOI81" s="811"/>
      <c r="TOJ81" s="811"/>
      <c r="TOK81" s="811"/>
      <c r="TOL81" s="811"/>
      <c r="TOM81" s="811"/>
      <c r="TON81" s="811"/>
      <c r="TOO81" s="811"/>
      <c r="TOP81" s="811"/>
      <c r="TOQ81" s="811"/>
      <c r="TOR81" s="811"/>
      <c r="TOS81" s="811"/>
      <c r="TOT81" s="811"/>
      <c r="TOU81" s="811"/>
      <c r="TOV81" s="811"/>
      <c r="TOW81" s="811"/>
      <c r="TOX81" s="811"/>
      <c r="TOY81" s="811"/>
      <c r="TOZ81" s="811"/>
      <c r="TPA81" s="811"/>
      <c r="TPB81" s="811"/>
      <c r="TPC81" s="811"/>
      <c r="TPD81" s="811"/>
      <c r="TPE81" s="811"/>
      <c r="TPF81" s="811"/>
      <c r="TPG81" s="811"/>
      <c r="TPH81" s="811"/>
      <c r="TPI81" s="811"/>
      <c r="TPJ81" s="811"/>
      <c r="TPK81" s="811"/>
      <c r="TPL81" s="811"/>
      <c r="TPM81" s="811"/>
      <c r="TPN81" s="811"/>
      <c r="TPO81" s="811"/>
      <c r="TPP81" s="811"/>
      <c r="TPQ81" s="811"/>
      <c r="TPR81" s="811"/>
      <c r="TPS81" s="811"/>
      <c r="TPT81" s="811"/>
      <c r="TPU81" s="811"/>
      <c r="TPV81" s="811"/>
      <c r="TPW81" s="811"/>
      <c r="TPX81" s="811"/>
      <c r="TPY81" s="811"/>
      <c r="TPZ81" s="811"/>
      <c r="TQA81" s="811"/>
      <c r="TQB81" s="811"/>
      <c r="TQC81" s="811"/>
      <c r="TQD81" s="811"/>
      <c r="TQE81" s="811"/>
      <c r="TQF81" s="811"/>
      <c r="TQG81" s="811"/>
      <c r="TQH81" s="811"/>
      <c r="TQI81" s="811"/>
      <c r="TQJ81" s="811"/>
      <c r="TQK81" s="811"/>
      <c r="TQL81" s="811"/>
      <c r="TQM81" s="811"/>
      <c r="TQN81" s="811"/>
      <c r="TQO81" s="811"/>
      <c r="TQP81" s="811"/>
      <c r="TQQ81" s="811"/>
      <c r="TQR81" s="811"/>
      <c r="TQS81" s="811"/>
      <c r="TQT81" s="811"/>
      <c r="TQU81" s="811"/>
      <c r="TQV81" s="811"/>
      <c r="TQW81" s="811"/>
      <c r="TQX81" s="811"/>
      <c r="TQY81" s="811"/>
      <c r="TQZ81" s="811"/>
      <c r="TRA81" s="811"/>
      <c r="TRB81" s="811"/>
      <c r="TRC81" s="811"/>
      <c r="TRD81" s="811"/>
      <c r="TRE81" s="811"/>
      <c r="TRF81" s="811"/>
      <c r="TRG81" s="811"/>
      <c r="TRH81" s="811"/>
      <c r="TRI81" s="811"/>
      <c r="TRJ81" s="811"/>
      <c r="TRK81" s="811"/>
      <c r="TRL81" s="811"/>
      <c r="TRM81" s="811"/>
      <c r="TRN81" s="811"/>
      <c r="TRO81" s="811"/>
      <c r="TRP81" s="811"/>
      <c r="TRQ81" s="811"/>
      <c r="TRR81" s="811"/>
      <c r="TRS81" s="811"/>
      <c r="TRT81" s="811"/>
      <c r="TRU81" s="811"/>
      <c r="TRV81" s="811"/>
      <c r="TRW81" s="811"/>
      <c r="TRX81" s="811"/>
      <c r="TRY81" s="811"/>
      <c r="TRZ81" s="811"/>
      <c r="TSA81" s="811"/>
      <c r="TSB81" s="811"/>
      <c r="TSC81" s="811"/>
      <c r="TSD81" s="811"/>
      <c r="TSE81" s="811"/>
      <c r="TSF81" s="811"/>
      <c r="TSG81" s="811"/>
      <c r="TSH81" s="811"/>
      <c r="TSI81" s="811"/>
      <c r="TSJ81" s="811"/>
      <c r="TSK81" s="811"/>
      <c r="TSL81" s="811"/>
      <c r="TSM81" s="811"/>
      <c r="TSN81" s="811"/>
      <c r="TSO81" s="811"/>
      <c r="TSP81" s="811"/>
      <c r="TSQ81" s="811"/>
      <c r="TSR81" s="811"/>
      <c r="TSS81" s="811"/>
      <c r="TST81" s="811"/>
      <c r="TSU81" s="811"/>
      <c r="TSV81" s="811"/>
      <c r="TSW81" s="811"/>
      <c r="TSX81" s="811"/>
      <c r="TSY81" s="811"/>
      <c r="TSZ81" s="811"/>
      <c r="TTA81" s="811"/>
      <c r="TTB81" s="811"/>
      <c r="TTC81" s="811"/>
      <c r="TTD81" s="811"/>
      <c r="TTE81" s="811"/>
      <c r="TTF81" s="811"/>
      <c r="TTG81" s="811"/>
      <c r="TTH81" s="811"/>
      <c r="TTI81" s="811"/>
      <c r="TTJ81" s="811"/>
      <c r="TTK81" s="811"/>
      <c r="TTL81" s="811"/>
      <c r="TTM81" s="811"/>
      <c r="TTN81" s="811"/>
      <c r="TTO81" s="811"/>
      <c r="TTP81" s="811"/>
      <c r="TTQ81" s="811"/>
      <c r="TTR81" s="811"/>
      <c r="TTS81" s="811"/>
      <c r="TTT81" s="811"/>
      <c r="TTU81" s="811"/>
      <c r="TTV81" s="811"/>
      <c r="TTW81" s="811"/>
      <c r="TTX81" s="811"/>
      <c r="TTY81" s="811"/>
      <c r="TTZ81" s="811"/>
      <c r="TUA81" s="811"/>
      <c r="TUB81" s="811"/>
      <c r="TUC81" s="811"/>
      <c r="TUD81" s="811"/>
      <c r="TUE81" s="811"/>
      <c r="TUF81" s="811"/>
      <c r="TUG81" s="811"/>
      <c r="TUH81" s="811"/>
      <c r="TUI81" s="811"/>
      <c r="TUJ81" s="811"/>
      <c r="TUK81" s="811"/>
      <c r="TUL81" s="811"/>
      <c r="TUM81" s="811"/>
      <c r="TUN81" s="811"/>
      <c r="TUO81" s="811"/>
      <c r="TUP81" s="811"/>
      <c r="TUQ81" s="811"/>
      <c r="TUR81" s="811"/>
      <c r="TUS81" s="811"/>
      <c r="TUT81" s="811"/>
      <c r="TUU81" s="811"/>
      <c r="TUV81" s="811"/>
      <c r="TUW81" s="811"/>
      <c r="TUX81" s="811"/>
      <c r="TUY81" s="811"/>
      <c r="TUZ81" s="811"/>
      <c r="TVA81" s="811"/>
      <c r="TVB81" s="811"/>
      <c r="TVC81" s="811"/>
      <c r="TVD81" s="811"/>
      <c r="TVE81" s="811"/>
      <c r="TVF81" s="811"/>
      <c r="TVG81" s="811"/>
      <c r="TVH81" s="811"/>
      <c r="TVI81" s="811"/>
      <c r="TVJ81" s="811"/>
      <c r="TVK81" s="811"/>
      <c r="TVL81" s="811"/>
      <c r="TVM81" s="811"/>
      <c r="TVN81" s="811"/>
      <c r="TVO81" s="811"/>
      <c r="TVP81" s="811"/>
      <c r="TVQ81" s="811"/>
      <c r="TVR81" s="811"/>
      <c r="TVS81" s="811"/>
      <c r="TVT81" s="811"/>
      <c r="TVU81" s="811"/>
      <c r="TVV81" s="811"/>
      <c r="TVW81" s="811"/>
      <c r="TVX81" s="811"/>
      <c r="TVY81" s="811"/>
      <c r="TVZ81" s="811"/>
      <c r="TWA81" s="811"/>
      <c r="TWB81" s="811"/>
      <c r="TWC81" s="811"/>
      <c r="TWD81" s="811"/>
      <c r="TWE81" s="811"/>
      <c r="TWF81" s="811"/>
      <c r="TWG81" s="811"/>
      <c r="TWH81" s="811"/>
      <c r="TWI81" s="811"/>
      <c r="TWJ81" s="811"/>
      <c r="TWK81" s="811"/>
      <c r="TWL81" s="811"/>
      <c r="TWM81" s="811"/>
      <c r="TWN81" s="811"/>
      <c r="TWO81" s="811"/>
      <c r="TWP81" s="811"/>
      <c r="TWQ81" s="811"/>
      <c r="TWR81" s="811"/>
      <c r="TWS81" s="811"/>
      <c r="TWT81" s="811"/>
      <c r="TWU81" s="811"/>
      <c r="TWV81" s="811"/>
      <c r="TWW81" s="811"/>
      <c r="TWX81" s="811"/>
      <c r="TWY81" s="811"/>
      <c r="TWZ81" s="811"/>
      <c r="TXA81" s="811"/>
      <c r="TXB81" s="811"/>
      <c r="TXC81" s="811"/>
      <c r="TXD81" s="811"/>
      <c r="TXE81" s="811"/>
      <c r="TXF81" s="811"/>
      <c r="TXG81" s="811"/>
      <c r="TXH81" s="811"/>
      <c r="TXI81" s="811"/>
      <c r="TXJ81" s="811"/>
      <c r="TXK81" s="811"/>
      <c r="TXL81" s="811"/>
      <c r="TXM81" s="811"/>
      <c r="TXN81" s="811"/>
      <c r="TXO81" s="811"/>
      <c r="TXP81" s="811"/>
      <c r="TXQ81" s="811"/>
      <c r="TXR81" s="811"/>
      <c r="TXS81" s="811"/>
      <c r="TXT81" s="811"/>
      <c r="TXU81" s="811"/>
      <c r="TXV81" s="811"/>
      <c r="TXW81" s="811"/>
      <c r="TXX81" s="811"/>
      <c r="TXY81" s="811"/>
      <c r="TXZ81" s="811"/>
      <c r="TYA81" s="811"/>
      <c r="TYB81" s="811"/>
      <c r="TYC81" s="811"/>
      <c r="TYD81" s="811"/>
      <c r="TYE81" s="811"/>
      <c r="TYF81" s="811"/>
      <c r="TYG81" s="811"/>
      <c r="TYH81" s="811"/>
      <c r="TYI81" s="811"/>
      <c r="TYJ81" s="811"/>
      <c r="TYK81" s="811"/>
      <c r="TYL81" s="811"/>
      <c r="TYM81" s="811"/>
      <c r="TYN81" s="811"/>
      <c r="TYO81" s="811"/>
      <c r="TYP81" s="811"/>
      <c r="TYQ81" s="811"/>
      <c r="TYR81" s="811"/>
      <c r="TYS81" s="811"/>
      <c r="TYT81" s="811"/>
      <c r="TYU81" s="811"/>
      <c r="TYV81" s="811"/>
      <c r="TYW81" s="811"/>
      <c r="TYX81" s="811"/>
      <c r="TYY81" s="811"/>
      <c r="TYZ81" s="811"/>
      <c r="TZA81" s="811"/>
      <c r="TZB81" s="811"/>
      <c r="TZC81" s="811"/>
      <c r="TZD81" s="811"/>
      <c r="TZE81" s="811"/>
      <c r="TZF81" s="811"/>
      <c r="TZG81" s="811"/>
      <c r="TZH81" s="811"/>
      <c r="TZI81" s="811"/>
      <c r="TZJ81" s="811"/>
      <c r="TZK81" s="811"/>
      <c r="TZL81" s="811"/>
      <c r="TZM81" s="811"/>
      <c r="TZN81" s="811"/>
      <c r="TZO81" s="811"/>
      <c r="TZP81" s="811"/>
      <c r="TZQ81" s="811"/>
      <c r="TZR81" s="811"/>
      <c r="TZS81" s="811"/>
      <c r="TZT81" s="811"/>
      <c r="TZU81" s="811"/>
      <c r="TZV81" s="811"/>
      <c r="TZW81" s="811"/>
      <c r="TZX81" s="811"/>
      <c r="TZY81" s="811"/>
      <c r="TZZ81" s="811"/>
      <c r="UAA81" s="811"/>
      <c r="UAB81" s="811"/>
      <c r="UAC81" s="811"/>
      <c r="UAD81" s="811"/>
      <c r="UAE81" s="811"/>
      <c r="UAF81" s="811"/>
      <c r="UAG81" s="811"/>
      <c r="UAH81" s="811"/>
      <c r="UAI81" s="811"/>
      <c r="UAJ81" s="811"/>
      <c r="UAK81" s="811"/>
      <c r="UAL81" s="811"/>
      <c r="UAM81" s="811"/>
      <c r="UAN81" s="811"/>
      <c r="UAO81" s="811"/>
      <c r="UAP81" s="811"/>
      <c r="UAQ81" s="811"/>
      <c r="UAR81" s="811"/>
      <c r="UAS81" s="811"/>
      <c r="UAT81" s="811"/>
      <c r="UAU81" s="811"/>
      <c r="UAV81" s="811"/>
      <c r="UAW81" s="811"/>
      <c r="UAX81" s="811"/>
      <c r="UAY81" s="811"/>
      <c r="UAZ81" s="811"/>
      <c r="UBA81" s="811"/>
      <c r="UBB81" s="811"/>
      <c r="UBC81" s="811"/>
      <c r="UBD81" s="811"/>
      <c r="UBE81" s="811"/>
      <c r="UBF81" s="811"/>
      <c r="UBG81" s="811"/>
      <c r="UBH81" s="811"/>
      <c r="UBI81" s="811"/>
      <c r="UBJ81" s="811"/>
      <c r="UBK81" s="811"/>
      <c r="UBL81" s="811"/>
      <c r="UBM81" s="811"/>
      <c r="UBN81" s="811"/>
      <c r="UBO81" s="811"/>
      <c r="UBP81" s="811"/>
      <c r="UBQ81" s="811"/>
      <c r="UBR81" s="811"/>
      <c r="UBS81" s="811"/>
      <c r="UBT81" s="811"/>
      <c r="UBU81" s="811"/>
      <c r="UBV81" s="811"/>
      <c r="UBW81" s="811"/>
      <c r="UBX81" s="811"/>
      <c r="UBY81" s="811"/>
      <c r="UBZ81" s="811"/>
      <c r="UCA81" s="811"/>
      <c r="UCB81" s="811"/>
      <c r="UCC81" s="811"/>
      <c r="UCD81" s="811"/>
      <c r="UCE81" s="811"/>
      <c r="UCF81" s="811"/>
      <c r="UCG81" s="811"/>
      <c r="UCH81" s="811"/>
      <c r="UCI81" s="811"/>
      <c r="UCJ81" s="811"/>
      <c r="UCK81" s="811"/>
      <c r="UCL81" s="811"/>
      <c r="UCM81" s="811"/>
      <c r="UCN81" s="811"/>
      <c r="UCO81" s="811"/>
      <c r="UCP81" s="811"/>
      <c r="UCQ81" s="811"/>
      <c r="UCR81" s="811"/>
      <c r="UCS81" s="811"/>
      <c r="UCT81" s="811"/>
      <c r="UCU81" s="811"/>
      <c r="UCV81" s="811"/>
      <c r="UCW81" s="811"/>
      <c r="UCX81" s="811"/>
      <c r="UCY81" s="811"/>
      <c r="UCZ81" s="811"/>
      <c r="UDA81" s="811"/>
      <c r="UDB81" s="811"/>
      <c r="UDC81" s="811"/>
      <c r="UDD81" s="811"/>
      <c r="UDE81" s="811"/>
      <c r="UDF81" s="811"/>
      <c r="UDG81" s="811"/>
      <c r="UDH81" s="811"/>
      <c r="UDI81" s="811"/>
      <c r="UDJ81" s="811"/>
      <c r="UDK81" s="811"/>
      <c r="UDL81" s="811"/>
      <c r="UDM81" s="811"/>
      <c r="UDN81" s="811"/>
      <c r="UDO81" s="811"/>
      <c r="UDP81" s="811"/>
      <c r="UDQ81" s="811"/>
      <c r="UDR81" s="811"/>
      <c r="UDS81" s="811"/>
      <c r="UDT81" s="811"/>
      <c r="UDU81" s="811"/>
      <c r="UDV81" s="811"/>
      <c r="UDW81" s="811"/>
      <c r="UDX81" s="811"/>
      <c r="UDY81" s="811"/>
      <c r="UDZ81" s="811"/>
      <c r="UEA81" s="811"/>
      <c r="UEB81" s="811"/>
      <c r="UEC81" s="811"/>
      <c r="UED81" s="811"/>
      <c r="UEE81" s="811"/>
      <c r="UEF81" s="811"/>
      <c r="UEG81" s="811"/>
      <c r="UEH81" s="811"/>
      <c r="UEI81" s="811"/>
      <c r="UEJ81" s="811"/>
      <c r="UEK81" s="811"/>
      <c r="UEL81" s="811"/>
      <c r="UEM81" s="811"/>
      <c r="UEN81" s="811"/>
      <c r="UEO81" s="811"/>
      <c r="UEP81" s="811"/>
      <c r="UEQ81" s="811"/>
      <c r="UER81" s="811"/>
      <c r="UES81" s="811"/>
      <c r="UET81" s="811"/>
      <c r="UEU81" s="811"/>
      <c r="UEV81" s="811"/>
      <c r="UEW81" s="811"/>
      <c r="UEX81" s="811"/>
      <c r="UEY81" s="811"/>
      <c r="UEZ81" s="811"/>
      <c r="UFA81" s="811"/>
      <c r="UFB81" s="811"/>
      <c r="UFC81" s="811"/>
      <c r="UFD81" s="811"/>
      <c r="UFE81" s="811"/>
      <c r="UFF81" s="811"/>
      <c r="UFG81" s="811"/>
      <c r="UFH81" s="811"/>
      <c r="UFI81" s="811"/>
      <c r="UFJ81" s="811"/>
      <c r="UFK81" s="811"/>
      <c r="UFL81" s="811"/>
      <c r="UFM81" s="811"/>
      <c r="UFN81" s="811"/>
      <c r="UFO81" s="811"/>
      <c r="UFP81" s="811"/>
      <c r="UFQ81" s="811"/>
      <c r="UFR81" s="811"/>
      <c r="UFS81" s="811"/>
      <c r="UFT81" s="811"/>
      <c r="UFU81" s="811"/>
      <c r="UFV81" s="811"/>
      <c r="UFW81" s="811"/>
      <c r="UFX81" s="811"/>
      <c r="UFY81" s="811"/>
      <c r="UFZ81" s="811"/>
      <c r="UGA81" s="811"/>
      <c r="UGB81" s="811"/>
      <c r="UGC81" s="811"/>
      <c r="UGD81" s="811"/>
      <c r="UGE81" s="811"/>
      <c r="UGF81" s="811"/>
      <c r="UGG81" s="811"/>
      <c r="UGH81" s="811"/>
      <c r="UGI81" s="811"/>
      <c r="UGJ81" s="811"/>
      <c r="UGK81" s="811"/>
      <c r="UGL81" s="811"/>
      <c r="UGM81" s="811"/>
      <c r="UGN81" s="811"/>
      <c r="UGO81" s="811"/>
      <c r="UGP81" s="811"/>
      <c r="UGQ81" s="811"/>
      <c r="UGR81" s="811"/>
      <c r="UGS81" s="811"/>
      <c r="UGT81" s="811"/>
      <c r="UGU81" s="811"/>
      <c r="UGV81" s="811"/>
      <c r="UGW81" s="811"/>
      <c r="UGX81" s="811"/>
      <c r="UGY81" s="811"/>
      <c r="UGZ81" s="811"/>
      <c r="UHA81" s="811"/>
      <c r="UHB81" s="811"/>
      <c r="UHC81" s="811"/>
      <c r="UHD81" s="811"/>
      <c r="UHE81" s="811"/>
      <c r="UHF81" s="811"/>
      <c r="UHG81" s="811"/>
      <c r="UHH81" s="811"/>
      <c r="UHI81" s="811"/>
      <c r="UHJ81" s="811"/>
      <c r="UHK81" s="811"/>
      <c r="UHL81" s="811"/>
      <c r="UHM81" s="811"/>
      <c r="UHN81" s="811"/>
      <c r="UHO81" s="811"/>
      <c r="UHP81" s="811"/>
      <c r="UHQ81" s="811"/>
      <c r="UHR81" s="811"/>
      <c r="UHS81" s="811"/>
      <c r="UHT81" s="811"/>
      <c r="UHU81" s="811"/>
      <c r="UHV81" s="811"/>
      <c r="UHW81" s="811"/>
      <c r="UHX81" s="811"/>
      <c r="UHY81" s="811"/>
      <c r="UHZ81" s="811"/>
      <c r="UIA81" s="811"/>
      <c r="UIB81" s="811"/>
      <c r="UIC81" s="811"/>
      <c r="UID81" s="811"/>
      <c r="UIE81" s="811"/>
      <c r="UIF81" s="811"/>
      <c r="UIG81" s="811"/>
      <c r="UIH81" s="811"/>
      <c r="UII81" s="811"/>
      <c r="UIJ81" s="811"/>
      <c r="UIK81" s="811"/>
      <c r="UIL81" s="811"/>
      <c r="UIM81" s="811"/>
      <c r="UIN81" s="811"/>
      <c r="UIO81" s="811"/>
      <c r="UIP81" s="811"/>
      <c r="UIQ81" s="811"/>
      <c r="UIR81" s="811"/>
      <c r="UIS81" s="811"/>
      <c r="UIT81" s="811"/>
      <c r="UIU81" s="811"/>
      <c r="UIV81" s="811"/>
      <c r="UIW81" s="811"/>
      <c r="UIX81" s="811"/>
      <c r="UIY81" s="811"/>
      <c r="UIZ81" s="811"/>
      <c r="UJA81" s="811"/>
      <c r="UJB81" s="811"/>
      <c r="UJC81" s="811"/>
      <c r="UJD81" s="811"/>
      <c r="UJE81" s="811"/>
      <c r="UJF81" s="811"/>
      <c r="UJG81" s="811"/>
      <c r="UJH81" s="811"/>
      <c r="UJI81" s="811"/>
      <c r="UJJ81" s="811"/>
      <c r="UJK81" s="811"/>
      <c r="UJL81" s="811"/>
      <c r="UJM81" s="811"/>
      <c r="UJN81" s="811"/>
      <c r="UJO81" s="811"/>
      <c r="UJP81" s="811"/>
      <c r="UJQ81" s="811"/>
      <c r="UJR81" s="811"/>
      <c r="UJS81" s="811"/>
      <c r="UJT81" s="811"/>
      <c r="UJU81" s="811"/>
      <c r="UJV81" s="811"/>
      <c r="UJW81" s="811"/>
      <c r="UJX81" s="811"/>
      <c r="UJY81" s="811"/>
      <c r="UJZ81" s="811"/>
      <c r="UKA81" s="811"/>
      <c r="UKB81" s="811"/>
      <c r="UKC81" s="811"/>
      <c r="UKD81" s="811"/>
      <c r="UKE81" s="811"/>
      <c r="UKF81" s="811"/>
      <c r="UKG81" s="811"/>
      <c r="UKH81" s="811"/>
      <c r="UKI81" s="811"/>
      <c r="UKJ81" s="811"/>
      <c r="UKK81" s="811"/>
      <c r="UKL81" s="811"/>
      <c r="UKM81" s="811"/>
      <c r="UKN81" s="811"/>
      <c r="UKO81" s="811"/>
      <c r="UKP81" s="811"/>
      <c r="UKQ81" s="811"/>
      <c r="UKR81" s="811"/>
      <c r="UKS81" s="811"/>
      <c r="UKT81" s="811"/>
      <c r="UKU81" s="811"/>
      <c r="UKV81" s="811"/>
      <c r="UKW81" s="811"/>
      <c r="UKX81" s="811"/>
      <c r="UKY81" s="811"/>
      <c r="UKZ81" s="811"/>
      <c r="ULA81" s="811"/>
      <c r="ULB81" s="811"/>
      <c r="ULC81" s="811"/>
      <c r="ULD81" s="811"/>
      <c r="ULE81" s="811"/>
      <c r="ULF81" s="811"/>
      <c r="ULG81" s="811"/>
      <c r="ULH81" s="811"/>
      <c r="ULI81" s="811"/>
      <c r="ULJ81" s="811"/>
      <c r="ULK81" s="811"/>
      <c r="ULL81" s="811"/>
      <c r="ULM81" s="811"/>
      <c r="ULN81" s="811"/>
      <c r="ULO81" s="811"/>
      <c r="ULP81" s="811"/>
      <c r="ULQ81" s="811"/>
      <c r="ULR81" s="811"/>
      <c r="ULS81" s="811"/>
      <c r="ULT81" s="811"/>
      <c r="ULU81" s="811"/>
      <c r="ULV81" s="811"/>
      <c r="ULW81" s="811"/>
      <c r="ULX81" s="811"/>
      <c r="ULY81" s="811"/>
      <c r="ULZ81" s="811"/>
      <c r="UMA81" s="811"/>
      <c r="UMB81" s="811"/>
      <c r="UMC81" s="811"/>
      <c r="UMD81" s="811"/>
      <c r="UME81" s="811"/>
      <c r="UMF81" s="811"/>
      <c r="UMG81" s="811"/>
      <c r="UMH81" s="811"/>
      <c r="UMI81" s="811"/>
      <c r="UMJ81" s="811"/>
      <c r="UMK81" s="811"/>
      <c r="UML81" s="811"/>
      <c r="UMM81" s="811"/>
      <c r="UMN81" s="811"/>
      <c r="UMO81" s="811"/>
      <c r="UMP81" s="811"/>
      <c r="UMQ81" s="811"/>
      <c r="UMR81" s="811"/>
      <c r="UMS81" s="811"/>
      <c r="UMT81" s="811"/>
      <c r="UMU81" s="811"/>
      <c r="UMV81" s="811"/>
      <c r="UMW81" s="811"/>
      <c r="UMX81" s="811"/>
      <c r="UMY81" s="811"/>
      <c r="UMZ81" s="811"/>
      <c r="UNA81" s="811"/>
      <c r="UNB81" s="811"/>
      <c r="UNC81" s="811"/>
      <c r="UND81" s="811"/>
      <c r="UNE81" s="811"/>
      <c r="UNF81" s="811"/>
      <c r="UNG81" s="811"/>
      <c r="UNH81" s="811"/>
      <c r="UNI81" s="811"/>
      <c r="UNJ81" s="811"/>
      <c r="UNK81" s="811"/>
      <c r="UNL81" s="811"/>
      <c r="UNM81" s="811"/>
      <c r="UNN81" s="811"/>
      <c r="UNO81" s="811"/>
      <c r="UNP81" s="811"/>
      <c r="UNQ81" s="811"/>
      <c r="UNR81" s="811"/>
      <c r="UNS81" s="811"/>
      <c r="UNT81" s="811"/>
      <c r="UNU81" s="811"/>
      <c r="UNV81" s="811"/>
      <c r="UNW81" s="811"/>
      <c r="UNX81" s="811"/>
      <c r="UNY81" s="811"/>
      <c r="UNZ81" s="811"/>
      <c r="UOA81" s="811"/>
      <c r="UOB81" s="811"/>
      <c r="UOC81" s="811"/>
      <c r="UOD81" s="811"/>
      <c r="UOE81" s="811"/>
      <c r="UOF81" s="811"/>
      <c r="UOG81" s="811"/>
      <c r="UOH81" s="811"/>
      <c r="UOI81" s="811"/>
      <c r="UOJ81" s="811"/>
      <c r="UOK81" s="811"/>
      <c r="UOL81" s="811"/>
      <c r="UOM81" s="811"/>
      <c r="UON81" s="811"/>
      <c r="UOO81" s="811"/>
      <c r="UOP81" s="811"/>
      <c r="UOQ81" s="811"/>
      <c r="UOR81" s="811"/>
      <c r="UOS81" s="811"/>
      <c r="UOT81" s="811"/>
      <c r="UOU81" s="811"/>
      <c r="UOV81" s="811"/>
      <c r="UOW81" s="811"/>
      <c r="UOX81" s="811"/>
      <c r="UOY81" s="811"/>
      <c r="UOZ81" s="811"/>
      <c r="UPA81" s="811"/>
      <c r="UPB81" s="811"/>
      <c r="UPC81" s="811"/>
      <c r="UPD81" s="811"/>
      <c r="UPE81" s="811"/>
      <c r="UPF81" s="811"/>
      <c r="UPG81" s="811"/>
      <c r="UPH81" s="811"/>
      <c r="UPI81" s="811"/>
      <c r="UPJ81" s="811"/>
      <c r="UPK81" s="811"/>
      <c r="UPL81" s="811"/>
      <c r="UPM81" s="811"/>
      <c r="UPN81" s="811"/>
      <c r="UPO81" s="811"/>
      <c r="UPP81" s="811"/>
      <c r="UPQ81" s="811"/>
      <c r="UPR81" s="811"/>
      <c r="UPS81" s="811"/>
      <c r="UPT81" s="811"/>
      <c r="UPU81" s="811"/>
      <c r="UPV81" s="811"/>
      <c r="UPW81" s="811"/>
      <c r="UPX81" s="811"/>
      <c r="UPY81" s="811"/>
      <c r="UPZ81" s="811"/>
      <c r="UQA81" s="811"/>
      <c r="UQB81" s="811"/>
      <c r="UQC81" s="811"/>
      <c r="UQD81" s="811"/>
      <c r="UQE81" s="811"/>
      <c r="UQF81" s="811"/>
      <c r="UQG81" s="811"/>
      <c r="UQH81" s="811"/>
      <c r="UQI81" s="811"/>
      <c r="UQJ81" s="811"/>
      <c r="UQK81" s="811"/>
      <c r="UQL81" s="811"/>
      <c r="UQM81" s="811"/>
      <c r="UQN81" s="811"/>
      <c r="UQO81" s="811"/>
      <c r="UQP81" s="811"/>
      <c r="UQQ81" s="811"/>
      <c r="UQR81" s="811"/>
      <c r="UQS81" s="811"/>
      <c r="UQT81" s="811"/>
      <c r="UQU81" s="811"/>
      <c r="UQV81" s="811"/>
      <c r="UQW81" s="811"/>
      <c r="UQX81" s="811"/>
      <c r="UQY81" s="811"/>
      <c r="UQZ81" s="811"/>
      <c r="URA81" s="811"/>
      <c r="URB81" s="811"/>
      <c r="URC81" s="811"/>
      <c r="URD81" s="811"/>
      <c r="URE81" s="811"/>
      <c r="URF81" s="811"/>
      <c r="URG81" s="811"/>
      <c r="URH81" s="811"/>
      <c r="URI81" s="811"/>
      <c r="URJ81" s="811"/>
      <c r="URK81" s="811"/>
      <c r="URL81" s="811"/>
      <c r="URM81" s="811"/>
      <c r="URN81" s="811"/>
      <c r="URO81" s="811"/>
      <c r="URP81" s="811"/>
      <c r="URQ81" s="811"/>
      <c r="URR81" s="811"/>
      <c r="URS81" s="811"/>
      <c r="URT81" s="811"/>
      <c r="URU81" s="811"/>
      <c r="URV81" s="811"/>
      <c r="URW81" s="811"/>
      <c r="URX81" s="811"/>
      <c r="URY81" s="811"/>
      <c r="URZ81" s="811"/>
      <c r="USA81" s="811"/>
      <c r="USB81" s="811"/>
      <c r="USC81" s="811"/>
      <c r="USD81" s="811"/>
      <c r="USE81" s="811"/>
      <c r="USF81" s="811"/>
      <c r="USG81" s="811"/>
      <c r="USH81" s="811"/>
      <c r="USI81" s="811"/>
      <c r="USJ81" s="811"/>
      <c r="USK81" s="811"/>
      <c r="USL81" s="811"/>
      <c r="USM81" s="811"/>
      <c r="USN81" s="811"/>
      <c r="USO81" s="811"/>
      <c r="USP81" s="811"/>
      <c r="USQ81" s="811"/>
      <c r="USR81" s="811"/>
      <c r="USS81" s="811"/>
      <c r="UST81" s="811"/>
      <c r="USU81" s="811"/>
      <c r="USV81" s="811"/>
      <c r="USW81" s="811"/>
      <c r="USX81" s="811"/>
      <c r="USY81" s="811"/>
      <c r="USZ81" s="811"/>
      <c r="UTA81" s="811"/>
      <c r="UTB81" s="811"/>
      <c r="UTC81" s="811"/>
      <c r="UTD81" s="811"/>
      <c r="UTE81" s="811"/>
      <c r="UTF81" s="811"/>
      <c r="UTG81" s="811"/>
      <c r="UTH81" s="811"/>
      <c r="UTI81" s="811"/>
      <c r="UTJ81" s="811"/>
      <c r="UTK81" s="811"/>
      <c r="UTL81" s="811"/>
      <c r="UTM81" s="811"/>
      <c r="UTN81" s="811"/>
      <c r="UTO81" s="811"/>
      <c r="UTP81" s="811"/>
      <c r="UTQ81" s="811"/>
      <c r="UTR81" s="811"/>
      <c r="UTS81" s="811"/>
      <c r="UTT81" s="811"/>
      <c r="UTU81" s="811"/>
      <c r="UTV81" s="811"/>
      <c r="UTW81" s="811"/>
      <c r="UTX81" s="811"/>
      <c r="UTY81" s="811"/>
      <c r="UTZ81" s="811"/>
      <c r="UUA81" s="811"/>
      <c r="UUB81" s="811"/>
      <c r="UUC81" s="811"/>
      <c r="UUD81" s="811"/>
      <c r="UUE81" s="811"/>
      <c r="UUF81" s="811"/>
      <c r="UUG81" s="811"/>
      <c r="UUH81" s="811"/>
      <c r="UUI81" s="811"/>
      <c r="UUJ81" s="811"/>
      <c r="UUK81" s="811"/>
      <c r="UUL81" s="811"/>
      <c r="UUM81" s="811"/>
      <c r="UUN81" s="811"/>
      <c r="UUO81" s="811"/>
      <c r="UUP81" s="811"/>
      <c r="UUQ81" s="811"/>
      <c r="UUR81" s="811"/>
      <c r="UUS81" s="811"/>
      <c r="UUT81" s="811"/>
      <c r="UUU81" s="811"/>
      <c r="UUV81" s="811"/>
      <c r="UUW81" s="811"/>
      <c r="UUX81" s="811"/>
      <c r="UUY81" s="811"/>
      <c r="UUZ81" s="811"/>
      <c r="UVA81" s="811"/>
      <c r="UVB81" s="811"/>
      <c r="UVC81" s="811"/>
      <c r="UVD81" s="811"/>
      <c r="UVE81" s="811"/>
      <c r="UVF81" s="811"/>
      <c r="UVG81" s="811"/>
      <c r="UVH81" s="811"/>
      <c r="UVI81" s="811"/>
      <c r="UVJ81" s="811"/>
      <c r="UVK81" s="811"/>
      <c r="UVL81" s="811"/>
      <c r="UVM81" s="811"/>
      <c r="UVN81" s="811"/>
      <c r="UVO81" s="811"/>
      <c r="UVP81" s="811"/>
      <c r="UVQ81" s="811"/>
      <c r="UVR81" s="811"/>
      <c r="UVS81" s="811"/>
      <c r="UVT81" s="811"/>
      <c r="UVU81" s="811"/>
      <c r="UVV81" s="811"/>
      <c r="UVW81" s="811"/>
      <c r="UVX81" s="811"/>
      <c r="UVY81" s="811"/>
      <c r="UVZ81" s="811"/>
      <c r="UWA81" s="811"/>
      <c r="UWB81" s="811"/>
      <c r="UWC81" s="811"/>
      <c r="UWD81" s="811"/>
      <c r="UWE81" s="811"/>
      <c r="UWF81" s="811"/>
      <c r="UWG81" s="811"/>
      <c r="UWH81" s="811"/>
      <c r="UWI81" s="811"/>
      <c r="UWJ81" s="811"/>
      <c r="UWK81" s="811"/>
      <c r="UWL81" s="811"/>
      <c r="UWM81" s="811"/>
      <c r="UWN81" s="811"/>
      <c r="UWO81" s="811"/>
      <c r="UWP81" s="811"/>
      <c r="UWQ81" s="811"/>
      <c r="UWR81" s="811"/>
      <c r="UWS81" s="811"/>
      <c r="UWT81" s="811"/>
      <c r="UWU81" s="811"/>
      <c r="UWV81" s="811"/>
      <c r="UWW81" s="811"/>
      <c r="UWX81" s="811"/>
      <c r="UWY81" s="811"/>
      <c r="UWZ81" s="811"/>
      <c r="UXA81" s="811"/>
      <c r="UXB81" s="811"/>
      <c r="UXC81" s="811"/>
      <c r="UXD81" s="811"/>
      <c r="UXE81" s="811"/>
      <c r="UXF81" s="811"/>
      <c r="UXG81" s="811"/>
      <c r="UXH81" s="811"/>
      <c r="UXI81" s="811"/>
      <c r="UXJ81" s="811"/>
      <c r="UXK81" s="811"/>
      <c r="UXL81" s="811"/>
      <c r="UXM81" s="811"/>
      <c r="UXN81" s="811"/>
      <c r="UXO81" s="811"/>
      <c r="UXP81" s="811"/>
      <c r="UXQ81" s="811"/>
      <c r="UXR81" s="811"/>
      <c r="UXS81" s="811"/>
      <c r="UXT81" s="811"/>
      <c r="UXU81" s="811"/>
      <c r="UXV81" s="811"/>
      <c r="UXW81" s="811"/>
      <c r="UXX81" s="811"/>
      <c r="UXY81" s="811"/>
      <c r="UXZ81" s="811"/>
      <c r="UYA81" s="811"/>
      <c r="UYB81" s="811"/>
      <c r="UYC81" s="811"/>
      <c r="UYD81" s="811"/>
      <c r="UYE81" s="811"/>
      <c r="UYF81" s="811"/>
      <c r="UYG81" s="811"/>
      <c r="UYH81" s="811"/>
      <c r="UYI81" s="811"/>
      <c r="UYJ81" s="811"/>
      <c r="UYK81" s="811"/>
      <c r="UYL81" s="811"/>
      <c r="UYM81" s="811"/>
      <c r="UYN81" s="811"/>
      <c r="UYO81" s="811"/>
      <c r="UYP81" s="811"/>
      <c r="UYQ81" s="811"/>
      <c r="UYR81" s="811"/>
      <c r="UYS81" s="811"/>
      <c r="UYT81" s="811"/>
      <c r="UYU81" s="811"/>
      <c r="UYV81" s="811"/>
      <c r="UYW81" s="811"/>
      <c r="UYX81" s="811"/>
      <c r="UYY81" s="811"/>
      <c r="UYZ81" s="811"/>
      <c r="UZA81" s="811"/>
      <c r="UZB81" s="811"/>
      <c r="UZC81" s="811"/>
      <c r="UZD81" s="811"/>
      <c r="UZE81" s="811"/>
      <c r="UZF81" s="811"/>
      <c r="UZG81" s="811"/>
      <c r="UZH81" s="811"/>
      <c r="UZI81" s="811"/>
      <c r="UZJ81" s="811"/>
      <c r="UZK81" s="811"/>
      <c r="UZL81" s="811"/>
      <c r="UZM81" s="811"/>
      <c r="UZN81" s="811"/>
      <c r="UZO81" s="811"/>
      <c r="UZP81" s="811"/>
      <c r="UZQ81" s="811"/>
      <c r="UZR81" s="811"/>
      <c r="UZS81" s="811"/>
      <c r="UZT81" s="811"/>
      <c r="UZU81" s="811"/>
      <c r="UZV81" s="811"/>
      <c r="UZW81" s="811"/>
      <c r="UZX81" s="811"/>
      <c r="UZY81" s="811"/>
      <c r="UZZ81" s="811"/>
      <c r="VAA81" s="811"/>
      <c r="VAB81" s="811"/>
      <c r="VAC81" s="811"/>
      <c r="VAD81" s="811"/>
      <c r="VAE81" s="811"/>
      <c r="VAF81" s="811"/>
      <c r="VAG81" s="811"/>
      <c r="VAH81" s="811"/>
      <c r="VAI81" s="811"/>
      <c r="VAJ81" s="811"/>
      <c r="VAK81" s="811"/>
      <c r="VAL81" s="811"/>
      <c r="VAM81" s="811"/>
      <c r="VAN81" s="811"/>
      <c r="VAO81" s="811"/>
      <c r="VAP81" s="811"/>
      <c r="VAQ81" s="811"/>
      <c r="VAR81" s="811"/>
      <c r="VAS81" s="811"/>
      <c r="VAT81" s="811"/>
      <c r="VAU81" s="811"/>
      <c r="VAV81" s="811"/>
      <c r="VAW81" s="811"/>
      <c r="VAX81" s="811"/>
      <c r="VAY81" s="811"/>
      <c r="VAZ81" s="811"/>
      <c r="VBA81" s="811"/>
      <c r="VBB81" s="811"/>
      <c r="VBC81" s="811"/>
      <c r="VBD81" s="811"/>
      <c r="VBE81" s="811"/>
      <c r="VBF81" s="811"/>
      <c r="VBG81" s="811"/>
      <c r="VBH81" s="811"/>
      <c r="VBI81" s="811"/>
      <c r="VBJ81" s="811"/>
      <c r="VBK81" s="811"/>
      <c r="VBL81" s="811"/>
      <c r="VBM81" s="811"/>
      <c r="VBN81" s="811"/>
      <c r="VBO81" s="811"/>
      <c r="VBP81" s="811"/>
      <c r="VBQ81" s="811"/>
      <c r="VBR81" s="811"/>
      <c r="VBS81" s="811"/>
      <c r="VBT81" s="811"/>
      <c r="VBU81" s="811"/>
      <c r="VBV81" s="811"/>
      <c r="VBW81" s="811"/>
      <c r="VBX81" s="811"/>
      <c r="VBY81" s="811"/>
      <c r="VBZ81" s="811"/>
      <c r="VCA81" s="811"/>
      <c r="VCB81" s="811"/>
      <c r="VCC81" s="811"/>
      <c r="VCD81" s="811"/>
      <c r="VCE81" s="811"/>
      <c r="VCF81" s="811"/>
      <c r="VCG81" s="811"/>
      <c r="VCH81" s="811"/>
      <c r="VCI81" s="811"/>
      <c r="VCJ81" s="811"/>
      <c r="VCK81" s="811"/>
      <c r="VCL81" s="811"/>
      <c r="VCM81" s="811"/>
      <c r="VCN81" s="811"/>
      <c r="VCO81" s="811"/>
      <c r="VCP81" s="811"/>
      <c r="VCQ81" s="811"/>
      <c r="VCR81" s="811"/>
      <c r="VCS81" s="811"/>
      <c r="VCT81" s="811"/>
      <c r="VCU81" s="811"/>
      <c r="VCV81" s="811"/>
      <c r="VCW81" s="811"/>
      <c r="VCX81" s="811"/>
      <c r="VCY81" s="811"/>
      <c r="VCZ81" s="811"/>
      <c r="VDA81" s="811"/>
      <c r="VDB81" s="811"/>
      <c r="VDC81" s="811"/>
      <c r="VDD81" s="811"/>
      <c r="VDE81" s="811"/>
      <c r="VDF81" s="811"/>
      <c r="VDG81" s="811"/>
      <c r="VDH81" s="811"/>
      <c r="VDI81" s="811"/>
      <c r="VDJ81" s="811"/>
      <c r="VDK81" s="811"/>
      <c r="VDL81" s="811"/>
      <c r="VDM81" s="811"/>
      <c r="VDN81" s="811"/>
      <c r="VDO81" s="811"/>
      <c r="VDP81" s="811"/>
      <c r="VDQ81" s="811"/>
      <c r="VDR81" s="811"/>
      <c r="VDS81" s="811"/>
      <c r="VDT81" s="811"/>
      <c r="VDU81" s="811"/>
      <c r="VDV81" s="811"/>
      <c r="VDW81" s="811"/>
      <c r="VDX81" s="811"/>
      <c r="VDY81" s="811"/>
      <c r="VDZ81" s="811"/>
      <c r="VEA81" s="811"/>
      <c r="VEB81" s="811"/>
      <c r="VEC81" s="811"/>
      <c r="VED81" s="811"/>
      <c r="VEE81" s="811"/>
      <c r="VEF81" s="811"/>
      <c r="VEG81" s="811"/>
      <c r="VEH81" s="811"/>
      <c r="VEI81" s="811"/>
      <c r="VEJ81" s="811"/>
      <c r="VEK81" s="811"/>
      <c r="VEL81" s="811"/>
      <c r="VEM81" s="811"/>
      <c r="VEN81" s="811"/>
      <c r="VEO81" s="811"/>
      <c r="VEP81" s="811"/>
      <c r="VEQ81" s="811"/>
      <c r="VER81" s="811"/>
      <c r="VES81" s="811"/>
      <c r="VET81" s="811"/>
      <c r="VEU81" s="811"/>
      <c r="VEV81" s="811"/>
      <c r="VEW81" s="811"/>
      <c r="VEX81" s="811"/>
      <c r="VEY81" s="811"/>
      <c r="VEZ81" s="811"/>
      <c r="VFA81" s="811"/>
      <c r="VFB81" s="811"/>
      <c r="VFC81" s="811"/>
      <c r="VFD81" s="811"/>
      <c r="VFE81" s="811"/>
      <c r="VFF81" s="811"/>
      <c r="VFG81" s="811"/>
      <c r="VFH81" s="811"/>
      <c r="VFI81" s="811"/>
      <c r="VFJ81" s="811"/>
      <c r="VFK81" s="811"/>
      <c r="VFL81" s="811"/>
      <c r="VFM81" s="811"/>
      <c r="VFN81" s="811"/>
      <c r="VFO81" s="811"/>
      <c r="VFP81" s="811"/>
      <c r="VFQ81" s="811"/>
      <c r="VFR81" s="811"/>
      <c r="VFS81" s="811"/>
      <c r="VFT81" s="811"/>
      <c r="VFU81" s="811"/>
      <c r="VFV81" s="811"/>
      <c r="VFW81" s="811"/>
      <c r="VFX81" s="811"/>
      <c r="VFY81" s="811"/>
      <c r="VFZ81" s="811"/>
      <c r="VGA81" s="811"/>
      <c r="VGB81" s="811"/>
      <c r="VGC81" s="811"/>
      <c r="VGD81" s="811"/>
      <c r="VGE81" s="811"/>
      <c r="VGF81" s="811"/>
      <c r="VGG81" s="811"/>
      <c r="VGH81" s="811"/>
      <c r="VGI81" s="811"/>
      <c r="VGJ81" s="811"/>
      <c r="VGK81" s="811"/>
      <c r="VGL81" s="811"/>
      <c r="VGM81" s="811"/>
      <c r="VGN81" s="811"/>
      <c r="VGO81" s="811"/>
      <c r="VGP81" s="811"/>
      <c r="VGQ81" s="811"/>
      <c r="VGR81" s="811"/>
      <c r="VGS81" s="811"/>
      <c r="VGT81" s="811"/>
      <c r="VGU81" s="811"/>
      <c r="VGV81" s="811"/>
      <c r="VGW81" s="811"/>
      <c r="VGX81" s="811"/>
      <c r="VGY81" s="811"/>
      <c r="VGZ81" s="811"/>
      <c r="VHA81" s="811"/>
      <c r="VHB81" s="811"/>
      <c r="VHC81" s="811"/>
      <c r="VHD81" s="811"/>
      <c r="VHE81" s="811"/>
      <c r="VHF81" s="811"/>
      <c r="VHG81" s="811"/>
      <c r="VHH81" s="811"/>
      <c r="VHI81" s="811"/>
      <c r="VHJ81" s="811"/>
      <c r="VHK81" s="811"/>
      <c r="VHL81" s="811"/>
      <c r="VHM81" s="811"/>
      <c r="VHN81" s="811"/>
      <c r="VHO81" s="811"/>
      <c r="VHP81" s="811"/>
      <c r="VHQ81" s="811"/>
      <c r="VHR81" s="811"/>
      <c r="VHS81" s="811"/>
      <c r="VHT81" s="811"/>
      <c r="VHU81" s="811"/>
      <c r="VHV81" s="811"/>
      <c r="VHW81" s="811"/>
      <c r="VHX81" s="811"/>
      <c r="VHY81" s="811"/>
      <c r="VHZ81" s="811"/>
      <c r="VIA81" s="811"/>
      <c r="VIB81" s="811"/>
      <c r="VIC81" s="811"/>
      <c r="VID81" s="811"/>
      <c r="VIE81" s="811"/>
      <c r="VIF81" s="811"/>
      <c r="VIG81" s="811"/>
      <c r="VIH81" s="811"/>
      <c r="VII81" s="811"/>
      <c r="VIJ81" s="811"/>
      <c r="VIK81" s="811"/>
      <c r="VIL81" s="811"/>
      <c r="VIM81" s="811"/>
      <c r="VIN81" s="811"/>
      <c r="VIO81" s="811"/>
      <c r="VIP81" s="811"/>
      <c r="VIQ81" s="811"/>
      <c r="VIR81" s="811"/>
      <c r="VIS81" s="811"/>
      <c r="VIT81" s="811"/>
      <c r="VIU81" s="811"/>
      <c r="VIV81" s="811"/>
      <c r="VIW81" s="811"/>
      <c r="VIX81" s="811"/>
      <c r="VIY81" s="811"/>
      <c r="VIZ81" s="811"/>
      <c r="VJA81" s="811"/>
      <c r="VJB81" s="811"/>
      <c r="VJC81" s="811"/>
      <c r="VJD81" s="811"/>
      <c r="VJE81" s="811"/>
      <c r="VJF81" s="811"/>
      <c r="VJG81" s="811"/>
      <c r="VJH81" s="811"/>
      <c r="VJI81" s="811"/>
      <c r="VJJ81" s="811"/>
      <c r="VJK81" s="811"/>
      <c r="VJL81" s="811"/>
      <c r="VJM81" s="811"/>
      <c r="VJN81" s="811"/>
      <c r="VJO81" s="811"/>
      <c r="VJP81" s="811"/>
      <c r="VJQ81" s="811"/>
      <c r="VJR81" s="811"/>
      <c r="VJS81" s="811"/>
      <c r="VJT81" s="811"/>
      <c r="VJU81" s="811"/>
      <c r="VJV81" s="811"/>
      <c r="VJW81" s="811"/>
      <c r="VJX81" s="811"/>
      <c r="VJY81" s="811"/>
      <c r="VJZ81" s="811"/>
      <c r="VKA81" s="811"/>
      <c r="VKB81" s="811"/>
      <c r="VKC81" s="811"/>
      <c r="VKD81" s="811"/>
      <c r="VKE81" s="811"/>
      <c r="VKF81" s="811"/>
      <c r="VKG81" s="811"/>
      <c r="VKH81" s="811"/>
      <c r="VKI81" s="811"/>
      <c r="VKJ81" s="811"/>
      <c r="VKK81" s="811"/>
      <c r="VKL81" s="811"/>
      <c r="VKM81" s="811"/>
      <c r="VKN81" s="811"/>
      <c r="VKO81" s="811"/>
      <c r="VKP81" s="811"/>
      <c r="VKQ81" s="811"/>
      <c r="VKR81" s="811"/>
      <c r="VKS81" s="811"/>
      <c r="VKT81" s="811"/>
      <c r="VKU81" s="811"/>
      <c r="VKV81" s="811"/>
      <c r="VKW81" s="811"/>
      <c r="VKX81" s="811"/>
      <c r="VKY81" s="811"/>
      <c r="VKZ81" s="811"/>
      <c r="VLA81" s="811"/>
      <c r="VLB81" s="811"/>
      <c r="VLC81" s="811"/>
      <c r="VLD81" s="811"/>
      <c r="VLE81" s="811"/>
      <c r="VLF81" s="811"/>
      <c r="VLG81" s="811"/>
      <c r="VLH81" s="811"/>
      <c r="VLI81" s="811"/>
      <c r="VLJ81" s="811"/>
      <c r="VLK81" s="811"/>
      <c r="VLL81" s="811"/>
      <c r="VLM81" s="811"/>
      <c r="VLN81" s="811"/>
      <c r="VLO81" s="811"/>
      <c r="VLP81" s="811"/>
      <c r="VLQ81" s="811"/>
      <c r="VLR81" s="811"/>
      <c r="VLS81" s="811"/>
      <c r="VLT81" s="811"/>
      <c r="VLU81" s="811"/>
      <c r="VLV81" s="811"/>
      <c r="VLW81" s="811"/>
      <c r="VLX81" s="811"/>
      <c r="VLY81" s="811"/>
      <c r="VLZ81" s="811"/>
      <c r="VMA81" s="811"/>
      <c r="VMB81" s="811"/>
      <c r="VMC81" s="811"/>
      <c r="VMD81" s="811"/>
      <c r="VME81" s="811"/>
      <c r="VMF81" s="811"/>
      <c r="VMG81" s="811"/>
      <c r="VMH81" s="811"/>
      <c r="VMI81" s="811"/>
      <c r="VMJ81" s="811"/>
      <c r="VMK81" s="811"/>
      <c r="VML81" s="811"/>
      <c r="VMM81" s="811"/>
      <c r="VMN81" s="811"/>
      <c r="VMO81" s="811"/>
      <c r="VMP81" s="811"/>
      <c r="VMQ81" s="811"/>
      <c r="VMR81" s="811"/>
      <c r="VMS81" s="811"/>
      <c r="VMT81" s="811"/>
      <c r="VMU81" s="811"/>
      <c r="VMV81" s="811"/>
      <c r="VMW81" s="811"/>
      <c r="VMX81" s="811"/>
      <c r="VMY81" s="811"/>
      <c r="VMZ81" s="811"/>
      <c r="VNA81" s="811"/>
      <c r="VNB81" s="811"/>
      <c r="VNC81" s="811"/>
      <c r="VND81" s="811"/>
      <c r="VNE81" s="811"/>
      <c r="VNF81" s="811"/>
      <c r="VNG81" s="811"/>
      <c r="VNH81" s="811"/>
      <c r="VNI81" s="811"/>
      <c r="VNJ81" s="811"/>
      <c r="VNK81" s="811"/>
      <c r="VNL81" s="811"/>
      <c r="VNM81" s="811"/>
      <c r="VNN81" s="811"/>
      <c r="VNO81" s="811"/>
      <c r="VNP81" s="811"/>
      <c r="VNQ81" s="811"/>
      <c r="VNR81" s="811"/>
      <c r="VNS81" s="811"/>
      <c r="VNT81" s="811"/>
      <c r="VNU81" s="811"/>
      <c r="VNV81" s="811"/>
      <c r="VNW81" s="811"/>
      <c r="VNX81" s="811"/>
      <c r="VNY81" s="811"/>
      <c r="VNZ81" s="811"/>
      <c r="VOA81" s="811"/>
      <c r="VOB81" s="811"/>
      <c r="VOC81" s="811"/>
      <c r="VOD81" s="811"/>
      <c r="VOE81" s="811"/>
      <c r="VOF81" s="811"/>
      <c r="VOG81" s="811"/>
      <c r="VOH81" s="811"/>
      <c r="VOI81" s="811"/>
      <c r="VOJ81" s="811"/>
      <c r="VOK81" s="811"/>
      <c r="VOL81" s="811"/>
      <c r="VOM81" s="811"/>
      <c r="VON81" s="811"/>
      <c r="VOO81" s="811"/>
      <c r="VOP81" s="811"/>
      <c r="VOQ81" s="811"/>
      <c r="VOR81" s="811"/>
      <c r="VOS81" s="811"/>
      <c r="VOT81" s="811"/>
      <c r="VOU81" s="811"/>
      <c r="VOV81" s="811"/>
      <c r="VOW81" s="811"/>
      <c r="VOX81" s="811"/>
      <c r="VOY81" s="811"/>
      <c r="VOZ81" s="811"/>
      <c r="VPA81" s="811"/>
      <c r="VPB81" s="811"/>
      <c r="VPC81" s="811"/>
      <c r="VPD81" s="811"/>
      <c r="VPE81" s="811"/>
      <c r="VPF81" s="811"/>
      <c r="VPG81" s="811"/>
      <c r="VPH81" s="811"/>
      <c r="VPI81" s="811"/>
      <c r="VPJ81" s="811"/>
      <c r="VPK81" s="811"/>
      <c r="VPL81" s="811"/>
      <c r="VPM81" s="811"/>
      <c r="VPN81" s="811"/>
      <c r="VPO81" s="811"/>
      <c r="VPP81" s="811"/>
      <c r="VPQ81" s="811"/>
      <c r="VPR81" s="811"/>
      <c r="VPS81" s="811"/>
      <c r="VPT81" s="811"/>
      <c r="VPU81" s="811"/>
      <c r="VPV81" s="811"/>
      <c r="VPW81" s="811"/>
      <c r="VPX81" s="811"/>
      <c r="VPY81" s="811"/>
      <c r="VPZ81" s="811"/>
      <c r="VQA81" s="811"/>
      <c r="VQB81" s="811"/>
      <c r="VQC81" s="811"/>
      <c r="VQD81" s="811"/>
      <c r="VQE81" s="811"/>
      <c r="VQF81" s="811"/>
      <c r="VQG81" s="811"/>
      <c r="VQH81" s="811"/>
      <c r="VQI81" s="811"/>
      <c r="VQJ81" s="811"/>
      <c r="VQK81" s="811"/>
      <c r="VQL81" s="811"/>
      <c r="VQM81" s="811"/>
      <c r="VQN81" s="811"/>
      <c r="VQO81" s="811"/>
      <c r="VQP81" s="811"/>
      <c r="VQQ81" s="811"/>
      <c r="VQR81" s="811"/>
      <c r="VQS81" s="811"/>
      <c r="VQT81" s="811"/>
      <c r="VQU81" s="811"/>
      <c r="VQV81" s="811"/>
      <c r="VQW81" s="811"/>
      <c r="VQX81" s="811"/>
      <c r="VQY81" s="811"/>
      <c r="VQZ81" s="811"/>
      <c r="VRA81" s="811"/>
      <c r="VRB81" s="811"/>
      <c r="VRC81" s="811"/>
      <c r="VRD81" s="811"/>
      <c r="VRE81" s="811"/>
      <c r="VRF81" s="811"/>
      <c r="VRG81" s="811"/>
      <c r="VRH81" s="811"/>
      <c r="VRI81" s="811"/>
      <c r="VRJ81" s="811"/>
      <c r="VRK81" s="811"/>
      <c r="VRL81" s="811"/>
      <c r="VRM81" s="811"/>
      <c r="VRN81" s="811"/>
      <c r="VRO81" s="811"/>
      <c r="VRP81" s="811"/>
      <c r="VRQ81" s="811"/>
      <c r="VRR81" s="811"/>
      <c r="VRS81" s="811"/>
      <c r="VRT81" s="811"/>
      <c r="VRU81" s="811"/>
      <c r="VRV81" s="811"/>
      <c r="VRW81" s="811"/>
      <c r="VRX81" s="811"/>
      <c r="VRY81" s="811"/>
      <c r="VRZ81" s="811"/>
      <c r="VSA81" s="811"/>
      <c r="VSB81" s="811"/>
      <c r="VSC81" s="811"/>
      <c r="VSD81" s="811"/>
      <c r="VSE81" s="811"/>
      <c r="VSF81" s="811"/>
      <c r="VSG81" s="811"/>
      <c r="VSH81" s="811"/>
      <c r="VSI81" s="811"/>
      <c r="VSJ81" s="811"/>
      <c r="VSK81" s="811"/>
      <c r="VSL81" s="811"/>
      <c r="VSM81" s="811"/>
      <c r="VSN81" s="811"/>
      <c r="VSO81" s="811"/>
      <c r="VSP81" s="811"/>
      <c r="VSQ81" s="811"/>
      <c r="VSR81" s="811"/>
      <c r="VSS81" s="811"/>
      <c r="VST81" s="811"/>
      <c r="VSU81" s="811"/>
      <c r="VSV81" s="811"/>
      <c r="VSW81" s="811"/>
      <c r="VSX81" s="811"/>
      <c r="VSY81" s="811"/>
      <c r="VSZ81" s="811"/>
      <c r="VTA81" s="811"/>
      <c r="VTB81" s="811"/>
      <c r="VTC81" s="811"/>
      <c r="VTD81" s="811"/>
      <c r="VTE81" s="811"/>
      <c r="VTF81" s="811"/>
      <c r="VTG81" s="811"/>
      <c r="VTH81" s="811"/>
      <c r="VTI81" s="811"/>
      <c r="VTJ81" s="811"/>
      <c r="VTK81" s="811"/>
      <c r="VTL81" s="811"/>
      <c r="VTM81" s="811"/>
      <c r="VTN81" s="811"/>
      <c r="VTO81" s="811"/>
      <c r="VTP81" s="811"/>
      <c r="VTQ81" s="811"/>
      <c r="VTR81" s="811"/>
      <c r="VTS81" s="811"/>
      <c r="VTT81" s="811"/>
      <c r="VTU81" s="811"/>
      <c r="VTV81" s="811"/>
      <c r="VTW81" s="811"/>
      <c r="VTX81" s="811"/>
      <c r="VTY81" s="811"/>
      <c r="VTZ81" s="811"/>
      <c r="VUA81" s="811"/>
      <c r="VUB81" s="811"/>
      <c r="VUC81" s="811"/>
      <c r="VUD81" s="811"/>
      <c r="VUE81" s="811"/>
      <c r="VUF81" s="811"/>
      <c r="VUG81" s="811"/>
      <c r="VUH81" s="811"/>
      <c r="VUI81" s="811"/>
      <c r="VUJ81" s="811"/>
      <c r="VUK81" s="811"/>
      <c r="VUL81" s="811"/>
      <c r="VUM81" s="811"/>
      <c r="VUN81" s="811"/>
      <c r="VUO81" s="811"/>
      <c r="VUP81" s="811"/>
      <c r="VUQ81" s="811"/>
      <c r="VUR81" s="811"/>
      <c r="VUS81" s="811"/>
      <c r="VUT81" s="811"/>
      <c r="VUU81" s="811"/>
      <c r="VUV81" s="811"/>
      <c r="VUW81" s="811"/>
      <c r="VUX81" s="811"/>
      <c r="VUY81" s="811"/>
      <c r="VUZ81" s="811"/>
      <c r="VVA81" s="811"/>
      <c r="VVB81" s="811"/>
      <c r="VVC81" s="811"/>
      <c r="VVD81" s="811"/>
      <c r="VVE81" s="811"/>
      <c r="VVF81" s="811"/>
      <c r="VVG81" s="811"/>
      <c r="VVH81" s="811"/>
      <c r="VVI81" s="811"/>
      <c r="VVJ81" s="811"/>
      <c r="VVK81" s="811"/>
      <c r="VVL81" s="811"/>
      <c r="VVM81" s="811"/>
      <c r="VVN81" s="811"/>
      <c r="VVO81" s="811"/>
      <c r="VVP81" s="811"/>
      <c r="VVQ81" s="811"/>
      <c r="VVR81" s="811"/>
      <c r="VVS81" s="811"/>
      <c r="VVT81" s="811"/>
      <c r="VVU81" s="811"/>
      <c r="VVV81" s="811"/>
      <c r="VVW81" s="811"/>
      <c r="VVX81" s="811"/>
      <c r="VVY81" s="811"/>
      <c r="VVZ81" s="811"/>
      <c r="VWA81" s="811"/>
      <c r="VWB81" s="811"/>
      <c r="VWC81" s="811"/>
      <c r="VWD81" s="811"/>
      <c r="VWE81" s="811"/>
      <c r="VWF81" s="811"/>
      <c r="VWG81" s="811"/>
      <c r="VWH81" s="811"/>
      <c r="VWI81" s="811"/>
      <c r="VWJ81" s="811"/>
      <c r="VWK81" s="811"/>
      <c r="VWL81" s="811"/>
      <c r="VWM81" s="811"/>
      <c r="VWN81" s="811"/>
      <c r="VWO81" s="811"/>
      <c r="VWP81" s="811"/>
      <c r="VWQ81" s="811"/>
      <c r="VWR81" s="811"/>
      <c r="VWS81" s="811"/>
      <c r="VWT81" s="811"/>
      <c r="VWU81" s="811"/>
      <c r="VWV81" s="811"/>
      <c r="VWW81" s="811"/>
      <c r="VWX81" s="811"/>
      <c r="VWY81" s="811"/>
      <c r="VWZ81" s="811"/>
      <c r="VXA81" s="811"/>
      <c r="VXB81" s="811"/>
      <c r="VXC81" s="811"/>
      <c r="VXD81" s="811"/>
      <c r="VXE81" s="811"/>
      <c r="VXF81" s="811"/>
      <c r="VXG81" s="811"/>
      <c r="VXH81" s="811"/>
      <c r="VXI81" s="811"/>
      <c r="VXJ81" s="811"/>
      <c r="VXK81" s="811"/>
      <c r="VXL81" s="811"/>
      <c r="VXM81" s="811"/>
      <c r="VXN81" s="811"/>
      <c r="VXO81" s="811"/>
      <c r="VXP81" s="811"/>
      <c r="VXQ81" s="811"/>
      <c r="VXR81" s="811"/>
      <c r="VXS81" s="811"/>
      <c r="VXT81" s="811"/>
      <c r="VXU81" s="811"/>
      <c r="VXV81" s="811"/>
      <c r="VXW81" s="811"/>
      <c r="VXX81" s="811"/>
      <c r="VXY81" s="811"/>
      <c r="VXZ81" s="811"/>
      <c r="VYA81" s="811"/>
      <c r="VYB81" s="811"/>
      <c r="VYC81" s="811"/>
      <c r="VYD81" s="811"/>
      <c r="VYE81" s="811"/>
      <c r="VYF81" s="811"/>
      <c r="VYG81" s="811"/>
      <c r="VYH81" s="811"/>
      <c r="VYI81" s="811"/>
      <c r="VYJ81" s="811"/>
      <c r="VYK81" s="811"/>
      <c r="VYL81" s="811"/>
      <c r="VYM81" s="811"/>
      <c r="VYN81" s="811"/>
      <c r="VYO81" s="811"/>
      <c r="VYP81" s="811"/>
      <c r="VYQ81" s="811"/>
      <c r="VYR81" s="811"/>
      <c r="VYS81" s="811"/>
      <c r="VYT81" s="811"/>
      <c r="VYU81" s="811"/>
      <c r="VYV81" s="811"/>
      <c r="VYW81" s="811"/>
      <c r="VYX81" s="811"/>
      <c r="VYY81" s="811"/>
      <c r="VYZ81" s="811"/>
      <c r="VZA81" s="811"/>
      <c r="VZB81" s="811"/>
      <c r="VZC81" s="811"/>
      <c r="VZD81" s="811"/>
      <c r="VZE81" s="811"/>
      <c r="VZF81" s="811"/>
      <c r="VZG81" s="811"/>
      <c r="VZH81" s="811"/>
      <c r="VZI81" s="811"/>
      <c r="VZJ81" s="811"/>
      <c r="VZK81" s="811"/>
      <c r="VZL81" s="811"/>
      <c r="VZM81" s="811"/>
      <c r="VZN81" s="811"/>
      <c r="VZO81" s="811"/>
      <c r="VZP81" s="811"/>
      <c r="VZQ81" s="811"/>
      <c r="VZR81" s="811"/>
      <c r="VZS81" s="811"/>
      <c r="VZT81" s="811"/>
      <c r="VZU81" s="811"/>
      <c r="VZV81" s="811"/>
      <c r="VZW81" s="811"/>
      <c r="VZX81" s="811"/>
      <c r="VZY81" s="811"/>
      <c r="VZZ81" s="811"/>
      <c r="WAA81" s="811"/>
      <c r="WAB81" s="811"/>
      <c r="WAC81" s="811"/>
      <c r="WAD81" s="811"/>
      <c r="WAE81" s="811"/>
      <c r="WAF81" s="811"/>
      <c r="WAG81" s="811"/>
      <c r="WAH81" s="811"/>
      <c r="WAI81" s="811"/>
      <c r="WAJ81" s="811"/>
      <c r="WAK81" s="811"/>
      <c r="WAL81" s="811"/>
      <c r="WAM81" s="811"/>
      <c r="WAN81" s="811"/>
      <c r="WAO81" s="811"/>
      <c r="WAP81" s="811"/>
      <c r="WAQ81" s="811"/>
      <c r="WAR81" s="811"/>
      <c r="WAS81" s="811"/>
      <c r="WAT81" s="811"/>
      <c r="WAU81" s="811"/>
      <c r="WAV81" s="811"/>
      <c r="WAW81" s="811"/>
      <c r="WAX81" s="811"/>
      <c r="WAY81" s="811"/>
      <c r="WAZ81" s="811"/>
      <c r="WBA81" s="811"/>
      <c r="WBB81" s="811"/>
      <c r="WBC81" s="811"/>
      <c r="WBD81" s="811"/>
      <c r="WBE81" s="811"/>
      <c r="WBF81" s="811"/>
      <c r="WBG81" s="811"/>
      <c r="WBH81" s="811"/>
      <c r="WBI81" s="811"/>
      <c r="WBJ81" s="811"/>
      <c r="WBK81" s="811"/>
      <c r="WBL81" s="811"/>
      <c r="WBM81" s="811"/>
      <c r="WBN81" s="811"/>
      <c r="WBO81" s="811"/>
      <c r="WBP81" s="811"/>
      <c r="WBQ81" s="811"/>
      <c r="WBR81" s="811"/>
      <c r="WBS81" s="811"/>
      <c r="WBT81" s="811"/>
      <c r="WBU81" s="811"/>
      <c r="WBV81" s="811"/>
      <c r="WBW81" s="811"/>
      <c r="WBX81" s="811"/>
      <c r="WBY81" s="811"/>
      <c r="WBZ81" s="811"/>
      <c r="WCA81" s="811"/>
      <c r="WCB81" s="811"/>
      <c r="WCC81" s="811"/>
      <c r="WCD81" s="811"/>
      <c r="WCE81" s="811"/>
      <c r="WCF81" s="811"/>
      <c r="WCG81" s="811"/>
      <c r="WCH81" s="811"/>
      <c r="WCI81" s="811"/>
      <c r="WCJ81" s="811"/>
      <c r="WCK81" s="811"/>
      <c r="WCL81" s="811"/>
      <c r="WCM81" s="811"/>
      <c r="WCN81" s="811"/>
      <c r="WCO81" s="811"/>
      <c r="WCP81" s="811"/>
      <c r="WCQ81" s="811"/>
      <c r="WCR81" s="811"/>
      <c r="WCS81" s="811"/>
      <c r="WCT81" s="811"/>
      <c r="WCU81" s="811"/>
      <c r="WCV81" s="811"/>
      <c r="WCW81" s="811"/>
      <c r="WCX81" s="811"/>
      <c r="WCY81" s="811"/>
      <c r="WCZ81" s="811"/>
      <c r="WDA81" s="811"/>
      <c r="WDB81" s="811"/>
      <c r="WDC81" s="811"/>
      <c r="WDD81" s="811"/>
      <c r="WDE81" s="811"/>
      <c r="WDF81" s="811"/>
      <c r="WDG81" s="811"/>
      <c r="WDH81" s="811"/>
      <c r="WDI81" s="811"/>
      <c r="WDJ81" s="811"/>
      <c r="WDK81" s="811"/>
      <c r="WDL81" s="811"/>
      <c r="WDM81" s="811"/>
      <c r="WDN81" s="811"/>
      <c r="WDO81" s="811"/>
      <c r="WDP81" s="811"/>
      <c r="WDQ81" s="811"/>
      <c r="WDR81" s="811"/>
      <c r="WDS81" s="811"/>
      <c r="WDT81" s="811"/>
      <c r="WDU81" s="811"/>
      <c r="WDV81" s="811"/>
      <c r="WDW81" s="811"/>
      <c r="WDX81" s="811"/>
      <c r="WDY81" s="811"/>
      <c r="WDZ81" s="811"/>
      <c r="WEA81" s="811"/>
      <c r="WEB81" s="811"/>
      <c r="WEC81" s="811"/>
      <c r="WED81" s="811"/>
      <c r="WEE81" s="811"/>
      <c r="WEF81" s="811"/>
      <c r="WEG81" s="811"/>
      <c r="WEH81" s="811"/>
      <c r="WEI81" s="811"/>
      <c r="WEJ81" s="811"/>
      <c r="WEK81" s="811"/>
      <c r="WEL81" s="811"/>
      <c r="WEM81" s="811"/>
      <c r="WEN81" s="811"/>
      <c r="WEO81" s="811"/>
      <c r="WEP81" s="811"/>
      <c r="WEQ81" s="811"/>
      <c r="WER81" s="811"/>
      <c r="WES81" s="811"/>
      <c r="WET81" s="811"/>
      <c r="WEU81" s="811"/>
      <c r="WEV81" s="811"/>
      <c r="WEW81" s="811"/>
      <c r="WEX81" s="811"/>
      <c r="WEY81" s="811"/>
      <c r="WEZ81" s="811"/>
      <c r="WFA81" s="811"/>
      <c r="WFB81" s="811"/>
      <c r="WFC81" s="811"/>
      <c r="WFD81" s="811"/>
      <c r="WFE81" s="811"/>
      <c r="WFF81" s="811"/>
      <c r="WFG81" s="811"/>
      <c r="WFH81" s="811"/>
      <c r="WFI81" s="811"/>
      <c r="WFJ81" s="811"/>
      <c r="WFK81" s="811"/>
      <c r="WFL81" s="811"/>
      <c r="WFM81" s="811"/>
      <c r="WFN81" s="811"/>
      <c r="WFO81" s="811"/>
      <c r="WFP81" s="811"/>
      <c r="WFQ81" s="811"/>
      <c r="WFR81" s="811"/>
      <c r="WFS81" s="811"/>
      <c r="WFT81" s="811"/>
      <c r="WFU81" s="811"/>
      <c r="WFV81" s="811"/>
      <c r="WFW81" s="811"/>
      <c r="WFX81" s="811"/>
      <c r="WFY81" s="811"/>
      <c r="WFZ81" s="811"/>
      <c r="WGA81" s="811"/>
      <c r="WGB81" s="811"/>
      <c r="WGC81" s="811"/>
      <c r="WGD81" s="811"/>
      <c r="WGE81" s="811"/>
      <c r="WGF81" s="811"/>
      <c r="WGG81" s="811"/>
      <c r="WGH81" s="811"/>
      <c r="WGI81" s="811"/>
      <c r="WGJ81" s="811"/>
      <c r="WGK81" s="811"/>
      <c r="WGL81" s="811"/>
      <c r="WGM81" s="811"/>
      <c r="WGN81" s="811"/>
      <c r="WGO81" s="811"/>
      <c r="WGP81" s="811"/>
      <c r="WGQ81" s="811"/>
      <c r="WGR81" s="811"/>
      <c r="WGS81" s="811"/>
      <c r="WGT81" s="811"/>
      <c r="WGU81" s="811"/>
      <c r="WGV81" s="811"/>
      <c r="WGW81" s="811"/>
      <c r="WGX81" s="811"/>
      <c r="WGY81" s="811"/>
      <c r="WGZ81" s="811"/>
      <c r="WHA81" s="811"/>
      <c r="WHB81" s="811"/>
      <c r="WHC81" s="811"/>
      <c r="WHD81" s="811"/>
      <c r="WHE81" s="811"/>
      <c r="WHF81" s="811"/>
      <c r="WHG81" s="811"/>
      <c r="WHH81" s="811"/>
      <c r="WHI81" s="811"/>
      <c r="WHJ81" s="811"/>
      <c r="WHK81" s="811"/>
      <c r="WHL81" s="811"/>
      <c r="WHM81" s="811"/>
      <c r="WHN81" s="811"/>
      <c r="WHO81" s="811"/>
      <c r="WHP81" s="811"/>
      <c r="WHQ81" s="811"/>
      <c r="WHR81" s="811"/>
      <c r="WHS81" s="811"/>
      <c r="WHT81" s="811"/>
      <c r="WHU81" s="811"/>
      <c r="WHV81" s="811"/>
      <c r="WHW81" s="811"/>
      <c r="WHX81" s="811"/>
      <c r="WHY81" s="811"/>
      <c r="WHZ81" s="811"/>
      <c r="WIA81" s="811"/>
      <c r="WIB81" s="811"/>
      <c r="WIC81" s="811"/>
      <c r="WID81" s="811"/>
      <c r="WIE81" s="811"/>
      <c r="WIF81" s="811"/>
      <c r="WIG81" s="811"/>
      <c r="WIH81" s="811"/>
      <c r="WII81" s="811"/>
      <c r="WIJ81" s="811"/>
      <c r="WIK81" s="811"/>
      <c r="WIL81" s="811"/>
      <c r="WIM81" s="811"/>
      <c r="WIN81" s="811"/>
      <c r="WIO81" s="811"/>
      <c r="WIP81" s="811"/>
      <c r="WIQ81" s="811"/>
      <c r="WIR81" s="811"/>
      <c r="WIS81" s="811"/>
      <c r="WIT81" s="811"/>
      <c r="WIU81" s="811"/>
      <c r="WIV81" s="811"/>
      <c r="WIW81" s="811"/>
      <c r="WIX81" s="811"/>
      <c r="WIY81" s="811"/>
      <c r="WIZ81" s="811"/>
      <c r="WJA81" s="811"/>
      <c r="WJB81" s="811"/>
      <c r="WJC81" s="811"/>
      <c r="WJD81" s="811"/>
      <c r="WJE81" s="811"/>
      <c r="WJF81" s="811"/>
      <c r="WJG81" s="811"/>
      <c r="WJH81" s="811"/>
      <c r="WJI81" s="811"/>
      <c r="WJJ81" s="811"/>
      <c r="WJK81" s="811"/>
      <c r="WJL81" s="811"/>
      <c r="WJM81" s="811"/>
      <c r="WJN81" s="811"/>
      <c r="WJO81" s="811"/>
      <c r="WJP81" s="811"/>
      <c r="WJQ81" s="811"/>
      <c r="WJR81" s="811"/>
      <c r="WJS81" s="811"/>
      <c r="WJT81" s="811"/>
      <c r="WJU81" s="811"/>
      <c r="WJV81" s="811"/>
      <c r="WJW81" s="811"/>
      <c r="WJX81" s="811"/>
      <c r="WJY81" s="811"/>
      <c r="WJZ81" s="811"/>
      <c r="WKA81" s="811"/>
      <c r="WKB81" s="811"/>
      <c r="WKC81" s="811"/>
      <c r="WKD81" s="811"/>
      <c r="WKE81" s="811"/>
      <c r="WKF81" s="811"/>
      <c r="WKG81" s="811"/>
      <c r="WKH81" s="811"/>
      <c r="WKI81" s="811"/>
      <c r="WKJ81" s="811"/>
      <c r="WKK81" s="811"/>
      <c r="WKL81" s="811"/>
      <c r="WKM81" s="811"/>
      <c r="WKN81" s="811"/>
      <c r="WKO81" s="811"/>
      <c r="WKP81" s="811"/>
      <c r="WKQ81" s="811"/>
      <c r="WKR81" s="811"/>
      <c r="WKS81" s="811"/>
      <c r="WKT81" s="811"/>
      <c r="WKU81" s="811"/>
      <c r="WKV81" s="811"/>
      <c r="WKW81" s="811"/>
      <c r="WKX81" s="811"/>
      <c r="WKY81" s="811"/>
      <c r="WKZ81" s="811"/>
      <c r="WLA81" s="811"/>
      <c r="WLB81" s="811"/>
      <c r="WLC81" s="811"/>
      <c r="WLD81" s="811"/>
      <c r="WLE81" s="811"/>
      <c r="WLF81" s="811"/>
      <c r="WLG81" s="811"/>
      <c r="WLH81" s="811"/>
      <c r="WLI81" s="811"/>
      <c r="WLJ81" s="811"/>
      <c r="WLK81" s="811"/>
      <c r="WLL81" s="811"/>
      <c r="WLM81" s="811"/>
      <c r="WLN81" s="811"/>
      <c r="WLO81" s="811"/>
      <c r="WLP81" s="811"/>
      <c r="WLQ81" s="811"/>
      <c r="WLR81" s="811"/>
      <c r="WLS81" s="811"/>
      <c r="WLT81" s="811"/>
      <c r="WLU81" s="811"/>
      <c r="WLV81" s="811"/>
      <c r="WLW81" s="811"/>
      <c r="WLX81" s="811"/>
      <c r="WLY81" s="811"/>
      <c r="WLZ81" s="811"/>
      <c r="WMA81" s="811"/>
      <c r="WMB81" s="811"/>
      <c r="WMC81" s="811"/>
      <c r="WMD81" s="811"/>
      <c r="WME81" s="811"/>
      <c r="WMF81" s="811"/>
      <c r="WMG81" s="811"/>
      <c r="WMH81" s="811"/>
      <c r="WMI81" s="811"/>
      <c r="WMJ81" s="811"/>
      <c r="WMK81" s="811"/>
      <c r="WML81" s="811"/>
      <c r="WMM81" s="811"/>
      <c r="WMN81" s="811"/>
      <c r="WMO81" s="811"/>
      <c r="WMP81" s="811"/>
      <c r="WMQ81" s="811"/>
      <c r="WMR81" s="811"/>
      <c r="WMS81" s="811"/>
      <c r="WMT81" s="811"/>
      <c r="WMU81" s="811"/>
      <c r="WMV81" s="811"/>
      <c r="WMW81" s="811"/>
      <c r="WMX81" s="811"/>
      <c r="WMY81" s="811"/>
      <c r="WMZ81" s="811"/>
      <c r="WNA81" s="811"/>
      <c r="WNB81" s="811"/>
      <c r="WNC81" s="811"/>
      <c r="WND81" s="811"/>
      <c r="WNE81" s="811"/>
      <c r="WNF81" s="811"/>
      <c r="WNG81" s="811"/>
      <c r="WNH81" s="811"/>
      <c r="WNI81" s="811"/>
      <c r="WNJ81" s="811"/>
      <c r="WNK81" s="811"/>
      <c r="WNL81" s="811"/>
      <c r="WNM81" s="811"/>
      <c r="WNN81" s="811"/>
      <c r="WNO81" s="811"/>
      <c r="WNP81" s="811"/>
      <c r="WNQ81" s="811"/>
      <c r="WNR81" s="811"/>
      <c r="WNS81" s="811"/>
      <c r="WNT81" s="811"/>
      <c r="WNU81" s="811"/>
      <c r="WNV81" s="811"/>
      <c r="WNW81" s="811"/>
      <c r="WNX81" s="811"/>
      <c r="WNY81" s="811"/>
      <c r="WNZ81" s="811"/>
      <c r="WOA81" s="811"/>
      <c r="WOB81" s="811"/>
      <c r="WOC81" s="811"/>
      <c r="WOD81" s="811"/>
      <c r="WOE81" s="811"/>
      <c r="WOF81" s="811"/>
      <c r="WOG81" s="811"/>
      <c r="WOH81" s="811"/>
      <c r="WOI81" s="811"/>
      <c r="WOJ81" s="811"/>
      <c r="WOK81" s="811"/>
      <c r="WOL81" s="811"/>
      <c r="WOM81" s="811"/>
      <c r="WON81" s="811"/>
      <c r="WOO81" s="811"/>
      <c r="WOP81" s="811"/>
      <c r="WOQ81" s="811"/>
      <c r="WOR81" s="811"/>
      <c r="WOS81" s="811"/>
      <c r="WOT81" s="811"/>
      <c r="WOU81" s="811"/>
      <c r="WOV81" s="811"/>
      <c r="WOW81" s="811"/>
      <c r="WOX81" s="811"/>
      <c r="WOY81" s="811"/>
      <c r="WOZ81" s="811"/>
      <c r="WPA81" s="811"/>
      <c r="WPB81" s="811"/>
      <c r="WPC81" s="811"/>
      <c r="WPD81" s="811"/>
      <c r="WPE81" s="811"/>
      <c r="WPF81" s="811"/>
      <c r="WPG81" s="811"/>
      <c r="WPH81" s="811"/>
      <c r="WPI81" s="811"/>
      <c r="WPJ81" s="811"/>
      <c r="WPK81" s="811"/>
      <c r="WPL81" s="811"/>
      <c r="WPM81" s="811"/>
      <c r="WPN81" s="811"/>
      <c r="WPO81" s="811"/>
      <c r="WPP81" s="811"/>
      <c r="WPQ81" s="811"/>
      <c r="WPR81" s="811"/>
      <c r="WPS81" s="811"/>
      <c r="WPT81" s="811"/>
      <c r="WPU81" s="811"/>
      <c r="WPV81" s="811"/>
      <c r="WPW81" s="811"/>
      <c r="WPX81" s="811"/>
      <c r="WPY81" s="811"/>
      <c r="WPZ81" s="811"/>
      <c r="WQA81" s="811"/>
      <c r="WQB81" s="811"/>
      <c r="WQC81" s="811"/>
      <c r="WQD81" s="811"/>
      <c r="WQE81" s="811"/>
      <c r="WQF81" s="811"/>
      <c r="WQG81" s="811"/>
      <c r="WQH81" s="811"/>
      <c r="WQI81" s="811"/>
      <c r="WQJ81" s="811"/>
      <c r="WQK81" s="811"/>
      <c r="WQL81" s="811"/>
      <c r="WQM81" s="811"/>
      <c r="WQN81" s="811"/>
      <c r="WQO81" s="811"/>
      <c r="WQP81" s="811"/>
      <c r="WQQ81" s="811"/>
      <c r="WQR81" s="811"/>
      <c r="WQS81" s="811"/>
      <c r="WQT81" s="811"/>
      <c r="WQU81" s="811"/>
      <c r="WQV81" s="811"/>
      <c r="WQW81" s="811"/>
      <c r="WQX81" s="811"/>
      <c r="WQY81" s="811"/>
      <c r="WQZ81" s="811"/>
      <c r="WRA81" s="811"/>
      <c r="WRB81" s="811"/>
      <c r="WRC81" s="811"/>
      <c r="WRD81" s="811"/>
      <c r="WRE81" s="811"/>
      <c r="WRF81" s="811"/>
      <c r="WRG81" s="811"/>
      <c r="WRH81" s="811"/>
      <c r="WRI81" s="811"/>
      <c r="WRJ81" s="811"/>
      <c r="WRK81" s="811"/>
      <c r="WRL81" s="811"/>
      <c r="WRM81" s="811"/>
      <c r="WRN81" s="811"/>
      <c r="WRO81" s="811"/>
      <c r="WRP81" s="811"/>
      <c r="WRQ81" s="811"/>
      <c r="WRR81" s="811"/>
      <c r="WRS81" s="811"/>
      <c r="WRT81" s="811"/>
      <c r="WRU81" s="811"/>
      <c r="WRV81" s="811"/>
      <c r="WRW81" s="811"/>
      <c r="WRX81" s="811"/>
      <c r="WRY81" s="811"/>
      <c r="WRZ81" s="811"/>
      <c r="WSA81" s="811"/>
      <c r="WSB81" s="811"/>
      <c r="WSC81" s="811"/>
      <c r="WSD81" s="811"/>
      <c r="WSE81" s="811"/>
      <c r="WSF81" s="811"/>
      <c r="WSG81" s="811"/>
      <c r="WSH81" s="811"/>
      <c r="WSI81" s="811"/>
      <c r="WSJ81" s="811"/>
      <c r="WSK81" s="811"/>
      <c r="WSL81" s="811"/>
      <c r="WSM81" s="811"/>
      <c r="WSN81" s="811"/>
      <c r="WSO81" s="811"/>
      <c r="WSP81" s="811"/>
      <c r="WSQ81" s="811"/>
      <c r="WSR81" s="811"/>
      <c r="WSS81" s="811"/>
      <c r="WST81" s="811"/>
      <c r="WSU81" s="811"/>
      <c r="WSV81" s="811"/>
      <c r="WSW81" s="811"/>
      <c r="WSX81" s="811"/>
      <c r="WSY81" s="811"/>
      <c r="WSZ81" s="811"/>
      <c r="WTA81" s="811"/>
      <c r="WTB81" s="811"/>
      <c r="WTC81" s="811"/>
      <c r="WTD81" s="811"/>
      <c r="WTE81" s="811"/>
      <c r="WTF81" s="811"/>
      <c r="WTG81" s="811"/>
      <c r="WTH81" s="811"/>
      <c r="WTI81" s="811"/>
      <c r="WTJ81" s="811"/>
      <c r="WTK81" s="811"/>
      <c r="WTL81" s="811"/>
      <c r="WTM81" s="811"/>
      <c r="WTN81" s="811"/>
      <c r="WTO81" s="811"/>
      <c r="WTP81" s="811"/>
      <c r="WTQ81" s="811"/>
      <c r="WTR81" s="811"/>
      <c r="WTS81" s="811"/>
      <c r="WTT81" s="811"/>
      <c r="WTU81" s="811"/>
      <c r="WTV81" s="811"/>
      <c r="WTW81" s="811"/>
      <c r="WTX81" s="811"/>
      <c r="WTY81" s="811"/>
      <c r="WTZ81" s="811"/>
      <c r="WUA81" s="811"/>
      <c r="WUB81" s="811"/>
      <c r="WUC81" s="811"/>
      <c r="WUD81" s="811"/>
      <c r="WUE81" s="811"/>
      <c r="WUF81" s="811"/>
      <c r="WUG81" s="811"/>
      <c r="WUH81" s="811"/>
      <c r="WUI81" s="811"/>
      <c r="WUJ81" s="811"/>
      <c r="WUK81" s="811"/>
      <c r="WUL81" s="811"/>
      <c r="WUM81" s="811"/>
      <c r="WUN81" s="811"/>
      <c r="WUO81" s="811"/>
      <c r="WUP81" s="811"/>
      <c r="WUQ81" s="811"/>
      <c r="WUR81" s="811"/>
      <c r="WUS81" s="811"/>
      <c r="WUT81" s="811"/>
      <c r="WUU81" s="811"/>
      <c r="WUV81" s="811"/>
      <c r="WUW81" s="811"/>
      <c r="WUX81" s="811"/>
      <c r="WUY81" s="811"/>
      <c r="WUZ81" s="811"/>
      <c r="WVA81" s="811"/>
      <c r="WVB81" s="811"/>
      <c r="WVC81" s="811"/>
      <c r="WVD81" s="811"/>
      <c r="WVE81" s="811"/>
      <c r="WVF81" s="811"/>
      <c r="WVG81" s="811"/>
      <c r="WVH81" s="811"/>
      <c r="WVI81" s="811"/>
      <c r="WVJ81" s="811"/>
      <c r="WVK81" s="811"/>
      <c r="WVL81" s="811"/>
      <c r="WVM81" s="811"/>
      <c r="WVN81" s="811"/>
      <c r="WVO81" s="811"/>
      <c r="WVP81" s="811"/>
      <c r="WVQ81" s="811"/>
      <c r="WVR81" s="811"/>
      <c r="WVS81" s="811"/>
      <c r="WVT81" s="811"/>
      <c r="WVU81" s="811"/>
      <c r="WVV81" s="811"/>
      <c r="WVW81" s="811"/>
      <c r="WVX81" s="811"/>
      <c r="WVY81" s="811"/>
      <c r="WVZ81" s="811"/>
      <c r="WWA81" s="811"/>
      <c r="WWB81" s="811"/>
      <c r="WWC81" s="811"/>
      <c r="WWD81" s="811"/>
      <c r="WWE81" s="811"/>
      <c r="WWF81" s="811"/>
      <c r="WWG81" s="811"/>
      <c r="WWH81" s="811"/>
      <c r="WWI81" s="811"/>
      <c r="WWJ81" s="811"/>
      <c r="WWK81" s="811"/>
      <c r="WWL81" s="811"/>
      <c r="WWM81" s="811"/>
      <c r="WWN81" s="811"/>
      <c r="WWO81" s="811"/>
      <c r="WWP81" s="811"/>
      <c r="WWQ81" s="811"/>
      <c r="WWR81" s="811"/>
      <c r="WWS81" s="811"/>
      <c r="WWT81" s="811"/>
      <c r="WWU81" s="811"/>
      <c r="WWV81" s="811"/>
      <c r="WWW81" s="811"/>
      <c r="WWX81" s="811"/>
      <c r="WWY81" s="811"/>
      <c r="WWZ81" s="811"/>
      <c r="WXA81" s="811"/>
      <c r="WXB81" s="811"/>
      <c r="WXC81" s="811"/>
      <c r="WXD81" s="811"/>
      <c r="WXE81" s="811"/>
      <c r="WXF81" s="811"/>
      <c r="WXG81" s="811"/>
      <c r="WXH81" s="811"/>
      <c r="WXI81" s="811"/>
      <c r="WXJ81" s="811"/>
      <c r="WXK81" s="811"/>
      <c r="WXL81" s="811"/>
      <c r="WXM81" s="811"/>
      <c r="WXN81" s="811"/>
      <c r="WXO81" s="811"/>
      <c r="WXP81" s="811"/>
      <c r="WXQ81" s="811"/>
      <c r="WXR81" s="811"/>
      <c r="WXS81" s="811"/>
      <c r="WXT81" s="811"/>
      <c r="WXU81" s="811"/>
      <c r="WXV81" s="811"/>
      <c r="WXW81" s="811"/>
      <c r="WXX81" s="811"/>
      <c r="WXY81" s="811"/>
      <c r="WXZ81" s="811"/>
      <c r="WYA81" s="811"/>
      <c r="WYB81" s="811"/>
      <c r="WYC81" s="811"/>
      <c r="WYD81" s="811"/>
      <c r="WYE81" s="811"/>
      <c r="WYF81" s="811"/>
      <c r="WYG81" s="811"/>
      <c r="WYH81" s="811"/>
      <c r="WYI81" s="811"/>
      <c r="WYJ81" s="811"/>
      <c r="WYK81" s="811"/>
      <c r="WYL81" s="811"/>
      <c r="WYM81" s="811"/>
      <c r="WYN81" s="811"/>
      <c r="WYO81" s="811"/>
      <c r="WYP81" s="811"/>
      <c r="WYQ81" s="811"/>
      <c r="WYR81" s="811"/>
      <c r="WYS81" s="811"/>
      <c r="WYT81" s="811"/>
      <c r="WYU81" s="811"/>
      <c r="WYV81" s="811"/>
      <c r="WYW81" s="811"/>
      <c r="WYX81" s="811"/>
      <c r="WYY81" s="811"/>
      <c r="WYZ81" s="811"/>
      <c r="WZA81" s="811"/>
      <c r="WZB81" s="811"/>
      <c r="WZC81" s="811"/>
      <c r="WZD81" s="811"/>
      <c r="WZE81" s="811"/>
      <c r="WZF81" s="811"/>
      <c r="WZG81" s="811"/>
      <c r="WZH81" s="811"/>
      <c r="WZI81" s="811"/>
      <c r="WZJ81" s="811"/>
      <c r="WZK81" s="811"/>
      <c r="WZL81" s="811"/>
      <c r="WZM81" s="811"/>
      <c r="WZN81" s="811"/>
      <c r="WZO81" s="811"/>
      <c r="WZP81" s="811"/>
      <c r="WZQ81" s="811"/>
      <c r="WZR81" s="811"/>
      <c r="WZS81" s="811"/>
      <c r="WZT81" s="811"/>
      <c r="WZU81" s="811"/>
      <c r="WZV81" s="811"/>
      <c r="WZW81" s="811"/>
      <c r="WZX81" s="811"/>
      <c r="WZY81" s="811"/>
      <c r="WZZ81" s="811"/>
      <c r="XAA81" s="811"/>
      <c r="XAB81" s="811"/>
      <c r="XAC81" s="811"/>
      <c r="XAD81" s="811"/>
      <c r="XAE81" s="811"/>
      <c r="XAF81" s="811"/>
      <c r="XAG81" s="811"/>
      <c r="XAH81" s="811"/>
      <c r="XAI81" s="811"/>
      <c r="XAJ81" s="811"/>
      <c r="XAK81" s="811"/>
      <c r="XAL81" s="811"/>
      <c r="XAM81" s="811"/>
      <c r="XAN81" s="811"/>
      <c r="XAO81" s="811"/>
      <c r="XAP81" s="811"/>
      <c r="XAQ81" s="811"/>
      <c r="XAR81" s="811"/>
      <c r="XAS81" s="811"/>
      <c r="XAT81" s="811"/>
      <c r="XAU81" s="811"/>
      <c r="XAV81" s="811"/>
      <c r="XAW81" s="811"/>
      <c r="XAX81" s="811"/>
      <c r="XAY81" s="811"/>
      <c r="XAZ81" s="811"/>
      <c r="XBA81" s="811"/>
      <c r="XBB81" s="811"/>
      <c r="XBC81" s="811"/>
      <c r="XBD81" s="811"/>
      <c r="XBE81" s="811"/>
      <c r="XBF81" s="811"/>
      <c r="XBG81" s="811"/>
      <c r="XBH81" s="811"/>
      <c r="XBI81" s="811"/>
      <c r="XBJ81" s="811"/>
      <c r="XBK81" s="811"/>
      <c r="XBL81" s="811"/>
      <c r="XBM81" s="811"/>
      <c r="XBN81" s="811"/>
      <c r="XBO81" s="811"/>
      <c r="XBP81" s="811"/>
      <c r="XBQ81" s="811"/>
      <c r="XBR81" s="811"/>
      <c r="XBS81" s="811"/>
      <c r="XBT81" s="811"/>
      <c r="XBU81" s="811"/>
      <c r="XBV81" s="811"/>
      <c r="XBW81" s="811"/>
      <c r="XBX81" s="811"/>
      <c r="XBY81" s="811"/>
      <c r="XBZ81" s="811"/>
      <c r="XCA81" s="811"/>
      <c r="XCB81" s="811"/>
      <c r="XCC81" s="811"/>
      <c r="XCD81" s="811"/>
      <c r="XCE81" s="811"/>
      <c r="XCF81" s="811"/>
      <c r="XCG81" s="811"/>
      <c r="XCH81" s="811"/>
      <c r="XCI81" s="811"/>
      <c r="XCJ81" s="811"/>
    </row>
    <row r="82" spans="1:16312" s="810" customFormat="1" ht="29.25" customHeight="1" x14ac:dyDescent="0.2">
      <c r="A82" s="928"/>
      <c r="B82" s="1058" t="s">
        <v>1801</v>
      </c>
      <c r="C82" s="1059"/>
      <c r="D82" s="1059"/>
      <c r="E82" s="1059"/>
      <c r="F82" s="1059"/>
      <c r="G82" s="1059"/>
      <c r="H82" s="1060"/>
      <c r="I82" s="814"/>
    </row>
    <row r="83" spans="1:16312" s="810" customFormat="1" ht="24.75" customHeight="1" x14ac:dyDescent="0.2">
      <c r="A83" s="928"/>
      <c r="B83" s="857" t="s">
        <v>1554</v>
      </c>
      <c r="C83" s="927"/>
      <c r="D83" s="927"/>
      <c r="E83" s="927"/>
      <c r="F83" s="927"/>
      <c r="G83" s="927"/>
      <c r="H83" s="911"/>
      <c r="I83" s="814"/>
    </row>
    <row r="84" spans="1:16312" s="810" customFormat="1" ht="27" customHeight="1" thickBot="1" x14ac:dyDescent="0.25">
      <c r="A84" s="928"/>
      <c r="B84" s="1066" t="s">
        <v>1802</v>
      </c>
      <c r="C84" s="1067"/>
      <c r="D84" s="1067"/>
      <c r="E84" s="1067"/>
      <c r="F84" s="1067"/>
      <c r="G84" s="1067"/>
      <c r="H84" s="1068"/>
      <c r="I84" s="814"/>
    </row>
    <row r="85" spans="1:16312" s="810" customFormat="1" ht="9" customHeight="1" thickBot="1" x14ac:dyDescent="0.25">
      <c r="A85" s="855"/>
      <c r="B85" s="1061"/>
      <c r="C85" s="1061"/>
      <c r="D85" s="1061"/>
      <c r="E85" s="1061"/>
      <c r="F85" s="1061"/>
      <c r="G85" s="1061"/>
      <c r="H85" s="1061"/>
      <c r="I85" s="834"/>
    </row>
    <row r="86" spans="1:16312" s="810" customFormat="1" ht="10.15" customHeight="1" x14ac:dyDescent="0.2">
      <c r="A86" s="928"/>
      <c r="B86" s="819"/>
      <c r="C86" s="817"/>
      <c r="D86" s="817"/>
      <c r="E86" s="818"/>
      <c r="I86" s="814"/>
    </row>
    <row r="87" spans="1:16312" s="810" customFormat="1" x14ac:dyDescent="0.2">
      <c r="A87" s="928"/>
      <c r="B87" s="819"/>
      <c r="C87" s="817"/>
      <c r="D87" s="817"/>
      <c r="E87" s="818"/>
      <c r="I87" s="814"/>
    </row>
    <row r="88" spans="1:16312" s="810" customFormat="1" x14ac:dyDescent="0.2">
      <c r="A88" s="928"/>
      <c r="B88" s="819"/>
      <c r="C88" s="817"/>
      <c r="D88" s="817"/>
      <c r="E88" s="818"/>
      <c r="I88" s="814"/>
    </row>
    <row r="89" spans="1:16312" s="810" customFormat="1" x14ac:dyDescent="0.2">
      <c r="A89" s="928"/>
      <c r="B89" s="819"/>
      <c r="C89" s="817"/>
      <c r="D89" s="817"/>
      <c r="E89" s="818"/>
      <c r="I89" s="814"/>
    </row>
    <row r="90" spans="1:16312" s="810" customFormat="1" x14ac:dyDescent="0.2">
      <c r="A90" s="928"/>
      <c r="B90" s="819"/>
      <c r="C90" s="817"/>
      <c r="D90" s="817"/>
      <c r="E90" s="818"/>
      <c r="I90" s="814"/>
    </row>
    <row r="91" spans="1:16312" s="810" customFormat="1" ht="17.25" thickBot="1" x14ac:dyDescent="0.25">
      <c r="A91" s="855"/>
      <c r="B91" s="929"/>
      <c r="C91" s="930"/>
      <c r="D91" s="930"/>
      <c r="E91" s="931"/>
      <c r="F91" s="932"/>
      <c r="G91" s="932"/>
      <c r="H91" s="932"/>
      <c r="I91" s="834"/>
    </row>
    <row r="92" spans="1:16312" s="810" customFormat="1" x14ac:dyDescent="0.2">
      <c r="B92" s="819"/>
      <c r="C92" s="817"/>
      <c r="D92" s="817"/>
      <c r="E92" s="818"/>
    </row>
    <row r="93" spans="1:16312" s="810" customFormat="1" x14ac:dyDescent="0.2">
      <c r="B93" s="819"/>
      <c r="C93" s="817"/>
      <c r="D93" s="817"/>
      <c r="E93" s="818"/>
    </row>
    <row r="94" spans="1:16312" s="810" customFormat="1" x14ac:dyDescent="0.2">
      <c r="B94" s="819"/>
      <c r="C94" s="817"/>
      <c r="D94" s="817"/>
      <c r="E94" s="818"/>
    </row>
    <row r="95" spans="1:16312" s="810" customFormat="1" x14ac:dyDescent="0.2">
      <c r="B95" s="819"/>
      <c r="C95" s="817"/>
      <c r="D95" s="817"/>
      <c r="E95" s="818"/>
    </row>
    <row r="96" spans="1:16312" s="810" customFormat="1" x14ac:dyDescent="0.2">
      <c r="B96" s="819"/>
      <c r="C96" s="817"/>
      <c r="D96" s="817"/>
      <c r="E96" s="818"/>
    </row>
    <row r="97" spans="2:5" s="810" customFormat="1" x14ac:dyDescent="0.2">
      <c r="B97" s="819"/>
      <c r="C97" s="817"/>
      <c r="D97" s="817"/>
      <c r="E97" s="818"/>
    </row>
    <row r="98" spans="2:5" s="810" customFormat="1" x14ac:dyDescent="0.2">
      <c r="B98" s="819"/>
      <c r="C98" s="817"/>
      <c r="D98" s="817"/>
      <c r="E98" s="818"/>
    </row>
    <row r="99" spans="2:5" s="810" customFormat="1" x14ac:dyDescent="0.2">
      <c r="B99" s="819"/>
      <c r="C99" s="817"/>
      <c r="D99" s="817"/>
      <c r="E99" s="818"/>
    </row>
    <row r="100" spans="2:5" s="810" customFormat="1" x14ac:dyDescent="0.2">
      <c r="B100" s="819"/>
      <c r="C100" s="817"/>
      <c r="D100" s="817"/>
      <c r="E100" s="818"/>
    </row>
    <row r="101" spans="2:5" s="810" customFormat="1" x14ac:dyDescent="0.2">
      <c r="B101" s="819"/>
      <c r="C101" s="817"/>
      <c r="D101" s="817"/>
      <c r="E101" s="818"/>
    </row>
    <row r="102" spans="2:5" s="810" customFormat="1" x14ac:dyDescent="0.2">
      <c r="B102" s="819"/>
      <c r="C102" s="817"/>
      <c r="D102" s="817"/>
      <c r="E102" s="818"/>
    </row>
    <row r="103" spans="2:5" s="810" customFormat="1" x14ac:dyDescent="0.2">
      <c r="B103" s="819"/>
      <c r="C103" s="817"/>
      <c r="D103" s="817"/>
      <c r="E103" s="818"/>
    </row>
    <row r="104" spans="2:5" s="810" customFormat="1" x14ac:dyDescent="0.2">
      <c r="B104" s="819"/>
      <c r="C104" s="817"/>
      <c r="D104" s="817"/>
      <c r="E104" s="818"/>
    </row>
    <row r="105" spans="2:5" s="810" customFormat="1" x14ac:dyDescent="0.2">
      <c r="B105" s="819"/>
      <c r="C105" s="817"/>
      <c r="D105" s="817"/>
      <c r="E105" s="818"/>
    </row>
    <row r="106" spans="2:5" s="810" customFormat="1" x14ac:dyDescent="0.2">
      <c r="B106" s="819"/>
      <c r="C106" s="817"/>
      <c r="D106" s="817"/>
      <c r="E106" s="818"/>
    </row>
    <row r="107" spans="2:5" s="810" customFormat="1" x14ac:dyDescent="0.2">
      <c r="B107" s="819"/>
      <c r="C107" s="817"/>
      <c r="D107" s="817"/>
      <c r="E107" s="818"/>
    </row>
    <row r="108" spans="2:5" s="810" customFormat="1" x14ac:dyDescent="0.2">
      <c r="B108" s="819"/>
      <c r="C108" s="817"/>
      <c r="D108" s="817"/>
      <c r="E108" s="818"/>
    </row>
    <row r="109" spans="2:5" s="810" customFormat="1" x14ac:dyDescent="0.2">
      <c r="B109" s="819"/>
      <c r="C109" s="817"/>
      <c r="D109" s="817"/>
      <c r="E109" s="818"/>
    </row>
    <row r="110" spans="2:5" s="810" customFormat="1" x14ac:dyDescent="0.2">
      <c r="B110" s="819"/>
      <c r="C110" s="817"/>
      <c r="D110" s="817"/>
      <c r="E110" s="818"/>
    </row>
    <row r="111" spans="2:5" s="810" customFormat="1" x14ac:dyDescent="0.2">
      <c r="B111" s="819"/>
      <c r="C111" s="817"/>
      <c r="D111" s="817"/>
      <c r="E111" s="818"/>
    </row>
    <row r="112" spans="2:5" s="810" customFormat="1" x14ac:dyDescent="0.2">
      <c r="B112" s="819"/>
      <c r="C112" s="817"/>
      <c r="D112" s="817"/>
      <c r="E112" s="818"/>
    </row>
    <row r="113" spans="2:5" s="810" customFormat="1" x14ac:dyDescent="0.2">
      <c r="B113" s="819"/>
      <c r="C113" s="817"/>
      <c r="D113" s="817"/>
      <c r="E113" s="818"/>
    </row>
    <row r="114" spans="2:5" s="810" customFormat="1" x14ac:dyDescent="0.2">
      <c r="B114" s="819"/>
      <c r="C114" s="817"/>
      <c r="D114" s="817"/>
      <c r="E114" s="818"/>
    </row>
    <row r="115" spans="2:5" s="810" customFormat="1" x14ac:dyDescent="0.2">
      <c r="B115" s="819"/>
      <c r="C115" s="817"/>
      <c r="D115" s="817"/>
      <c r="E115" s="818"/>
    </row>
    <row r="116" spans="2:5" s="810" customFormat="1" x14ac:dyDescent="0.2">
      <c r="B116" s="819"/>
      <c r="C116" s="817"/>
      <c r="D116" s="817"/>
      <c r="E116" s="818"/>
    </row>
    <row r="117" spans="2:5" s="810" customFormat="1" x14ac:dyDescent="0.2">
      <c r="B117" s="819"/>
      <c r="C117" s="817"/>
      <c r="D117" s="817"/>
      <c r="E117" s="818"/>
    </row>
    <row r="118" spans="2:5" s="810" customFormat="1" x14ac:dyDescent="0.2">
      <c r="B118" s="819"/>
      <c r="C118" s="817"/>
      <c r="D118" s="817"/>
      <c r="E118" s="818"/>
    </row>
    <row r="119" spans="2:5" s="810" customFormat="1" x14ac:dyDescent="0.2">
      <c r="B119" s="819"/>
      <c r="C119" s="817"/>
      <c r="D119" s="817"/>
      <c r="E119" s="818"/>
    </row>
    <row r="120" spans="2:5" s="810" customFormat="1" x14ac:dyDescent="0.2">
      <c r="B120" s="819"/>
      <c r="C120" s="817"/>
      <c r="D120" s="817"/>
      <c r="E120" s="818"/>
    </row>
    <row r="121" spans="2:5" s="810" customFormat="1" x14ac:dyDescent="0.2">
      <c r="B121" s="819"/>
      <c r="C121" s="817"/>
      <c r="D121" s="817"/>
      <c r="E121" s="818"/>
    </row>
    <row r="122" spans="2:5" s="810" customFormat="1" x14ac:dyDescent="0.2">
      <c r="B122" s="819"/>
      <c r="C122" s="817"/>
      <c r="D122" s="817"/>
      <c r="E122" s="818"/>
    </row>
    <row r="123" spans="2:5" s="810" customFormat="1" x14ac:dyDescent="0.2">
      <c r="B123" s="819"/>
      <c r="C123" s="817"/>
      <c r="D123" s="817"/>
      <c r="E123" s="818"/>
    </row>
    <row r="124" spans="2:5" s="810" customFormat="1" x14ac:dyDescent="0.2">
      <c r="B124" s="819"/>
      <c r="C124" s="817"/>
      <c r="D124" s="817"/>
      <c r="E124" s="818"/>
    </row>
    <row r="125" spans="2:5" s="810" customFormat="1" x14ac:dyDescent="0.2">
      <c r="B125" s="819"/>
      <c r="C125" s="817"/>
      <c r="D125" s="817"/>
      <c r="E125" s="818"/>
    </row>
    <row r="126" spans="2:5" s="810" customFormat="1" x14ac:dyDescent="0.2">
      <c r="B126" s="819"/>
      <c r="C126" s="817"/>
      <c r="D126" s="817"/>
      <c r="E126" s="818"/>
    </row>
    <row r="127" spans="2:5" s="810" customFormat="1" x14ac:dyDescent="0.2">
      <c r="B127" s="819"/>
      <c r="C127" s="817"/>
      <c r="D127" s="817"/>
      <c r="E127" s="818"/>
    </row>
    <row r="128" spans="2:5" s="810" customFormat="1" x14ac:dyDescent="0.2">
      <c r="B128" s="819"/>
      <c r="C128" s="817"/>
      <c r="D128" s="817"/>
      <c r="E128" s="818"/>
    </row>
    <row r="129" spans="2:5" s="810" customFormat="1" x14ac:dyDescent="0.2">
      <c r="B129" s="819"/>
      <c r="C129" s="817"/>
      <c r="D129" s="817"/>
      <c r="E129" s="818"/>
    </row>
    <row r="130" spans="2:5" s="810" customFormat="1" x14ac:dyDescent="0.2">
      <c r="B130" s="819"/>
      <c r="C130" s="817"/>
      <c r="D130" s="817"/>
      <c r="E130" s="818"/>
    </row>
    <row r="131" spans="2:5" s="810" customFormat="1" x14ac:dyDescent="0.2">
      <c r="B131" s="819"/>
      <c r="C131" s="817"/>
      <c r="D131" s="817"/>
      <c r="E131" s="818"/>
    </row>
    <row r="132" spans="2:5" s="810" customFormat="1" x14ac:dyDescent="0.2">
      <c r="B132" s="819"/>
      <c r="C132" s="817"/>
      <c r="D132" s="817"/>
      <c r="E132" s="818"/>
    </row>
    <row r="133" spans="2:5" s="810" customFormat="1" x14ac:dyDescent="0.2">
      <c r="B133" s="819"/>
      <c r="C133" s="817"/>
      <c r="D133" s="817"/>
      <c r="E133" s="818"/>
    </row>
    <row r="134" spans="2:5" s="810" customFormat="1" x14ac:dyDescent="0.2">
      <c r="B134" s="819"/>
      <c r="C134" s="817"/>
      <c r="D134" s="817"/>
      <c r="E134" s="818"/>
    </row>
    <row r="135" spans="2:5" s="810" customFormat="1" x14ac:dyDescent="0.2">
      <c r="B135" s="819"/>
      <c r="C135" s="817"/>
      <c r="D135" s="817"/>
      <c r="E135" s="818"/>
    </row>
    <row r="136" spans="2:5" s="810" customFormat="1" x14ac:dyDescent="0.2">
      <c r="B136" s="819"/>
      <c r="C136" s="817"/>
      <c r="D136" s="817"/>
      <c r="E136" s="818"/>
    </row>
    <row r="137" spans="2:5" s="810" customFormat="1" x14ac:dyDescent="0.2">
      <c r="B137" s="819"/>
      <c r="C137" s="817"/>
      <c r="D137" s="817"/>
      <c r="E137" s="818"/>
    </row>
    <row r="138" spans="2:5" s="810" customFormat="1" x14ac:dyDescent="0.2">
      <c r="B138" s="819"/>
      <c r="C138" s="817"/>
      <c r="D138" s="817"/>
      <c r="E138" s="818"/>
    </row>
    <row r="139" spans="2:5" s="810" customFormat="1" x14ac:dyDescent="0.2">
      <c r="B139" s="819"/>
      <c r="C139" s="817"/>
      <c r="D139" s="817"/>
      <c r="E139" s="818"/>
    </row>
    <row r="140" spans="2:5" s="810" customFormat="1" x14ac:dyDescent="0.2">
      <c r="B140" s="819"/>
      <c r="C140" s="817"/>
      <c r="D140" s="817"/>
      <c r="E140" s="818"/>
    </row>
    <row r="141" spans="2:5" s="810" customFormat="1" x14ac:dyDescent="0.2">
      <c r="B141" s="819"/>
      <c r="C141" s="817"/>
      <c r="D141" s="817"/>
      <c r="E141" s="818"/>
    </row>
    <row r="142" spans="2:5" s="810" customFormat="1" x14ac:dyDescent="0.2">
      <c r="B142" s="819"/>
      <c r="C142" s="817"/>
      <c r="D142" s="817"/>
      <c r="E142" s="818"/>
    </row>
    <row r="143" spans="2:5" s="810" customFormat="1" x14ac:dyDescent="0.2">
      <c r="B143" s="819"/>
      <c r="C143" s="817"/>
      <c r="D143" s="817"/>
      <c r="E143" s="818"/>
    </row>
    <row r="144" spans="2:5" s="810" customFormat="1" x14ac:dyDescent="0.2">
      <c r="B144" s="819"/>
      <c r="C144" s="817"/>
      <c r="D144" s="817"/>
      <c r="E144" s="818"/>
    </row>
    <row r="145" spans="2:5" s="810" customFormat="1" x14ac:dyDescent="0.2">
      <c r="B145" s="819"/>
      <c r="C145" s="817"/>
      <c r="D145" s="817"/>
      <c r="E145" s="818"/>
    </row>
    <row r="146" spans="2:5" s="810" customFormat="1" x14ac:dyDescent="0.2">
      <c r="B146" s="819"/>
      <c r="C146" s="817"/>
      <c r="D146" s="817"/>
      <c r="E146" s="818"/>
    </row>
    <row r="147" spans="2:5" s="810" customFormat="1" x14ac:dyDescent="0.2">
      <c r="B147" s="819"/>
      <c r="C147" s="817"/>
      <c r="D147" s="817"/>
      <c r="E147" s="818"/>
    </row>
    <row r="148" spans="2:5" s="810" customFormat="1" x14ac:dyDescent="0.2">
      <c r="B148" s="819"/>
      <c r="C148" s="817"/>
      <c r="D148" s="817"/>
      <c r="E148" s="818"/>
    </row>
    <row r="149" spans="2:5" s="810" customFormat="1" x14ac:dyDescent="0.2">
      <c r="B149" s="819"/>
      <c r="C149" s="817"/>
      <c r="D149" s="817"/>
      <c r="E149" s="818"/>
    </row>
    <row r="150" spans="2:5" s="810" customFormat="1" x14ac:dyDescent="0.2">
      <c r="B150" s="819"/>
      <c r="C150" s="817"/>
      <c r="D150" s="817"/>
      <c r="E150" s="818"/>
    </row>
    <row r="151" spans="2:5" s="810" customFormat="1" x14ac:dyDescent="0.2">
      <c r="B151" s="819"/>
      <c r="C151" s="817"/>
      <c r="D151" s="817"/>
      <c r="E151" s="818"/>
    </row>
    <row r="152" spans="2:5" s="810" customFormat="1" x14ac:dyDescent="0.2">
      <c r="B152" s="819"/>
      <c r="C152" s="817"/>
      <c r="D152" s="817"/>
      <c r="E152" s="818"/>
    </row>
    <row r="153" spans="2:5" s="810" customFormat="1" x14ac:dyDescent="0.2">
      <c r="B153" s="819"/>
      <c r="C153" s="817"/>
      <c r="D153" s="817"/>
      <c r="E153" s="818"/>
    </row>
    <row r="154" spans="2:5" s="810" customFormat="1" x14ac:dyDescent="0.2">
      <c r="B154" s="819"/>
      <c r="C154" s="817"/>
      <c r="D154" s="817"/>
      <c r="E154" s="818"/>
    </row>
    <row r="155" spans="2:5" s="810" customFormat="1" x14ac:dyDescent="0.2">
      <c r="B155" s="819"/>
      <c r="C155" s="817"/>
      <c r="D155" s="817"/>
      <c r="E155" s="818"/>
    </row>
    <row r="156" spans="2:5" s="810" customFormat="1" x14ac:dyDescent="0.2">
      <c r="B156" s="819"/>
      <c r="C156" s="817"/>
      <c r="D156" s="817"/>
      <c r="E156" s="818"/>
    </row>
    <row r="157" spans="2:5" s="810" customFormat="1" x14ac:dyDescent="0.2">
      <c r="B157" s="819"/>
      <c r="C157" s="817"/>
      <c r="D157" s="817"/>
      <c r="E157" s="818"/>
    </row>
    <row r="158" spans="2:5" s="810" customFormat="1" x14ac:dyDescent="0.2">
      <c r="B158" s="819"/>
      <c r="C158" s="817"/>
      <c r="D158" s="817"/>
      <c r="E158" s="818"/>
    </row>
    <row r="159" spans="2:5" s="810" customFormat="1" x14ac:dyDescent="0.2">
      <c r="B159" s="819"/>
      <c r="C159" s="817"/>
      <c r="D159" s="817"/>
      <c r="E159" s="818"/>
    </row>
    <row r="160" spans="2:5" s="810" customFormat="1" x14ac:dyDescent="0.2">
      <c r="B160" s="819"/>
      <c r="C160" s="817"/>
      <c r="D160" s="817"/>
      <c r="E160" s="818"/>
    </row>
    <row r="161" spans="2:5" s="810" customFormat="1" x14ac:dyDescent="0.2">
      <c r="B161" s="819"/>
      <c r="C161" s="817"/>
      <c r="D161" s="817"/>
      <c r="E161" s="818"/>
    </row>
    <row r="162" spans="2:5" s="810" customFormat="1" x14ac:dyDescent="0.2">
      <c r="B162" s="819"/>
      <c r="C162" s="817"/>
      <c r="D162" s="817"/>
      <c r="E162" s="818"/>
    </row>
    <row r="163" spans="2:5" s="810" customFormat="1" x14ac:dyDescent="0.2">
      <c r="B163" s="819"/>
      <c r="C163" s="817"/>
      <c r="D163" s="817"/>
      <c r="E163" s="818"/>
    </row>
    <row r="164" spans="2:5" s="810" customFormat="1" x14ac:dyDescent="0.2">
      <c r="B164" s="819"/>
      <c r="C164" s="817"/>
      <c r="D164" s="817"/>
      <c r="E164" s="818"/>
    </row>
    <row r="165" spans="2:5" s="810" customFormat="1" x14ac:dyDescent="0.2">
      <c r="B165" s="819"/>
      <c r="C165" s="817"/>
      <c r="D165" s="817"/>
      <c r="E165" s="818"/>
    </row>
    <row r="166" spans="2:5" s="810" customFormat="1" x14ac:dyDescent="0.2">
      <c r="B166" s="819"/>
      <c r="C166" s="817"/>
      <c r="D166" s="817"/>
      <c r="E166" s="818"/>
    </row>
    <row r="167" spans="2:5" s="810" customFormat="1" x14ac:dyDescent="0.2">
      <c r="B167" s="819"/>
      <c r="C167" s="817"/>
      <c r="D167" s="817"/>
      <c r="E167" s="818"/>
    </row>
    <row r="168" spans="2:5" s="810" customFormat="1" x14ac:dyDescent="0.2">
      <c r="B168" s="819"/>
      <c r="C168" s="817"/>
      <c r="D168" s="817"/>
      <c r="E168" s="818"/>
    </row>
    <row r="169" spans="2:5" s="810" customFormat="1" x14ac:dyDescent="0.2">
      <c r="B169" s="819"/>
      <c r="C169" s="817"/>
      <c r="D169" s="817"/>
      <c r="E169" s="818"/>
    </row>
    <row r="170" spans="2:5" s="810" customFormat="1" x14ac:dyDescent="0.2">
      <c r="B170" s="819"/>
      <c r="C170" s="817"/>
      <c r="D170" s="817"/>
      <c r="E170" s="818"/>
    </row>
    <row r="171" spans="2:5" s="810" customFormat="1" x14ac:dyDescent="0.2">
      <c r="B171" s="819"/>
      <c r="C171" s="817"/>
      <c r="D171" s="817"/>
      <c r="E171" s="818"/>
    </row>
    <row r="172" spans="2:5" s="810" customFormat="1" x14ac:dyDescent="0.2">
      <c r="B172" s="819"/>
      <c r="C172" s="817"/>
      <c r="D172" s="817"/>
      <c r="E172" s="818"/>
    </row>
    <row r="173" spans="2:5" s="810" customFormat="1" x14ac:dyDescent="0.2">
      <c r="B173" s="819"/>
      <c r="C173" s="817"/>
      <c r="D173" s="817"/>
      <c r="E173" s="818"/>
    </row>
    <row r="174" spans="2:5" s="810" customFormat="1" x14ac:dyDescent="0.2">
      <c r="B174" s="819"/>
      <c r="C174" s="817"/>
      <c r="D174" s="817"/>
      <c r="E174" s="818"/>
    </row>
    <row r="175" spans="2:5" s="810" customFormat="1" x14ac:dyDescent="0.2">
      <c r="B175" s="819"/>
      <c r="C175" s="817"/>
      <c r="D175" s="817"/>
      <c r="E175" s="818"/>
    </row>
    <row r="176" spans="2:5" s="810" customFormat="1" x14ac:dyDescent="0.2">
      <c r="B176" s="819"/>
      <c r="C176" s="817"/>
      <c r="D176" s="817"/>
      <c r="E176" s="818"/>
    </row>
    <row r="177" spans="2:5" s="810" customFormat="1" x14ac:dyDescent="0.2">
      <c r="B177" s="819"/>
      <c r="C177" s="817"/>
      <c r="D177" s="817"/>
      <c r="E177" s="818"/>
    </row>
    <row r="178" spans="2:5" s="810" customFormat="1" x14ac:dyDescent="0.2">
      <c r="B178" s="819"/>
      <c r="C178" s="817"/>
      <c r="D178" s="817"/>
      <c r="E178" s="818"/>
    </row>
    <row r="179" spans="2:5" s="810" customFormat="1" x14ac:dyDescent="0.2">
      <c r="B179" s="819"/>
      <c r="C179" s="817"/>
      <c r="D179" s="817"/>
      <c r="E179" s="818"/>
    </row>
    <row r="180" spans="2:5" s="810" customFormat="1" x14ac:dyDescent="0.2">
      <c r="B180" s="819"/>
      <c r="C180" s="817"/>
      <c r="D180" s="817"/>
      <c r="E180" s="818"/>
    </row>
    <row r="181" spans="2:5" s="810" customFormat="1" x14ac:dyDescent="0.2">
      <c r="B181" s="819"/>
      <c r="C181" s="817"/>
      <c r="D181" s="817"/>
      <c r="E181" s="818"/>
    </row>
    <row r="182" spans="2:5" s="810" customFormat="1" x14ac:dyDescent="0.2">
      <c r="B182" s="819"/>
      <c r="C182" s="817"/>
      <c r="D182" s="817"/>
      <c r="E182" s="818"/>
    </row>
    <row r="183" spans="2:5" s="810" customFormat="1" x14ac:dyDescent="0.2">
      <c r="B183" s="819"/>
      <c r="C183" s="817"/>
      <c r="D183" s="817"/>
      <c r="E183" s="818"/>
    </row>
    <row r="184" spans="2:5" s="810" customFormat="1" x14ac:dyDescent="0.2">
      <c r="B184" s="819"/>
      <c r="C184" s="817"/>
      <c r="D184" s="817"/>
      <c r="E184" s="818"/>
    </row>
    <row r="185" spans="2:5" s="810" customFormat="1" x14ac:dyDescent="0.2">
      <c r="B185" s="819"/>
      <c r="C185" s="817"/>
      <c r="D185" s="817"/>
      <c r="E185" s="818"/>
    </row>
    <row r="186" spans="2:5" s="810" customFormat="1" x14ac:dyDescent="0.2">
      <c r="B186" s="819"/>
      <c r="C186" s="817"/>
      <c r="D186" s="817"/>
      <c r="E186" s="818"/>
    </row>
    <row r="187" spans="2:5" s="810" customFormat="1" x14ac:dyDescent="0.2">
      <c r="B187" s="819"/>
      <c r="C187" s="817"/>
      <c r="D187" s="817"/>
      <c r="E187" s="818"/>
    </row>
    <row r="188" spans="2:5" s="810" customFormat="1" x14ac:dyDescent="0.2">
      <c r="B188" s="819"/>
      <c r="C188" s="817"/>
      <c r="D188" s="817"/>
      <c r="E188" s="818"/>
    </row>
    <row r="189" spans="2:5" s="810" customFormat="1" x14ac:dyDescent="0.2">
      <c r="B189" s="819"/>
      <c r="C189" s="817"/>
      <c r="D189" s="817"/>
      <c r="E189" s="818"/>
    </row>
    <row r="190" spans="2:5" s="810" customFormat="1" x14ac:dyDescent="0.2">
      <c r="B190" s="819"/>
      <c r="C190" s="817"/>
      <c r="D190" s="817"/>
      <c r="E190" s="818"/>
    </row>
    <row r="191" spans="2:5" s="810" customFormat="1" x14ac:dyDescent="0.2">
      <c r="B191" s="819"/>
      <c r="C191" s="817"/>
      <c r="D191" s="817"/>
      <c r="E191" s="818"/>
    </row>
    <row r="192" spans="2:5" s="810" customFormat="1" x14ac:dyDescent="0.2">
      <c r="B192" s="819"/>
      <c r="C192" s="817"/>
      <c r="D192" s="817"/>
      <c r="E192" s="818"/>
    </row>
    <row r="193" spans="2:5" s="810" customFormat="1" x14ac:dyDescent="0.2">
      <c r="B193" s="819"/>
      <c r="C193" s="817"/>
      <c r="D193" s="817"/>
      <c r="E193" s="818"/>
    </row>
    <row r="194" spans="2:5" s="810" customFormat="1" x14ac:dyDescent="0.2">
      <c r="B194" s="819"/>
      <c r="C194" s="817"/>
      <c r="D194" s="817"/>
      <c r="E194" s="818"/>
    </row>
    <row r="195" spans="2:5" s="810" customFormat="1" x14ac:dyDescent="0.2">
      <c r="B195" s="819"/>
      <c r="C195" s="817"/>
      <c r="D195" s="817"/>
      <c r="E195" s="818"/>
    </row>
    <row r="196" spans="2:5" s="810" customFormat="1" x14ac:dyDescent="0.2">
      <c r="B196" s="819"/>
      <c r="C196" s="817"/>
      <c r="D196" s="817"/>
      <c r="E196" s="818"/>
    </row>
    <row r="197" spans="2:5" s="810" customFormat="1" x14ac:dyDescent="0.2">
      <c r="B197" s="819"/>
      <c r="C197" s="817"/>
      <c r="D197" s="817"/>
      <c r="E197" s="818"/>
    </row>
    <row r="198" spans="2:5" s="810" customFormat="1" x14ac:dyDescent="0.2">
      <c r="B198" s="819"/>
      <c r="C198" s="817"/>
      <c r="D198" s="817"/>
      <c r="E198" s="818"/>
    </row>
    <row r="199" spans="2:5" s="810" customFormat="1" x14ac:dyDescent="0.2">
      <c r="B199" s="819"/>
      <c r="C199" s="817"/>
      <c r="D199" s="817"/>
      <c r="E199" s="818"/>
    </row>
    <row r="200" spans="2:5" s="810" customFormat="1" x14ac:dyDescent="0.2">
      <c r="B200" s="819"/>
      <c r="C200" s="817"/>
      <c r="D200" s="817"/>
      <c r="E200" s="818"/>
    </row>
    <row r="201" spans="2:5" s="810" customFormat="1" x14ac:dyDescent="0.2">
      <c r="B201" s="819"/>
      <c r="C201" s="817"/>
      <c r="D201" s="817"/>
      <c r="E201" s="818"/>
    </row>
    <row r="202" spans="2:5" s="810" customFormat="1" x14ac:dyDescent="0.2">
      <c r="B202" s="819"/>
      <c r="C202" s="817"/>
      <c r="D202" s="817"/>
      <c r="E202" s="818"/>
    </row>
    <row r="203" spans="2:5" s="810" customFormat="1" x14ac:dyDescent="0.2">
      <c r="B203" s="819"/>
      <c r="C203" s="817"/>
      <c r="D203" s="817"/>
      <c r="E203" s="818"/>
    </row>
    <row r="204" spans="2:5" s="810" customFormat="1" x14ac:dyDescent="0.2">
      <c r="B204" s="819"/>
      <c r="C204" s="817"/>
      <c r="D204" s="817"/>
      <c r="E204" s="818"/>
    </row>
    <row r="205" spans="2:5" s="810" customFormat="1" x14ac:dyDescent="0.2">
      <c r="B205" s="819"/>
      <c r="C205" s="817"/>
      <c r="D205" s="817"/>
      <c r="E205" s="818"/>
    </row>
    <row r="206" spans="2:5" s="810" customFormat="1" x14ac:dyDescent="0.2">
      <c r="B206" s="819"/>
      <c r="C206" s="817"/>
      <c r="D206" s="817"/>
      <c r="E206" s="818"/>
    </row>
    <row r="207" spans="2:5" s="810" customFormat="1" x14ac:dyDescent="0.2">
      <c r="B207" s="819"/>
      <c r="C207" s="817"/>
      <c r="D207" s="817"/>
      <c r="E207" s="818"/>
    </row>
    <row r="208" spans="2:5" s="810" customFormat="1" x14ac:dyDescent="0.2">
      <c r="B208" s="819"/>
      <c r="C208" s="817"/>
      <c r="D208" s="817"/>
      <c r="E208" s="818"/>
    </row>
    <row r="209" spans="2:5" s="810" customFormat="1" x14ac:dyDescent="0.2">
      <c r="B209" s="819"/>
      <c r="C209" s="817"/>
      <c r="D209" s="817"/>
      <c r="E209" s="818"/>
    </row>
    <row r="210" spans="2:5" s="810" customFormat="1" x14ac:dyDescent="0.2">
      <c r="B210" s="819"/>
      <c r="C210" s="817"/>
      <c r="D210" s="817"/>
      <c r="E210" s="818"/>
    </row>
    <row r="211" spans="2:5" s="810" customFormat="1" x14ac:dyDescent="0.2">
      <c r="B211" s="819"/>
      <c r="C211" s="817"/>
      <c r="D211" s="817"/>
      <c r="E211" s="818"/>
    </row>
    <row r="212" spans="2:5" s="810" customFormat="1" x14ac:dyDescent="0.2">
      <c r="B212" s="819"/>
      <c r="C212" s="817"/>
      <c r="D212" s="817"/>
      <c r="E212" s="818"/>
    </row>
    <row r="213" spans="2:5" s="810" customFormat="1" x14ac:dyDescent="0.2">
      <c r="B213" s="819"/>
      <c r="C213" s="817"/>
      <c r="D213" s="817"/>
      <c r="E213" s="818"/>
    </row>
    <row r="214" spans="2:5" s="810" customFormat="1" x14ac:dyDescent="0.2">
      <c r="B214" s="819"/>
      <c r="C214" s="817"/>
      <c r="D214" s="817"/>
      <c r="E214" s="818"/>
    </row>
    <row r="215" spans="2:5" s="810" customFormat="1" x14ac:dyDescent="0.2">
      <c r="B215" s="819"/>
      <c r="C215" s="817"/>
      <c r="D215" s="817"/>
      <c r="E215" s="818"/>
    </row>
    <row r="216" spans="2:5" s="810" customFormat="1" x14ac:dyDescent="0.2">
      <c r="B216" s="819"/>
      <c r="C216" s="817"/>
      <c r="D216" s="817"/>
      <c r="E216" s="818"/>
    </row>
    <row r="217" spans="2:5" s="810" customFormat="1" x14ac:dyDescent="0.2">
      <c r="B217" s="819"/>
      <c r="C217" s="817"/>
      <c r="D217" s="817"/>
      <c r="E217" s="818"/>
    </row>
    <row r="218" spans="2:5" s="810" customFormat="1" x14ac:dyDescent="0.2">
      <c r="B218" s="819"/>
      <c r="C218" s="817"/>
      <c r="D218" s="817"/>
      <c r="E218" s="818"/>
    </row>
    <row r="219" spans="2:5" s="810" customFormat="1" x14ac:dyDescent="0.2">
      <c r="B219" s="819"/>
      <c r="C219" s="817"/>
      <c r="D219" s="817"/>
      <c r="E219" s="818"/>
    </row>
    <row r="220" spans="2:5" s="810" customFormat="1" x14ac:dyDescent="0.2">
      <c r="B220" s="819"/>
      <c r="C220" s="817"/>
      <c r="D220" s="817"/>
      <c r="E220" s="818"/>
    </row>
    <row r="221" spans="2:5" s="810" customFormat="1" x14ac:dyDescent="0.2">
      <c r="B221" s="819"/>
      <c r="C221" s="817"/>
      <c r="D221" s="817"/>
      <c r="E221" s="818"/>
    </row>
    <row r="222" spans="2:5" s="810" customFormat="1" x14ac:dyDescent="0.2">
      <c r="B222" s="819"/>
      <c r="C222" s="817"/>
      <c r="D222" s="817"/>
      <c r="E222" s="818"/>
    </row>
    <row r="223" spans="2:5" s="810" customFormat="1" x14ac:dyDescent="0.2">
      <c r="B223" s="819"/>
      <c r="C223" s="817"/>
      <c r="D223" s="817"/>
      <c r="E223" s="818"/>
    </row>
    <row r="224" spans="2:5" s="810" customFormat="1" x14ac:dyDescent="0.2">
      <c r="B224" s="819"/>
      <c r="C224" s="817"/>
      <c r="D224" s="817"/>
      <c r="E224" s="818"/>
    </row>
    <row r="225" spans="2:5" s="810" customFormat="1" x14ac:dyDescent="0.2">
      <c r="B225" s="819"/>
      <c r="C225" s="817"/>
      <c r="D225" s="817"/>
      <c r="E225" s="818"/>
    </row>
    <row r="226" spans="2:5" s="810" customFormat="1" x14ac:dyDescent="0.2">
      <c r="B226" s="819"/>
      <c r="C226" s="817"/>
      <c r="D226" s="817"/>
      <c r="E226" s="818"/>
    </row>
    <row r="227" spans="2:5" s="810" customFormat="1" x14ac:dyDescent="0.2">
      <c r="B227" s="819"/>
      <c r="C227" s="817"/>
      <c r="D227" s="817"/>
      <c r="E227" s="818"/>
    </row>
    <row r="228" spans="2:5" s="810" customFormat="1" x14ac:dyDescent="0.2">
      <c r="B228" s="819"/>
      <c r="C228" s="817"/>
      <c r="D228" s="817"/>
      <c r="E228" s="818"/>
    </row>
    <row r="229" spans="2:5" s="810" customFormat="1" x14ac:dyDescent="0.2">
      <c r="B229" s="819"/>
      <c r="C229" s="817"/>
      <c r="D229" s="817"/>
      <c r="E229" s="818"/>
    </row>
    <row r="230" spans="2:5" s="810" customFormat="1" x14ac:dyDescent="0.2">
      <c r="B230" s="819"/>
      <c r="C230" s="817"/>
      <c r="D230" s="817"/>
      <c r="E230" s="818"/>
    </row>
    <row r="231" spans="2:5" s="810" customFormat="1" x14ac:dyDescent="0.2">
      <c r="B231" s="819"/>
      <c r="C231" s="817"/>
      <c r="D231" s="817"/>
      <c r="E231" s="818"/>
    </row>
    <row r="232" spans="2:5" s="810" customFormat="1" x14ac:dyDescent="0.2">
      <c r="B232" s="819"/>
      <c r="C232" s="817"/>
      <c r="D232" s="817"/>
      <c r="E232" s="818"/>
    </row>
    <row r="233" spans="2:5" s="810" customFormat="1" x14ac:dyDescent="0.2">
      <c r="B233" s="819"/>
      <c r="C233" s="817"/>
      <c r="D233" s="817"/>
      <c r="E233" s="818"/>
    </row>
    <row r="234" spans="2:5" s="810" customFormat="1" x14ac:dyDescent="0.2">
      <c r="B234" s="819"/>
      <c r="C234" s="817"/>
      <c r="D234" s="817"/>
      <c r="E234" s="818"/>
    </row>
    <row r="235" spans="2:5" s="810" customFormat="1" x14ac:dyDescent="0.2">
      <c r="B235" s="819"/>
      <c r="C235" s="817"/>
      <c r="D235" s="817"/>
      <c r="E235" s="818"/>
    </row>
    <row r="236" spans="2:5" s="810" customFormat="1" x14ac:dyDescent="0.2">
      <c r="B236" s="819"/>
      <c r="C236" s="817"/>
      <c r="D236" s="817"/>
      <c r="E236" s="818"/>
    </row>
    <row r="237" spans="2:5" s="810" customFormat="1" x14ac:dyDescent="0.2">
      <c r="B237" s="819"/>
      <c r="C237" s="817"/>
      <c r="D237" s="817"/>
      <c r="E237" s="818"/>
    </row>
    <row r="238" spans="2:5" s="810" customFormat="1" x14ac:dyDescent="0.2">
      <c r="B238" s="819"/>
      <c r="C238" s="817"/>
      <c r="D238" s="817"/>
      <c r="E238" s="818"/>
    </row>
    <row r="239" spans="2:5" s="810" customFormat="1" x14ac:dyDescent="0.2">
      <c r="B239" s="819"/>
      <c r="C239" s="817"/>
      <c r="D239" s="817"/>
      <c r="E239" s="818"/>
    </row>
    <row r="240" spans="2:5" s="810" customFormat="1" x14ac:dyDescent="0.2">
      <c r="B240" s="819"/>
      <c r="C240" s="817"/>
      <c r="D240" s="817"/>
      <c r="E240" s="818"/>
    </row>
    <row r="241" spans="2:5" s="810" customFormat="1" x14ac:dyDescent="0.2">
      <c r="B241" s="819"/>
      <c r="C241" s="817"/>
      <c r="D241" s="817"/>
      <c r="E241" s="818"/>
    </row>
    <row r="242" spans="2:5" s="810" customFormat="1" x14ac:dyDescent="0.2">
      <c r="B242" s="819"/>
      <c r="C242" s="817"/>
      <c r="D242" s="817"/>
      <c r="E242" s="818"/>
    </row>
    <row r="243" spans="2:5" s="810" customFormat="1" x14ac:dyDescent="0.2">
      <c r="B243" s="819"/>
      <c r="C243" s="817"/>
      <c r="D243" s="817"/>
      <c r="E243" s="818"/>
    </row>
    <row r="244" spans="2:5" s="810" customFormat="1" x14ac:dyDescent="0.2">
      <c r="B244" s="819"/>
      <c r="C244" s="817"/>
      <c r="D244" s="817"/>
      <c r="E244" s="818"/>
    </row>
    <row r="245" spans="2:5" s="810" customFormat="1" x14ac:dyDescent="0.2">
      <c r="B245" s="819"/>
      <c r="C245" s="817"/>
      <c r="D245" s="817"/>
      <c r="E245" s="818"/>
    </row>
    <row r="246" spans="2:5" s="810" customFormat="1" x14ac:dyDescent="0.2">
      <c r="B246" s="819"/>
      <c r="C246" s="817"/>
      <c r="D246" s="817"/>
      <c r="E246" s="818"/>
    </row>
    <row r="247" spans="2:5" s="810" customFormat="1" x14ac:dyDescent="0.2">
      <c r="B247" s="819"/>
      <c r="C247" s="817"/>
      <c r="D247" s="817"/>
      <c r="E247" s="818"/>
    </row>
    <row r="248" spans="2:5" s="810" customFormat="1" x14ac:dyDescent="0.2">
      <c r="B248" s="819"/>
      <c r="C248" s="817"/>
      <c r="D248" s="817"/>
      <c r="E248" s="818"/>
    </row>
    <row r="249" spans="2:5" s="810" customFormat="1" x14ac:dyDescent="0.2">
      <c r="B249" s="819"/>
      <c r="C249" s="817"/>
      <c r="D249" s="817"/>
      <c r="E249" s="818"/>
    </row>
    <row r="250" spans="2:5" s="810" customFormat="1" x14ac:dyDescent="0.2">
      <c r="B250" s="819"/>
      <c r="C250" s="817"/>
      <c r="D250" s="817"/>
      <c r="E250" s="818"/>
    </row>
    <row r="251" spans="2:5" s="810" customFormat="1" x14ac:dyDescent="0.2">
      <c r="B251" s="819"/>
      <c r="C251" s="817"/>
      <c r="D251" s="817"/>
      <c r="E251" s="818"/>
    </row>
    <row r="252" spans="2:5" s="810" customFormat="1" x14ac:dyDescent="0.2">
      <c r="B252" s="819"/>
      <c r="C252" s="817"/>
      <c r="D252" s="817"/>
      <c r="E252" s="818"/>
    </row>
    <row r="253" spans="2:5" s="810" customFormat="1" x14ac:dyDescent="0.2">
      <c r="B253" s="819"/>
      <c r="C253" s="817"/>
      <c r="D253" s="817"/>
      <c r="E253" s="818"/>
    </row>
    <row r="254" spans="2:5" s="810" customFormat="1" x14ac:dyDescent="0.2">
      <c r="B254" s="819"/>
      <c r="C254" s="817"/>
      <c r="D254" s="817"/>
      <c r="E254" s="818"/>
    </row>
    <row r="255" spans="2:5" s="810" customFormat="1" x14ac:dyDescent="0.2">
      <c r="B255" s="819"/>
      <c r="C255" s="817"/>
      <c r="D255" s="817"/>
      <c r="E255" s="818"/>
    </row>
    <row r="256" spans="2:5" s="810" customFormat="1" x14ac:dyDescent="0.2">
      <c r="B256" s="819"/>
      <c r="C256" s="817"/>
      <c r="D256" s="817"/>
      <c r="E256" s="818"/>
    </row>
    <row r="257" spans="2:5" s="810" customFormat="1" x14ac:dyDescent="0.2">
      <c r="B257" s="819"/>
      <c r="C257" s="817"/>
      <c r="D257" s="817"/>
      <c r="E257" s="818"/>
    </row>
    <row r="258" spans="2:5" s="810" customFormat="1" x14ac:dyDescent="0.2">
      <c r="B258" s="819"/>
      <c r="C258" s="817"/>
      <c r="D258" s="817"/>
      <c r="E258" s="818"/>
    </row>
    <row r="259" spans="2:5" s="810" customFormat="1" x14ac:dyDescent="0.2">
      <c r="B259" s="819"/>
      <c r="C259" s="817"/>
      <c r="D259" s="817"/>
      <c r="E259" s="818"/>
    </row>
    <row r="260" spans="2:5" s="810" customFormat="1" x14ac:dyDescent="0.2">
      <c r="B260" s="819"/>
      <c r="C260" s="817"/>
      <c r="D260" s="817"/>
      <c r="E260" s="818"/>
    </row>
    <row r="261" spans="2:5" s="810" customFormat="1" x14ac:dyDescent="0.2">
      <c r="B261" s="819"/>
      <c r="C261" s="817"/>
      <c r="D261" s="817"/>
      <c r="E261" s="818"/>
    </row>
    <row r="262" spans="2:5" s="810" customFormat="1" x14ac:dyDescent="0.2">
      <c r="B262" s="819"/>
      <c r="C262" s="817"/>
      <c r="D262" s="817"/>
      <c r="E262" s="818"/>
    </row>
    <row r="263" spans="2:5" s="810" customFormat="1" x14ac:dyDescent="0.2">
      <c r="B263" s="819"/>
      <c r="C263" s="817"/>
      <c r="D263" s="817"/>
      <c r="E263" s="818"/>
    </row>
    <row r="264" spans="2:5" s="810" customFormat="1" x14ac:dyDescent="0.2">
      <c r="B264" s="819"/>
      <c r="C264" s="817"/>
      <c r="D264" s="817"/>
      <c r="E264" s="818"/>
    </row>
    <row r="265" spans="2:5" s="810" customFormat="1" x14ac:dyDescent="0.2">
      <c r="B265" s="819"/>
      <c r="C265" s="817"/>
      <c r="D265" s="817"/>
      <c r="E265" s="818"/>
    </row>
    <row r="266" spans="2:5" s="810" customFormat="1" x14ac:dyDescent="0.2">
      <c r="B266" s="819"/>
      <c r="C266" s="817"/>
      <c r="D266" s="817"/>
      <c r="E266" s="818"/>
    </row>
    <row r="267" spans="2:5" s="810" customFormat="1" x14ac:dyDescent="0.2">
      <c r="B267" s="819"/>
      <c r="C267" s="817"/>
      <c r="D267" s="817"/>
      <c r="E267" s="818"/>
    </row>
    <row r="268" spans="2:5" s="810" customFormat="1" x14ac:dyDescent="0.2">
      <c r="B268" s="819"/>
      <c r="C268" s="817"/>
      <c r="D268" s="817"/>
      <c r="E268" s="818"/>
    </row>
    <row r="269" spans="2:5" s="810" customFormat="1" x14ac:dyDescent="0.2">
      <c r="B269" s="819"/>
      <c r="C269" s="817"/>
      <c r="D269" s="817"/>
      <c r="E269" s="818"/>
    </row>
    <row r="270" spans="2:5" s="810" customFormat="1" x14ac:dyDescent="0.2">
      <c r="B270" s="819"/>
      <c r="C270" s="817"/>
      <c r="D270" s="817"/>
      <c r="E270" s="818"/>
    </row>
    <row r="271" spans="2:5" s="810" customFormat="1" x14ac:dyDescent="0.2">
      <c r="B271" s="819"/>
      <c r="C271" s="817"/>
      <c r="D271" s="817"/>
      <c r="E271" s="818"/>
    </row>
    <row r="272" spans="2:5" s="810" customFormat="1" x14ac:dyDescent="0.2">
      <c r="B272" s="819"/>
      <c r="C272" s="817"/>
      <c r="D272" s="817"/>
      <c r="E272" s="818"/>
    </row>
    <row r="273" spans="2:5" s="810" customFormat="1" x14ac:dyDescent="0.2">
      <c r="B273" s="819"/>
      <c r="C273" s="817"/>
      <c r="D273" s="817"/>
      <c r="E273" s="818"/>
    </row>
    <row r="274" spans="2:5" s="810" customFormat="1" x14ac:dyDescent="0.2">
      <c r="B274" s="819"/>
      <c r="C274" s="817"/>
      <c r="D274" s="817"/>
      <c r="E274" s="818"/>
    </row>
    <row r="275" spans="2:5" s="810" customFormat="1" x14ac:dyDescent="0.2">
      <c r="B275" s="819"/>
      <c r="C275" s="817"/>
      <c r="D275" s="817"/>
      <c r="E275" s="818"/>
    </row>
    <row r="276" spans="2:5" s="810" customFormat="1" x14ac:dyDescent="0.2">
      <c r="B276" s="819"/>
      <c r="C276" s="817"/>
      <c r="D276" s="817"/>
      <c r="E276" s="818"/>
    </row>
    <row r="277" spans="2:5" s="810" customFormat="1" x14ac:dyDescent="0.2">
      <c r="B277" s="819"/>
      <c r="C277" s="817"/>
      <c r="D277" s="817"/>
      <c r="E277" s="818"/>
    </row>
    <row r="278" spans="2:5" s="810" customFormat="1" x14ac:dyDescent="0.2">
      <c r="B278" s="819"/>
      <c r="C278" s="817"/>
      <c r="D278" s="817"/>
      <c r="E278" s="818"/>
    </row>
    <row r="279" spans="2:5" s="810" customFormat="1" x14ac:dyDescent="0.2">
      <c r="B279" s="819"/>
      <c r="C279" s="817"/>
      <c r="D279" s="817"/>
      <c r="E279" s="818"/>
    </row>
    <row r="280" spans="2:5" s="810" customFormat="1" x14ac:dyDescent="0.2">
      <c r="B280" s="819"/>
      <c r="C280" s="817"/>
      <c r="D280" s="817"/>
      <c r="E280" s="818"/>
    </row>
    <row r="281" spans="2:5" s="810" customFormat="1" x14ac:dyDescent="0.2">
      <c r="B281" s="819"/>
      <c r="C281" s="817"/>
      <c r="D281" s="817"/>
      <c r="E281" s="818"/>
    </row>
    <row r="282" spans="2:5" s="810" customFormat="1" x14ac:dyDescent="0.2">
      <c r="B282" s="819"/>
      <c r="C282" s="817"/>
      <c r="D282" s="817"/>
      <c r="E282" s="818"/>
    </row>
    <row r="283" spans="2:5" s="810" customFormat="1" x14ac:dyDescent="0.2">
      <c r="B283" s="819"/>
      <c r="C283" s="817"/>
      <c r="D283" s="817"/>
      <c r="E283" s="818"/>
    </row>
    <row r="284" spans="2:5" s="810" customFormat="1" x14ac:dyDescent="0.2">
      <c r="B284" s="819"/>
      <c r="C284" s="817"/>
      <c r="D284" s="817"/>
      <c r="E284" s="818"/>
    </row>
    <row r="285" spans="2:5" s="810" customFormat="1" x14ac:dyDescent="0.2">
      <c r="B285" s="819"/>
      <c r="C285" s="817"/>
      <c r="D285" s="817"/>
      <c r="E285" s="818"/>
    </row>
    <row r="286" spans="2:5" s="810" customFormat="1" x14ac:dyDescent="0.2">
      <c r="B286" s="819"/>
      <c r="C286" s="817"/>
      <c r="D286" s="817"/>
      <c r="E286" s="818"/>
    </row>
    <row r="287" spans="2:5" s="810" customFormat="1" x14ac:dyDescent="0.2">
      <c r="B287" s="819"/>
      <c r="C287" s="817"/>
      <c r="D287" s="817"/>
      <c r="E287" s="818"/>
    </row>
    <row r="288" spans="2:5" s="810" customFormat="1" x14ac:dyDescent="0.2">
      <c r="B288" s="819"/>
      <c r="C288" s="817"/>
      <c r="D288" s="817"/>
      <c r="E288" s="818"/>
    </row>
    <row r="289" spans="2:5" s="810" customFormat="1" x14ac:dyDescent="0.2">
      <c r="B289" s="819"/>
      <c r="C289" s="817"/>
      <c r="D289" s="817"/>
      <c r="E289" s="818"/>
    </row>
    <row r="290" spans="2:5" s="810" customFormat="1" x14ac:dyDescent="0.2">
      <c r="B290" s="819"/>
      <c r="C290" s="817"/>
      <c r="D290" s="817"/>
      <c r="E290" s="818"/>
    </row>
    <row r="291" spans="2:5" s="810" customFormat="1" x14ac:dyDescent="0.2">
      <c r="B291" s="819"/>
      <c r="C291" s="817"/>
      <c r="D291" s="817"/>
      <c r="E291" s="818"/>
    </row>
    <row r="292" spans="2:5" s="810" customFormat="1" x14ac:dyDescent="0.2">
      <c r="B292" s="819"/>
      <c r="C292" s="817"/>
      <c r="D292" s="817"/>
      <c r="E292" s="818"/>
    </row>
    <row r="293" spans="2:5" s="810" customFormat="1" x14ac:dyDescent="0.2">
      <c r="B293" s="819"/>
      <c r="C293" s="817"/>
      <c r="D293" s="817"/>
      <c r="E293" s="818"/>
    </row>
    <row r="294" spans="2:5" s="810" customFormat="1" x14ac:dyDescent="0.2">
      <c r="B294" s="819"/>
      <c r="C294" s="817"/>
      <c r="D294" s="817"/>
      <c r="E294" s="818"/>
    </row>
    <row r="295" spans="2:5" s="810" customFormat="1" x14ac:dyDescent="0.2">
      <c r="B295" s="819"/>
      <c r="C295" s="817"/>
      <c r="D295" s="817"/>
      <c r="E295" s="818"/>
    </row>
    <row r="296" spans="2:5" s="810" customFormat="1" x14ac:dyDescent="0.2">
      <c r="B296" s="819"/>
      <c r="C296" s="817"/>
      <c r="D296" s="817"/>
      <c r="E296" s="818"/>
    </row>
    <row r="297" spans="2:5" s="810" customFormat="1" x14ac:dyDescent="0.2">
      <c r="B297" s="819"/>
      <c r="C297" s="817"/>
      <c r="D297" s="817"/>
      <c r="E297" s="818"/>
    </row>
    <row r="298" spans="2:5" s="810" customFormat="1" x14ac:dyDescent="0.2">
      <c r="B298" s="819"/>
      <c r="C298" s="817"/>
      <c r="D298" s="817"/>
      <c r="E298" s="818"/>
    </row>
    <row r="299" spans="2:5" s="810" customFormat="1" x14ac:dyDescent="0.2">
      <c r="B299" s="819"/>
      <c r="C299" s="817"/>
      <c r="D299" s="817"/>
      <c r="E299" s="818"/>
    </row>
    <row r="300" spans="2:5" s="810" customFormat="1" x14ac:dyDescent="0.2">
      <c r="B300" s="819"/>
      <c r="C300" s="817"/>
      <c r="D300" s="817"/>
      <c r="E300" s="818"/>
    </row>
    <row r="301" spans="2:5" s="810" customFormat="1" x14ac:dyDescent="0.2">
      <c r="B301" s="819"/>
      <c r="C301" s="817"/>
      <c r="D301" s="817"/>
      <c r="E301" s="818"/>
    </row>
    <row r="302" spans="2:5" s="810" customFormat="1" x14ac:dyDescent="0.2">
      <c r="B302" s="819"/>
      <c r="C302" s="817"/>
      <c r="D302" s="817"/>
      <c r="E302" s="818"/>
    </row>
    <row r="303" spans="2:5" s="810" customFormat="1" x14ac:dyDescent="0.2">
      <c r="B303" s="819"/>
      <c r="C303" s="817"/>
      <c r="D303" s="817"/>
      <c r="E303" s="818"/>
    </row>
    <row r="304" spans="2:5" s="810" customFormat="1" x14ac:dyDescent="0.2">
      <c r="B304" s="819"/>
      <c r="C304" s="817"/>
      <c r="D304" s="817"/>
      <c r="E304" s="818"/>
    </row>
    <row r="305" spans="2:5" s="810" customFormat="1" x14ac:dyDescent="0.2">
      <c r="B305" s="819"/>
      <c r="C305" s="817"/>
      <c r="D305" s="817"/>
      <c r="E305" s="818"/>
    </row>
    <row r="306" spans="2:5" s="810" customFormat="1" x14ac:dyDescent="0.2">
      <c r="B306" s="819"/>
      <c r="C306" s="817"/>
      <c r="D306" s="817"/>
      <c r="E306" s="818"/>
    </row>
    <row r="307" spans="2:5" s="810" customFormat="1" x14ac:dyDescent="0.2">
      <c r="B307" s="819"/>
      <c r="C307" s="817"/>
      <c r="D307" s="817"/>
      <c r="E307" s="818"/>
    </row>
    <row r="308" spans="2:5" s="810" customFormat="1" x14ac:dyDescent="0.2">
      <c r="B308" s="819"/>
      <c r="C308" s="817"/>
      <c r="D308" s="817"/>
      <c r="E308" s="818"/>
    </row>
    <row r="309" spans="2:5" s="810" customFormat="1" x14ac:dyDescent="0.2">
      <c r="B309" s="819"/>
      <c r="C309" s="817"/>
      <c r="D309" s="817"/>
      <c r="E309" s="818"/>
    </row>
    <row r="310" spans="2:5" s="810" customFormat="1" x14ac:dyDescent="0.2">
      <c r="B310" s="819"/>
      <c r="C310" s="817"/>
      <c r="D310" s="817"/>
      <c r="E310" s="818"/>
    </row>
    <row r="311" spans="2:5" s="810" customFormat="1" x14ac:dyDescent="0.2">
      <c r="B311" s="819"/>
      <c r="C311" s="817"/>
      <c r="D311" s="817"/>
      <c r="E311" s="818"/>
    </row>
    <row r="312" spans="2:5" s="810" customFormat="1" x14ac:dyDescent="0.2">
      <c r="B312" s="819"/>
      <c r="C312" s="817"/>
      <c r="D312" s="817"/>
      <c r="E312" s="818"/>
    </row>
    <row r="313" spans="2:5" s="810" customFormat="1" x14ac:dyDescent="0.2">
      <c r="B313" s="819"/>
      <c r="C313" s="817"/>
      <c r="D313" s="817"/>
      <c r="E313" s="818"/>
    </row>
    <row r="314" spans="2:5" s="810" customFormat="1" x14ac:dyDescent="0.2">
      <c r="B314" s="819"/>
      <c r="C314" s="817"/>
      <c r="D314" s="817"/>
      <c r="E314" s="818"/>
    </row>
    <row r="315" spans="2:5" s="810" customFormat="1" x14ac:dyDescent="0.2">
      <c r="B315" s="819"/>
      <c r="C315" s="817"/>
      <c r="D315" s="817"/>
      <c r="E315" s="818"/>
    </row>
    <row r="316" spans="2:5" s="810" customFormat="1" x14ac:dyDescent="0.2">
      <c r="B316" s="819"/>
      <c r="C316" s="817"/>
      <c r="D316" s="817"/>
      <c r="E316" s="818"/>
    </row>
    <row r="317" spans="2:5" s="810" customFormat="1" x14ac:dyDescent="0.2">
      <c r="B317" s="819"/>
      <c r="C317" s="817"/>
      <c r="D317" s="817"/>
      <c r="E317" s="818"/>
    </row>
    <row r="318" spans="2:5" s="810" customFormat="1" x14ac:dyDescent="0.2">
      <c r="B318" s="819"/>
      <c r="C318" s="817"/>
      <c r="D318" s="817"/>
      <c r="E318" s="818"/>
    </row>
    <row r="319" spans="2:5" s="810" customFormat="1" x14ac:dyDescent="0.2">
      <c r="B319" s="819"/>
      <c r="C319" s="817"/>
      <c r="D319" s="817"/>
      <c r="E319" s="818"/>
    </row>
    <row r="320" spans="2:5" s="810" customFormat="1" x14ac:dyDescent="0.2">
      <c r="B320" s="819"/>
      <c r="C320" s="817"/>
      <c r="D320" s="817"/>
      <c r="E320" s="818"/>
    </row>
    <row r="321" spans="2:5" s="810" customFormat="1" x14ac:dyDescent="0.2">
      <c r="B321" s="819"/>
      <c r="C321" s="817"/>
      <c r="D321" s="817"/>
      <c r="E321" s="818"/>
    </row>
    <row r="322" spans="2:5" s="810" customFormat="1" x14ac:dyDescent="0.2">
      <c r="B322" s="819"/>
      <c r="C322" s="817"/>
      <c r="D322" s="817"/>
      <c r="E322" s="818"/>
    </row>
    <row r="323" spans="2:5" s="810" customFormat="1" x14ac:dyDescent="0.2">
      <c r="B323" s="819"/>
      <c r="C323" s="817"/>
      <c r="D323" s="817"/>
      <c r="E323" s="818"/>
    </row>
    <row r="324" spans="2:5" s="810" customFormat="1" x14ac:dyDescent="0.2">
      <c r="B324" s="819"/>
      <c r="C324" s="817"/>
      <c r="D324" s="817"/>
      <c r="E324" s="818"/>
    </row>
    <row r="325" spans="2:5" s="810" customFormat="1" x14ac:dyDescent="0.2">
      <c r="B325" s="819"/>
      <c r="C325" s="817"/>
      <c r="D325" s="817"/>
      <c r="E325" s="818"/>
    </row>
    <row r="326" spans="2:5" s="810" customFormat="1" x14ac:dyDescent="0.2">
      <c r="B326" s="819"/>
      <c r="C326" s="817"/>
      <c r="D326" s="817"/>
      <c r="E326" s="818"/>
    </row>
    <row r="327" spans="2:5" s="810" customFormat="1" x14ac:dyDescent="0.2">
      <c r="B327" s="819"/>
      <c r="C327" s="817"/>
      <c r="D327" s="817"/>
      <c r="E327" s="818"/>
    </row>
    <row r="328" spans="2:5" s="810" customFormat="1" x14ac:dyDescent="0.2">
      <c r="B328" s="819"/>
      <c r="C328" s="817"/>
      <c r="D328" s="817"/>
      <c r="E328" s="818"/>
    </row>
    <row r="329" spans="2:5" s="810" customFormat="1" x14ac:dyDescent="0.2">
      <c r="B329" s="819"/>
      <c r="C329" s="817"/>
      <c r="D329" s="817"/>
      <c r="E329" s="818"/>
    </row>
    <row r="330" spans="2:5" s="810" customFormat="1" x14ac:dyDescent="0.2">
      <c r="B330" s="819"/>
      <c r="C330" s="817"/>
      <c r="D330" s="817"/>
      <c r="E330" s="818"/>
    </row>
    <row r="331" spans="2:5" s="810" customFormat="1" x14ac:dyDescent="0.2">
      <c r="B331" s="819"/>
      <c r="C331" s="817"/>
      <c r="D331" s="817"/>
      <c r="E331" s="818"/>
    </row>
    <row r="332" spans="2:5" s="810" customFormat="1" x14ac:dyDescent="0.2">
      <c r="B332" s="819"/>
      <c r="C332" s="817"/>
      <c r="D332" s="817"/>
      <c r="E332" s="818"/>
    </row>
    <row r="333" spans="2:5" s="810" customFormat="1" x14ac:dyDescent="0.2">
      <c r="B333" s="819"/>
      <c r="C333" s="817"/>
      <c r="D333" s="817"/>
      <c r="E333" s="818"/>
    </row>
    <row r="334" spans="2:5" s="810" customFormat="1" x14ac:dyDescent="0.2">
      <c r="B334" s="819"/>
      <c r="C334" s="817"/>
      <c r="D334" s="817"/>
      <c r="E334" s="818"/>
    </row>
    <row r="335" spans="2:5" s="810" customFormat="1" x14ac:dyDescent="0.2">
      <c r="B335" s="819"/>
      <c r="C335" s="817"/>
      <c r="D335" s="817"/>
      <c r="E335" s="818"/>
    </row>
    <row r="336" spans="2:5" s="810" customFormat="1" x14ac:dyDescent="0.2">
      <c r="B336" s="819"/>
      <c r="C336" s="817"/>
      <c r="D336" s="817"/>
      <c r="E336" s="818"/>
    </row>
    <row r="337" spans="2:5" s="810" customFormat="1" x14ac:dyDescent="0.2">
      <c r="B337" s="819"/>
      <c r="C337" s="817"/>
      <c r="D337" s="817"/>
      <c r="E337" s="818"/>
    </row>
    <row r="338" spans="2:5" s="810" customFormat="1" x14ac:dyDescent="0.2">
      <c r="B338" s="819"/>
      <c r="C338" s="817"/>
      <c r="D338" s="817"/>
      <c r="E338" s="818"/>
    </row>
    <row r="339" spans="2:5" s="810" customFormat="1" x14ac:dyDescent="0.2">
      <c r="B339" s="819"/>
      <c r="C339" s="817"/>
      <c r="D339" s="817"/>
      <c r="E339" s="818"/>
    </row>
    <row r="340" spans="2:5" s="810" customFormat="1" x14ac:dyDescent="0.2">
      <c r="B340" s="819"/>
      <c r="C340" s="817"/>
      <c r="D340" s="817"/>
      <c r="E340" s="818"/>
    </row>
    <row r="341" spans="2:5" s="810" customFormat="1" x14ac:dyDescent="0.2">
      <c r="B341" s="819"/>
      <c r="C341" s="817"/>
      <c r="D341" s="817"/>
      <c r="E341" s="818"/>
    </row>
    <row r="342" spans="2:5" s="810" customFormat="1" x14ac:dyDescent="0.2">
      <c r="B342" s="819"/>
      <c r="C342" s="817"/>
      <c r="D342" s="817"/>
      <c r="E342" s="818"/>
    </row>
    <row r="343" spans="2:5" s="810" customFormat="1" x14ac:dyDescent="0.2">
      <c r="B343" s="819"/>
      <c r="C343" s="817"/>
      <c r="D343" s="817"/>
      <c r="E343" s="818"/>
    </row>
    <row r="344" spans="2:5" s="810" customFormat="1" x14ac:dyDescent="0.2">
      <c r="B344" s="819"/>
      <c r="C344" s="817"/>
      <c r="D344" s="817"/>
      <c r="E344" s="818"/>
    </row>
    <row r="345" spans="2:5" s="810" customFormat="1" x14ac:dyDescent="0.2">
      <c r="B345" s="819"/>
      <c r="C345" s="817"/>
      <c r="D345" s="817"/>
      <c r="E345" s="818"/>
    </row>
    <row r="346" spans="2:5" s="810" customFormat="1" x14ac:dyDescent="0.2">
      <c r="B346" s="819"/>
      <c r="C346" s="817"/>
      <c r="D346" s="817"/>
      <c r="E346" s="818"/>
    </row>
    <row r="347" spans="2:5" s="810" customFormat="1" x14ac:dyDescent="0.2">
      <c r="B347" s="819"/>
      <c r="C347" s="817"/>
      <c r="D347" s="817"/>
      <c r="E347" s="818"/>
    </row>
    <row r="348" spans="2:5" s="810" customFormat="1" x14ac:dyDescent="0.2">
      <c r="B348" s="819"/>
      <c r="C348" s="817"/>
      <c r="D348" s="817"/>
      <c r="E348" s="818"/>
    </row>
    <row r="349" spans="2:5" s="810" customFormat="1" x14ac:dyDescent="0.2">
      <c r="B349" s="819"/>
      <c r="C349" s="817"/>
      <c r="D349" s="817"/>
      <c r="E349" s="818"/>
    </row>
    <row r="350" spans="2:5" s="810" customFormat="1" x14ac:dyDescent="0.2">
      <c r="B350" s="819"/>
      <c r="C350" s="817"/>
      <c r="D350" s="817"/>
      <c r="E350" s="818"/>
    </row>
    <row r="351" spans="2:5" s="810" customFormat="1" x14ac:dyDescent="0.2">
      <c r="B351" s="819"/>
      <c r="C351" s="817"/>
      <c r="D351" s="817"/>
      <c r="E351" s="818"/>
    </row>
    <row r="352" spans="2:5" s="810" customFormat="1" x14ac:dyDescent="0.2">
      <c r="B352" s="819"/>
      <c r="C352" s="817"/>
      <c r="D352" s="817"/>
      <c r="E352" s="818"/>
    </row>
    <row r="353" spans="2:5" s="810" customFormat="1" x14ac:dyDescent="0.2">
      <c r="B353" s="819"/>
      <c r="C353" s="817"/>
      <c r="D353" s="817"/>
      <c r="E353" s="818"/>
    </row>
    <row r="354" spans="2:5" s="810" customFormat="1" x14ac:dyDescent="0.2">
      <c r="B354" s="819"/>
      <c r="C354" s="817"/>
      <c r="D354" s="817"/>
      <c r="E354" s="818"/>
    </row>
    <row r="355" spans="2:5" s="810" customFormat="1" x14ac:dyDescent="0.2">
      <c r="B355" s="819"/>
      <c r="C355" s="817"/>
      <c r="D355" s="817"/>
      <c r="E355" s="818"/>
    </row>
    <row r="356" spans="2:5" s="810" customFormat="1" x14ac:dyDescent="0.2">
      <c r="B356" s="819"/>
      <c r="C356" s="817"/>
      <c r="D356" s="817"/>
      <c r="E356" s="818"/>
    </row>
    <row r="357" spans="2:5" s="810" customFormat="1" x14ac:dyDescent="0.2">
      <c r="B357" s="819"/>
      <c r="C357" s="817"/>
      <c r="D357" s="817"/>
      <c r="E357" s="818"/>
    </row>
    <row r="358" spans="2:5" s="810" customFormat="1" x14ac:dyDescent="0.2">
      <c r="B358" s="819"/>
      <c r="C358" s="817"/>
      <c r="D358" s="817"/>
      <c r="E358" s="818"/>
    </row>
    <row r="359" spans="2:5" s="810" customFormat="1" x14ac:dyDescent="0.2">
      <c r="B359" s="819"/>
      <c r="C359" s="817"/>
      <c r="D359" s="817"/>
      <c r="E359" s="818"/>
    </row>
    <row r="360" spans="2:5" s="810" customFormat="1" x14ac:dyDescent="0.2">
      <c r="B360" s="819"/>
      <c r="C360" s="817"/>
      <c r="D360" s="817"/>
      <c r="E360" s="818"/>
    </row>
    <row r="361" spans="2:5" s="810" customFormat="1" x14ac:dyDescent="0.2">
      <c r="B361" s="819"/>
      <c r="C361" s="817"/>
      <c r="D361" s="817"/>
      <c r="E361" s="818"/>
    </row>
    <row r="362" spans="2:5" s="810" customFormat="1" x14ac:dyDescent="0.2">
      <c r="B362" s="819"/>
      <c r="C362" s="817"/>
      <c r="D362" s="817"/>
      <c r="E362" s="818"/>
    </row>
    <row r="363" spans="2:5" s="810" customFormat="1" x14ac:dyDescent="0.2">
      <c r="B363" s="819"/>
      <c r="C363" s="817"/>
      <c r="D363" s="817"/>
      <c r="E363" s="818"/>
    </row>
    <row r="364" spans="2:5" s="810" customFormat="1" x14ac:dyDescent="0.2">
      <c r="B364" s="819"/>
      <c r="C364" s="817"/>
      <c r="D364" s="817"/>
      <c r="E364" s="818"/>
    </row>
    <row r="365" spans="2:5" s="810" customFormat="1" x14ac:dyDescent="0.2">
      <c r="B365" s="819"/>
      <c r="C365" s="817"/>
      <c r="D365" s="817"/>
      <c r="E365" s="818"/>
    </row>
    <row r="366" spans="2:5" s="810" customFormat="1" x14ac:dyDescent="0.2">
      <c r="B366" s="819"/>
      <c r="C366" s="817"/>
      <c r="D366" s="817"/>
      <c r="E366" s="818"/>
    </row>
    <row r="367" spans="2:5" s="810" customFormat="1" x14ac:dyDescent="0.2">
      <c r="B367" s="819"/>
      <c r="C367" s="817"/>
      <c r="D367" s="817"/>
      <c r="E367" s="818"/>
    </row>
    <row r="368" spans="2:5" s="810" customFormat="1" x14ac:dyDescent="0.2">
      <c r="B368" s="819"/>
      <c r="C368" s="817"/>
      <c r="D368" s="817"/>
      <c r="E368" s="818"/>
    </row>
    <row r="369" spans="2:16312" s="810" customFormat="1" x14ac:dyDescent="0.2">
      <c r="B369" s="819"/>
      <c r="C369" s="817"/>
      <c r="D369" s="817"/>
      <c r="E369" s="818"/>
    </row>
    <row r="370" spans="2:16312" s="810" customFormat="1" x14ac:dyDescent="0.2">
      <c r="B370" s="819"/>
      <c r="C370" s="817"/>
      <c r="D370" s="817"/>
      <c r="E370" s="818"/>
    </row>
    <row r="371" spans="2:16312" s="810" customFormat="1" x14ac:dyDescent="0.2">
      <c r="B371" s="819"/>
      <c r="C371" s="817"/>
      <c r="D371" s="817"/>
      <c r="E371" s="818"/>
    </row>
    <row r="372" spans="2:16312" s="810" customFormat="1" x14ac:dyDescent="0.2">
      <c r="B372" s="819"/>
      <c r="C372" s="817"/>
      <c r="D372" s="817"/>
      <c r="E372" s="818"/>
    </row>
    <row r="373" spans="2:16312" s="810" customFormat="1" x14ac:dyDescent="0.2">
      <c r="B373" s="819"/>
      <c r="C373" s="817"/>
      <c r="D373" s="817"/>
      <c r="E373" s="818"/>
    </row>
    <row r="374" spans="2:16312" s="810" customFormat="1" x14ac:dyDescent="0.2">
      <c r="B374" s="819"/>
      <c r="C374" s="817"/>
      <c r="D374" s="817"/>
      <c r="E374" s="818"/>
    </row>
    <row r="375" spans="2:16312" s="810" customFormat="1" x14ac:dyDescent="0.2">
      <c r="B375" s="819"/>
      <c r="C375" s="817"/>
      <c r="D375" s="817"/>
      <c r="E375" s="818"/>
    </row>
    <row r="376" spans="2:16312" s="810" customFormat="1" x14ac:dyDescent="0.2">
      <c r="B376" s="819"/>
      <c r="C376" s="817"/>
      <c r="D376" s="817"/>
      <c r="E376" s="818"/>
    </row>
    <row r="377" spans="2:16312" s="810" customFormat="1" x14ac:dyDescent="0.2">
      <c r="B377" s="819"/>
      <c r="C377" s="817"/>
      <c r="D377" s="817"/>
      <c r="E377" s="818"/>
    </row>
    <row r="378" spans="2:16312" s="810" customFormat="1" x14ac:dyDescent="0.2">
      <c r="B378" s="819"/>
      <c r="C378" s="817"/>
      <c r="D378" s="817"/>
      <c r="E378" s="818"/>
    </row>
    <row r="379" spans="2:16312" s="810" customFormat="1" x14ac:dyDescent="0.2">
      <c r="B379" s="819"/>
      <c r="C379" s="817"/>
      <c r="D379" s="817"/>
      <c r="E379" s="818"/>
    </row>
    <row r="380" spans="2:16312" s="810" customFormat="1" x14ac:dyDescent="0.2">
      <c r="B380" s="819"/>
      <c r="C380" s="817"/>
      <c r="D380" s="817"/>
      <c r="E380" s="818"/>
    </row>
    <row r="381" spans="2:16312" s="810" customFormat="1" x14ac:dyDescent="0.2">
      <c r="B381" s="819"/>
      <c r="C381" s="817"/>
      <c r="D381" s="817"/>
      <c r="E381" s="818"/>
    </row>
    <row r="382" spans="2:16312" s="810" customFormat="1" x14ac:dyDescent="0.3">
      <c r="B382" s="819"/>
      <c r="C382" s="817"/>
      <c r="D382" s="817"/>
      <c r="E382" s="818"/>
      <c r="I382" s="813"/>
      <c r="GC382" s="811"/>
      <c r="GD382" s="811"/>
      <c r="GE382" s="811"/>
      <c r="GF382" s="811"/>
      <c r="GG382" s="811"/>
      <c r="GH382" s="811"/>
      <c r="GI382" s="811"/>
      <c r="GJ382" s="811"/>
      <c r="GK382" s="811"/>
      <c r="GL382" s="811"/>
      <c r="GM382" s="811"/>
      <c r="GN382" s="811"/>
      <c r="GO382" s="811"/>
      <c r="GP382" s="811"/>
      <c r="GQ382" s="811"/>
      <c r="GR382" s="811"/>
      <c r="GS382" s="811"/>
      <c r="GT382" s="811"/>
      <c r="GU382" s="811"/>
      <c r="GV382" s="811"/>
      <c r="GW382" s="811"/>
      <c r="GX382" s="811"/>
      <c r="GY382" s="811"/>
      <c r="GZ382" s="811"/>
      <c r="HA382" s="811"/>
      <c r="HB382" s="811"/>
      <c r="HC382" s="811"/>
      <c r="HD382" s="811"/>
      <c r="HE382" s="811"/>
      <c r="HF382" s="811"/>
      <c r="HG382" s="811"/>
      <c r="HH382" s="811"/>
      <c r="HI382" s="811"/>
      <c r="HJ382" s="811"/>
      <c r="HK382" s="811"/>
      <c r="HL382" s="811"/>
      <c r="HM382" s="811"/>
      <c r="HN382" s="811"/>
      <c r="HO382" s="811"/>
      <c r="HP382" s="811"/>
      <c r="HQ382" s="811"/>
      <c r="HR382" s="811"/>
      <c r="HS382" s="811"/>
      <c r="HT382" s="811"/>
      <c r="HU382" s="811"/>
      <c r="HV382" s="811"/>
      <c r="HW382" s="811"/>
      <c r="HX382" s="811"/>
      <c r="HY382" s="811"/>
      <c r="HZ382" s="811"/>
      <c r="IA382" s="811"/>
      <c r="IB382" s="811"/>
      <c r="IC382" s="811"/>
      <c r="ID382" s="811"/>
      <c r="IE382" s="811"/>
      <c r="IF382" s="811"/>
      <c r="IG382" s="811"/>
      <c r="IH382" s="811"/>
      <c r="II382" s="811"/>
      <c r="IJ382" s="811"/>
      <c r="IK382" s="811"/>
      <c r="IL382" s="811"/>
      <c r="IM382" s="811"/>
      <c r="IN382" s="811"/>
      <c r="IO382" s="811"/>
      <c r="IP382" s="811"/>
      <c r="IQ382" s="811"/>
      <c r="IR382" s="811"/>
      <c r="IS382" s="811"/>
      <c r="IT382" s="811"/>
      <c r="IU382" s="811"/>
      <c r="IV382" s="811"/>
      <c r="IW382" s="811"/>
      <c r="IX382" s="811"/>
      <c r="IY382" s="811"/>
      <c r="IZ382" s="811"/>
      <c r="JA382" s="811"/>
      <c r="JB382" s="811"/>
      <c r="JC382" s="811"/>
      <c r="JD382" s="811"/>
      <c r="JE382" s="811"/>
      <c r="JF382" s="811"/>
      <c r="JG382" s="811"/>
      <c r="JH382" s="811"/>
      <c r="JI382" s="811"/>
      <c r="JJ382" s="811"/>
      <c r="JK382" s="811"/>
      <c r="JL382" s="811"/>
      <c r="JM382" s="811"/>
      <c r="JN382" s="811"/>
      <c r="JO382" s="811"/>
      <c r="JP382" s="811"/>
      <c r="JQ382" s="811"/>
      <c r="JR382" s="811"/>
      <c r="JS382" s="811"/>
      <c r="JT382" s="811"/>
      <c r="JU382" s="811"/>
      <c r="JV382" s="811"/>
      <c r="JW382" s="811"/>
      <c r="JX382" s="811"/>
      <c r="JY382" s="811"/>
      <c r="JZ382" s="811"/>
      <c r="KA382" s="811"/>
      <c r="KB382" s="811"/>
      <c r="KC382" s="811"/>
      <c r="KD382" s="811"/>
      <c r="KE382" s="811"/>
      <c r="KF382" s="811"/>
      <c r="KG382" s="811"/>
      <c r="KH382" s="811"/>
      <c r="KI382" s="811"/>
      <c r="KJ382" s="811"/>
      <c r="KK382" s="811"/>
      <c r="KL382" s="811"/>
      <c r="KM382" s="811"/>
      <c r="KN382" s="811"/>
      <c r="KO382" s="811"/>
      <c r="KP382" s="811"/>
      <c r="KQ382" s="811"/>
      <c r="KR382" s="811"/>
      <c r="KS382" s="811"/>
      <c r="KT382" s="811"/>
      <c r="KU382" s="811"/>
      <c r="KV382" s="811"/>
      <c r="KW382" s="811"/>
      <c r="KX382" s="811"/>
      <c r="KY382" s="811"/>
      <c r="KZ382" s="811"/>
      <c r="LA382" s="811"/>
      <c r="LB382" s="811"/>
      <c r="LC382" s="811"/>
      <c r="LD382" s="811"/>
      <c r="LE382" s="811"/>
      <c r="LF382" s="811"/>
      <c r="LG382" s="811"/>
      <c r="LH382" s="811"/>
      <c r="LI382" s="811"/>
      <c r="LJ382" s="811"/>
      <c r="LK382" s="811"/>
      <c r="LL382" s="811"/>
      <c r="LM382" s="811"/>
      <c r="LN382" s="811"/>
      <c r="LO382" s="811"/>
      <c r="LP382" s="811"/>
      <c r="LQ382" s="811"/>
      <c r="LR382" s="811"/>
      <c r="LS382" s="811"/>
      <c r="LT382" s="811"/>
      <c r="LU382" s="811"/>
      <c r="LV382" s="811"/>
      <c r="LW382" s="811"/>
      <c r="LX382" s="811"/>
      <c r="LY382" s="811"/>
      <c r="LZ382" s="811"/>
      <c r="MA382" s="811"/>
      <c r="MB382" s="811"/>
      <c r="MC382" s="811"/>
      <c r="MD382" s="811"/>
      <c r="ME382" s="811"/>
      <c r="MF382" s="811"/>
      <c r="MG382" s="811"/>
      <c r="MH382" s="811"/>
      <c r="MI382" s="811"/>
      <c r="MJ382" s="811"/>
      <c r="MK382" s="811"/>
      <c r="ML382" s="811"/>
      <c r="MM382" s="811"/>
      <c r="MN382" s="811"/>
      <c r="MO382" s="811"/>
      <c r="MP382" s="811"/>
      <c r="MQ382" s="811"/>
      <c r="MR382" s="811"/>
      <c r="MS382" s="811"/>
      <c r="MT382" s="811"/>
      <c r="MU382" s="811"/>
      <c r="MV382" s="811"/>
      <c r="MW382" s="811"/>
      <c r="MX382" s="811"/>
      <c r="MY382" s="811"/>
      <c r="MZ382" s="811"/>
      <c r="NA382" s="811"/>
      <c r="NB382" s="811"/>
      <c r="NC382" s="811"/>
      <c r="ND382" s="811"/>
      <c r="NE382" s="811"/>
      <c r="NF382" s="811"/>
      <c r="NG382" s="811"/>
      <c r="NH382" s="811"/>
      <c r="NI382" s="811"/>
      <c r="NJ382" s="811"/>
      <c r="NK382" s="811"/>
      <c r="NL382" s="811"/>
      <c r="NM382" s="811"/>
      <c r="NN382" s="811"/>
      <c r="NO382" s="811"/>
      <c r="NP382" s="811"/>
      <c r="NQ382" s="811"/>
      <c r="NR382" s="811"/>
      <c r="NS382" s="811"/>
      <c r="NT382" s="811"/>
      <c r="NU382" s="811"/>
      <c r="NV382" s="811"/>
      <c r="NW382" s="811"/>
      <c r="NX382" s="811"/>
      <c r="NY382" s="811"/>
      <c r="NZ382" s="811"/>
      <c r="OA382" s="811"/>
      <c r="OB382" s="811"/>
      <c r="OC382" s="811"/>
      <c r="OD382" s="811"/>
      <c r="OE382" s="811"/>
      <c r="OF382" s="811"/>
      <c r="OG382" s="811"/>
      <c r="OH382" s="811"/>
      <c r="OI382" s="811"/>
      <c r="OJ382" s="811"/>
      <c r="OK382" s="811"/>
      <c r="OL382" s="811"/>
      <c r="OM382" s="811"/>
      <c r="ON382" s="811"/>
      <c r="OO382" s="811"/>
      <c r="OP382" s="811"/>
      <c r="OQ382" s="811"/>
      <c r="OR382" s="811"/>
      <c r="OS382" s="811"/>
      <c r="OT382" s="811"/>
      <c r="OU382" s="811"/>
      <c r="OV382" s="811"/>
      <c r="OW382" s="811"/>
      <c r="OX382" s="811"/>
      <c r="OY382" s="811"/>
      <c r="OZ382" s="811"/>
      <c r="PA382" s="811"/>
      <c r="PB382" s="811"/>
      <c r="PC382" s="811"/>
      <c r="PD382" s="811"/>
      <c r="PE382" s="811"/>
      <c r="PF382" s="811"/>
      <c r="PG382" s="811"/>
      <c r="PH382" s="811"/>
      <c r="PI382" s="811"/>
      <c r="PJ382" s="811"/>
      <c r="PK382" s="811"/>
      <c r="PL382" s="811"/>
      <c r="PM382" s="811"/>
      <c r="PN382" s="811"/>
      <c r="PO382" s="811"/>
      <c r="PP382" s="811"/>
      <c r="PQ382" s="811"/>
      <c r="PR382" s="811"/>
      <c r="PS382" s="811"/>
      <c r="PT382" s="811"/>
      <c r="PU382" s="811"/>
      <c r="PV382" s="811"/>
      <c r="PW382" s="811"/>
      <c r="PX382" s="811"/>
      <c r="PY382" s="811"/>
      <c r="PZ382" s="811"/>
      <c r="QA382" s="811"/>
      <c r="QB382" s="811"/>
      <c r="QC382" s="811"/>
      <c r="QD382" s="811"/>
      <c r="QE382" s="811"/>
      <c r="QF382" s="811"/>
      <c r="QG382" s="811"/>
      <c r="QH382" s="811"/>
      <c r="QI382" s="811"/>
      <c r="QJ382" s="811"/>
      <c r="QK382" s="811"/>
      <c r="QL382" s="811"/>
      <c r="QM382" s="811"/>
      <c r="QN382" s="811"/>
      <c r="QO382" s="811"/>
      <c r="QP382" s="811"/>
      <c r="QQ382" s="811"/>
      <c r="QR382" s="811"/>
      <c r="QS382" s="811"/>
      <c r="QT382" s="811"/>
      <c r="QU382" s="811"/>
      <c r="QV382" s="811"/>
      <c r="QW382" s="811"/>
      <c r="QX382" s="811"/>
      <c r="QY382" s="811"/>
      <c r="QZ382" s="811"/>
      <c r="RA382" s="811"/>
      <c r="RB382" s="811"/>
      <c r="RC382" s="811"/>
      <c r="RD382" s="811"/>
      <c r="RE382" s="811"/>
      <c r="RF382" s="811"/>
      <c r="RG382" s="811"/>
      <c r="RH382" s="811"/>
      <c r="RI382" s="811"/>
      <c r="RJ382" s="811"/>
      <c r="RK382" s="811"/>
      <c r="RL382" s="811"/>
      <c r="RM382" s="811"/>
      <c r="RN382" s="811"/>
      <c r="RO382" s="811"/>
      <c r="RP382" s="811"/>
      <c r="RQ382" s="811"/>
      <c r="RR382" s="811"/>
      <c r="RS382" s="811"/>
      <c r="RT382" s="811"/>
      <c r="RU382" s="811"/>
      <c r="RV382" s="811"/>
      <c r="RW382" s="811"/>
      <c r="RX382" s="811"/>
      <c r="RY382" s="811"/>
      <c r="RZ382" s="811"/>
      <c r="SA382" s="811"/>
      <c r="SB382" s="811"/>
      <c r="SC382" s="811"/>
      <c r="SD382" s="811"/>
      <c r="SE382" s="811"/>
      <c r="SF382" s="811"/>
      <c r="SG382" s="811"/>
      <c r="SH382" s="811"/>
      <c r="SI382" s="811"/>
      <c r="SJ382" s="811"/>
      <c r="SK382" s="811"/>
      <c r="SL382" s="811"/>
      <c r="SM382" s="811"/>
      <c r="SN382" s="811"/>
      <c r="SO382" s="811"/>
      <c r="SP382" s="811"/>
      <c r="SQ382" s="811"/>
      <c r="SR382" s="811"/>
      <c r="SS382" s="811"/>
      <c r="ST382" s="811"/>
      <c r="SU382" s="811"/>
      <c r="SV382" s="811"/>
      <c r="SW382" s="811"/>
      <c r="SX382" s="811"/>
      <c r="SY382" s="811"/>
      <c r="SZ382" s="811"/>
      <c r="TA382" s="811"/>
      <c r="TB382" s="811"/>
      <c r="TC382" s="811"/>
      <c r="TD382" s="811"/>
      <c r="TE382" s="811"/>
      <c r="TF382" s="811"/>
      <c r="TG382" s="811"/>
      <c r="TH382" s="811"/>
      <c r="TI382" s="811"/>
      <c r="TJ382" s="811"/>
      <c r="TK382" s="811"/>
      <c r="TL382" s="811"/>
      <c r="TM382" s="811"/>
      <c r="TN382" s="811"/>
      <c r="TO382" s="811"/>
      <c r="TP382" s="811"/>
      <c r="TQ382" s="811"/>
      <c r="TR382" s="811"/>
      <c r="TS382" s="811"/>
      <c r="TT382" s="811"/>
      <c r="TU382" s="811"/>
      <c r="TV382" s="811"/>
      <c r="TW382" s="811"/>
      <c r="TX382" s="811"/>
      <c r="TY382" s="811"/>
      <c r="TZ382" s="811"/>
      <c r="UA382" s="811"/>
      <c r="UB382" s="811"/>
      <c r="UC382" s="811"/>
      <c r="UD382" s="811"/>
      <c r="UE382" s="811"/>
      <c r="UF382" s="811"/>
      <c r="UG382" s="811"/>
      <c r="UH382" s="811"/>
      <c r="UI382" s="811"/>
      <c r="UJ382" s="811"/>
      <c r="UK382" s="811"/>
      <c r="UL382" s="811"/>
      <c r="UM382" s="811"/>
      <c r="UN382" s="811"/>
      <c r="UO382" s="811"/>
      <c r="UP382" s="811"/>
      <c r="UQ382" s="811"/>
      <c r="UR382" s="811"/>
      <c r="US382" s="811"/>
      <c r="UT382" s="811"/>
      <c r="UU382" s="811"/>
      <c r="UV382" s="811"/>
      <c r="UW382" s="811"/>
      <c r="UX382" s="811"/>
      <c r="UY382" s="811"/>
      <c r="UZ382" s="811"/>
      <c r="VA382" s="811"/>
      <c r="VB382" s="811"/>
      <c r="VC382" s="811"/>
      <c r="VD382" s="811"/>
      <c r="VE382" s="811"/>
      <c r="VF382" s="811"/>
      <c r="VG382" s="811"/>
      <c r="VH382" s="811"/>
      <c r="VI382" s="811"/>
      <c r="VJ382" s="811"/>
      <c r="VK382" s="811"/>
      <c r="VL382" s="811"/>
      <c r="VM382" s="811"/>
      <c r="VN382" s="811"/>
      <c r="VO382" s="811"/>
      <c r="VP382" s="811"/>
      <c r="VQ382" s="811"/>
      <c r="VR382" s="811"/>
      <c r="VS382" s="811"/>
      <c r="VT382" s="811"/>
      <c r="VU382" s="811"/>
      <c r="VV382" s="811"/>
      <c r="VW382" s="811"/>
      <c r="VX382" s="811"/>
      <c r="VY382" s="811"/>
      <c r="VZ382" s="811"/>
      <c r="WA382" s="811"/>
      <c r="WB382" s="811"/>
      <c r="WC382" s="811"/>
      <c r="WD382" s="811"/>
      <c r="WE382" s="811"/>
      <c r="WF382" s="811"/>
      <c r="WG382" s="811"/>
      <c r="WH382" s="811"/>
      <c r="WI382" s="811"/>
      <c r="WJ382" s="811"/>
      <c r="WK382" s="811"/>
      <c r="WL382" s="811"/>
      <c r="WM382" s="811"/>
      <c r="WN382" s="811"/>
      <c r="WO382" s="811"/>
      <c r="WP382" s="811"/>
      <c r="WQ382" s="811"/>
      <c r="WR382" s="811"/>
      <c r="WS382" s="811"/>
      <c r="WT382" s="811"/>
      <c r="WU382" s="811"/>
      <c r="WV382" s="811"/>
      <c r="WW382" s="811"/>
      <c r="WX382" s="811"/>
      <c r="WY382" s="811"/>
      <c r="WZ382" s="811"/>
      <c r="XA382" s="811"/>
      <c r="XB382" s="811"/>
      <c r="XC382" s="811"/>
      <c r="XD382" s="811"/>
      <c r="XE382" s="811"/>
      <c r="XF382" s="811"/>
      <c r="XG382" s="811"/>
      <c r="XH382" s="811"/>
      <c r="XI382" s="811"/>
      <c r="XJ382" s="811"/>
      <c r="XK382" s="811"/>
      <c r="XL382" s="811"/>
      <c r="XM382" s="811"/>
      <c r="XN382" s="811"/>
      <c r="XO382" s="811"/>
      <c r="XP382" s="811"/>
      <c r="XQ382" s="811"/>
      <c r="XR382" s="811"/>
      <c r="XS382" s="811"/>
      <c r="XT382" s="811"/>
      <c r="XU382" s="811"/>
      <c r="XV382" s="811"/>
      <c r="XW382" s="811"/>
      <c r="XX382" s="811"/>
      <c r="XY382" s="811"/>
      <c r="XZ382" s="811"/>
      <c r="YA382" s="811"/>
      <c r="YB382" s="811"/>
      <c r="YC382" s="811"/>
      <c r="YD382" s="811"/>
      <c r="YE382" s="811"/>
      <c r="YF382" s="811"/>
      <c r="YG382" s="811"/>
      <c r="YH382" s="811"/>
      <c r="YI382" s="811"/>
      <c r="YJ382" s="811"/>
      <c r="YK382" s="811"/>
      <c r="YL382" s="811"/>
      <c r="YM382" s="811"/>
      <c r="YN382" s="811"/>
      <c r="YO382" s="811"/>
      <c r="YP382" s="811"/>
      <c r="YQ382" s="811"/>
      <c r="YR382" s="811"/>
      <c r="YS382" s="811"/>
      <c r="YT382" s="811"/>
      <c r="YU382" s="811"/>
      <c r="YV382" s="811"/>
      <c r="YW382" s="811"/>
      <c r="YX382" s="811"/>
      <c r="YY382" s="811"/>
      <c r="YZ382" s="811"/>
      <c r="ZA382" s="811"/>
      <c r="ZB382" s="811"/>
      <c r="ZC382" s="811"/>
      <c r="ZD382" s="811"/>
      <c r="ZE382" s="811"/>
      <c r="ZF382" s="811"/>
      <c r="ZG382" s="811"/>
      <c r="ZH382" s="811"/>
      <c r="ZI382" s="811"/>
      <c r="ZJ382" s="811"/>
      <c r="ZK382" s="811"/>
      <c r="ZL382" s="811"/>
      <c r="ZM382" s="811"/>
      <c r="ZN382" s="811"/>
      <c r="ZO382" s="811"/>
      <c r="ZP382" s="811"/>
      <c r="ZQ382" s="811"/>
      <c r="ZR382" s="811"/>
      <c r="ZS382" s="811"/>
      <c r="ZT382" s="811"/>
      <c r="ZU382" s="811"/>
      <c r="ZV382" s="811"/>
      <c r="ZW382" s="811"/>
      <c r="ZX382" s="811"/>
      <c r="ZY382" s="811"/>
      <c r="ZZ382" s="811"/>
      <c r="AAA382" s="811"/>
      <c r="AAB382" s="811"/>
      <c r="AAC382" s="811"/>
      <c r="AAD382" s="811"/>
      <c r="AAE382" s="811"/>
      <c r="AAF382" s="811"/>
      <c r="AAG382" s="811"/>
      <c r="AAH382" s="811"/>
      <c r="AAI382" s="811"/>
      <c r="AAJ382" s="811"/>
      <c r="AAK382" s="811"/>
      <c r="AAL382" s="811"/>
      <c r="AAM382" s="811"/>
      <c r="AAN382" s="811"/>
      <c r="AAO382" s="811"/>
      <c r="AAP382" s="811"/>
      <c r="AAQ382" s="811"/>
      <c r="AAR382" s="811"/>
      <c r="AAS382" s="811"/>
      <c r="AAT382" s="811"/>
      <c r="AAU382" s="811"/>
      <c r="AAV382" s="811"/>
      <c r="AAW382" s="811"/>
      <c r="AAX382" s="811"/>
      <c r="AAY382" s="811"/>
      <c r="AAZ382" s="811"/>
      <c r="ABA382" s="811"/>
      <c r="ABB382" s="811"/>
      <c r="ABC382" s="811"/>
      <c r="ABD382" s="811"/>
      <c r="ABE382" s="811"/>
      <c r="ABF382" s="811"/>
      <c r="ABG382" s="811"/>
      <c r="ABH382" s="811"/>
      <c r="ABI382" s="811"/>
      <c r="ABJ382" s="811"/>
      <c r="ABK382" s="811"/>
      <c r="ABL382" s="811"/>
      <c r="ABM382" s="811"/>
      <c r="ABN382" s="811"/>
      <c r="ABO382" s="811"/>
      <c r="ABP382" s="811"/>
      <c r="ABQ382" s="811"/>
      <c r="ABR382" s="811"/>
      <c r="ABS382" s="811"/>
      <c r="ABT382" s="811"/>
      <c r="ABU382" s="811"/>
      <c r="ABV382" s="811"/>
      <c r="ABW382" s="811"/>
      <c r="ABX382" s="811"/>
      <c r="ABY382" s="811"/>
      <c r="ABZ382" s="811"/>
      <c r="ACA382" s="811"/>
      <c r="ACB382" s="811"/>
      <c r="ACC382" s="811"/>
      <c r="ACD382" s="811"/>
      <c r="ACE382" s="811"/>
      <c r="ACF382" s="811"/>
      <c r="ACG382" s="811"/>
      <c r="ACH382" s="811"/>
      <c r="ACI382" s="811"/>
      <c r="ACJ382" s="811"/>
      <c r="ACK382" s="811"/>
      <c r="ACL382" s="811"/>
      <c r="ACM382" s="811"/>
      <c r="ACN382" s="811"/>
      <c r="ACO382" s="811"/>
      <c r="ACP382" s="811"/>
      <c r="ACQ382" s="811"/>
      <c r="ACR382" s="811"/>
      <c r="ACS382" s="811"/>
      <c r="ACT382" s="811"/>
      <c r="ACU382" s="811"/>
      <c r="ACV382" s="811"/>
      <c r="ACW382" s="811"/>
      <c r="ACX382" s="811"/>
      <c r="ACY382" s="811"/>
      <c r="ACZ382" s="811"/>
      <c r="ADA382" s="811"/>
      <c r="ADB382" s="811"/>
      <c r="ADC382" s="811"/>
      <c r="ADD382" s="811"/>
      <c r="ADE382" s="811"/>
      <c r="ADF382" s="811"/>
      <c r="ADG382" s="811"/>
      <c r="ADH382" s="811"/>
      <c r="ADI382" s="811"/>
      <c r="ADJ382" s="811"/>
      <c r="ADK382" s="811"/>
      <c r="ADL382" s="811"/>
      <c r="ADM382" s="811"/>
      <c r="ADN382" s="811"/>
      <c r="ADO382" s="811"/>
      <c r="ADP382" s="811"/>
      <c r="ADQ382" s="811"/>
      <c r="ADR382" s="811"/>
      <c r="ADS382" s="811"/>
      <c r="ADT382" s="811"/>
      <c r="ADU382" s="811"/>
      <c r="ADV382" s="811"/>
      <c r="ADW382" s="811"/>
      <c r="ADX382" s="811"/>
      <c r="ADY382" s="811"/>
      <c r="ADZ382" s="811"/>
      <c r="AEA382" s="811"/>
      <c r="AEB382" s="811"/>
      <c r="AEC382" s="811"/>
      <c r="AED382" s="811"/>
      <c r="AEE382" s="811"/>
      <c r="AEF382" s="811"/>
      <c r="AEG382" s="811"/>
      <c r="AEH382" s="811"/>
      <c r="AEI382" s="811"/>
      <c r="AEJ382" s="811"/>
      <c r="AEK382" s="811"/>
      <c r="AEL382" s="811"/>
      <c r="AEM382" s="811"/>
      <c r="AEN382" s="811"/>
      <c r="AEO382" s="811"/>
      <c r="AEP382" s="811"/>
      <c r="AEQ382" s="811"/>
      <c r="AER382" s="811"/>
      <c r="AES382" s="811"/>
      <c r="AET382" s="811"/>
      <c r="AEU382" s="811"/>
      <c r="AEV382" s="811"/>
      <c r="AEW382" s="811"/>
      <c r="AEX382" s="811"/>
      <c r="AEY382" s="811"/>
      <c r="AEZ382" s="811"/>
      <c r="AFA382" s="811"/>
      <c r="AFB382" s="811"/>
      <c r="AFC382" s="811"/>
      <c r="AFD382" s="811"/>
      <c r="AFE382" s="811"/>
      <c r="AFF382" s="811"/>
      <c r="AFG382" s="811"/>
      <c r="AFH382" s="811"/>
      <c r="AFI382" s="811"/>
      <c r="AFJ382" s="811"/>
      <c r="AFK382" s="811"/>
      <c r="AFL382" s="811"/>
      <c r="AFM382" s="811"/>
      <c r="AFN382" s="811"/>
      <c r="AFO382" s="811"/>
      <c r="AFP382" s="811"/>
      <c r="AFQ382" s="811"/>
      <c r="AFR382" s="811"/>
      <c r="AFS382" s="811"/>
      <c r="AFT382" s="811"/>
      <c r="AFU382" s="811"/>
      <c r="AFV382" s="811"/>
      <c r="AFW382" s="811"/>
      <c r="AFX382" s="811"/>
      <c r="AFY382" s="811"/>
      <c r="AFZ382" s="811"/>
      <c r="AGA382" s="811"/>
      <c r="AGB382" s="811"/>
      <c r="AGC382" s="811"/>
      <c r="AGD382" s="811"/>
      <c r="AGE382" s="811"/>
      <c r="AGF382" s="811"/>
      <c r="AGG382" s="811"/>
      <c r="AGH382" s="811"/>
      <c r="AGI382" s="811"/>
      <c r="AGJ382" s="811"/>
      <c r="AGK382" s="811"/>
      <c r="AGL382" s="811"/>
      <c r="AGM382" s="811"/>
      <c r="AGN382" s="811"/>
      <c r="AGO382" s="811"/>
      <c r="AGP382" s="811"/>
      <c r="AGQ382" s="811"/>
      <c r="AGR382" s="811"/>
      <c r="AGS382" s="811"/>
      <c r="AGT382" s="811"/>
      <c r="AGU382" s="811"/>
      <c r="AGV382" s="811"/>
      <c r="AGW382" s="811"/>
      <c r="AGX382" s="811"/>
      <c r="AGY382" s="811"/>
      <c r="AGZ382" s="811"/>
      <c r="AHA382" s="811"/>
      <c r="AHB382" s="811"/>
      <c r="AHC382" s="811"/>
      <c r="AHD382" s="811"/>
      <c r="AHE382" s="811"/>
      <c r="AHF382" s="811"/>
      <c r="AHG382" s="811"/>
      <c r="AHH382" s="811"/>
      <c r="AHI382" s="811"/>
      <c r="AHJ382" s="811"/>
      <c r="AHK382" s="811"/>
      <c r="AHL382" s="811"/>
      <c r="AHM382" s="811"/>
      <c r="AHN382" s="811"/>
      <c r="AHO382" s="811"/>
      <c r="AHP382" s="811"/>
      <c r="AHQ382" s="811"/>
      <c r="AHR382" s="811"/>
      <c r="AHS382" s="811"/>
      <c r="AHT382" s="811"/>
      <c r="AHU382" s="811"/>
      <c r="AHV382" s="811"/>
      <c r="AHW382" s="811"/>
      <c r="AHX382" s="811"/>
      <c r="AHY382" s="811"/>
      <c r="AHZ382" s="811"/>
      <c r="AIA382" s="811"/>
      <c r="AIB382" s="811"/>
      <c r="AIC382" s="811"/>
      <c r="AID382" s="811"/>
      <c r="AIE382" s="811"/>
      <c r="AIF382" s="811"/>
      <c r="AIG382" s="811"/>
      <c r="AIH382" s="811"/>
      <c r="AII382" s="811"/>
      <c r="AIJ382" s="811"/>
      <c r="AIK382" s="811"/>
      <c r="AIL382" s="811"/>
      <c r="AIM382" s="811"/>
      <c r="AIN382" s="811"/>
      <c r="AIO382" s="811"/>
      <c r="AIP382" s="811"/>
      <c r="AIQ382" s="811"/>
      <c r="AIR382" s="811"/>
      <c r="AIS382" s="811"/>
      <c r="AIT382" s="811"/>
      <c r="AIU382" s="811"/>
      <c r="AIV382" s="811"/>
      <c r="AIW382" s="811"/>
      <c r="AIX382" s="811"/>
      <c r="AIY382" s="811"/>
      <c r="AIZ382" s="811"/>
      <c r="AJA382" s="811"/>
      <c r="AJB382" s="811"/>
      <c r="AJC382" s="811"/>
      <c r="AJD382" s="811"/>
      <c r="AJE382" s="811"/>
      <c r="AJF382" s="811"/>
      <c r="AJG382" s="811"/>
      <c r="AJH382" s="811"/>
      <c r="AJI382" s="811"/>
      <c r="AJJ382" s="811"/>
      <c r="AJK382" s="811"/>
      <c r="AJL382" s="811"/>
      <c r="AJM382" s="811"/>
      <c r="AJN382" s="811"/>
      <c r="AJO382" s="811"/>
      <c r="AJP382" s="811"/>
      <c r="AJQ382" s="811"/>
      <c r="AJR382" s="811"/>
      <c r="AJS382" s="811"/>
      <c r="AJT382" s="811"/>
      <c r="AJU382" s="811"/>
      <c r="AJV382" s="811"/>
      <c r="AJW382" s="811"/>
      <c r="AJX382" s="811"/>
      <c r="AJY382" s="811"/>
      <c r="AJZ382" s="811"/>
      <c r="AKA382" s="811"/>
      <c r="AKB382" s="811"/>
      <c r="AKC382" s="811"/>
      <c r="AKD382" s="811"/>
      <c r="AKE382" s="811"/>
      <c r="AKF382" s="811"/>
      <c r="AKG382" s="811"/>
      <c r="AKH382" s="811"/>
      <c r="AKI382" s="811"/>
      <c r="AKJ382" s="811"/>
      <c r="AKK382" s="811"/>
      <c r="AKL382" s="811"/>
      <c r="AKM382" s="811"/>
      <c r="AKN382" s="811"/>
      <c r="AKO382" s="811"/>
      <c r="AKP382" s="811"/>
      <c r="AKQ382" s="811"/>
      <c r="AKR382" s="811"/>
      <c r="AKS382" s="811"/>
      <c r="AKT382" s="811"/>
      <c r="AKU382" s="811"/>
      <c r="AKV382" s="811"/>
      <c r="AKW382" s="811"/>
      <c r="AKX382" s="811"/>
      <c r="AKY382" s="811"/>
      <c r="AKZ382" s="811"/>
      <c r="ALA382" s="811"/>
      <c r="ALB382" s="811"/>
      <c r="ALC382" s="811"/>
      <c r="ALD382" s="811"/>
      <c r="ALE382" s="811"/>
      <c r="ALF382" s="811"/>
      <c r="ALG382" s="811"/>
      <c r="ALH382" s="811"/>
      <c r="ALI382" s="811"/>
      <c r="ALJ382" s="811"/>
      <c r="ALK382" s="811"/>
      <c r="ALL382" s="811"/>
      <c r="ALM382" s="811"/>
      <c r="ALN382" s="811"/>
      <c r="ALO382" s="811"/>
      <c r="ALP382" s="811"/>
      <c r="ALQ382" s="811"/>
      <c r="ALR382" s="811"/>
      <c r="ALS382" s="811"/>
      <c r="ALT382" s="811"/>
      <c r="ALU382" s="811"/>
      <c r="ALV382" s="811"/>
      <c r="ALW382" s="811"/>
      <c r="ALX382" s="811"/>
      <c r="ALY382" s="811"/>
      <c r="ALZ382" s="811"/>
      <c r="AMA382" s="811"/>
      <c r="AMB382" s="811"/>
      <c r="AMC382" s="811"/>
      <c r="AMD382" s="811"/>
      <c r="AME382" s="811"/>
      <c r="AMF382" s="811"/>
      <c r="AMG382" s="811"/>
      <c r="AMH382" s="811"/>
      <c r="AMI382" s="811"/>
      <c r="AMJ382" s="811"/>
      <c r="AMK382" s="811"/>
      <c r="AML382" s="811"/>
      <c r="AMM382" s="811"/>
      <c r="AMN382" s="811"/>
      <c r="AMO382" s="811"/>
      <c r="AMP382" s="811"/>
      <c r="AMQ382" s="811"/>
      <c r="AMR382" s="811"/>
      <c r="AMS382" s="811"/>
      <c r="AMT382" s="811"/>
      <c r="AMU382" s="811"/>
      <c r="AMV382" s="811"/>
      <c r="AMW382" s="811"/>
      <c r="AMX382" s="811"/>
      <c r="AMY382" s="811"/>
      <c r="AMZ382" s="811"/>
      <c r="ANA382" s="811"/>
      <c r="ANB382" s="811"/>
      <c r="ANC382" s="811"/>
      <c r="AND382" s="811"/>
      <c r="ANE382" s="811"/>
      <c r="ANF382" s="811"/>
      <c r="ANG382" s="811"/>
      <c r="ANH382" s="811"/>
      <c r="ANI382" s="811"/>
      <c r="ANJ382" s="811"/>
      <c r="ANK382" s="811"/>
      <c r="ANL382" s="811"/>
      <c r="ANM382" s="811"/>
      <c r="ANN382" s="811"/>
      <c r="ANO382" s="811"/>
      <c r="ANP382" s="811"/>
      <c r="ANQ382" s="811"/>
      <c r="ANR382" s="811"/>
      <c r="ANS382" s="811"/>
      <c r="ANT382" s="811"/>
      <c r="ANU382" s="811"/>
      <c r="ANV382" s="811"/>
      <c r="ANW382" s="811"/>
      <c r="ANX382" s="811"/>
      <c r="ANY382" s="811"/>
      <c r="ANZ382" s="811"/>
      <c r="AOA382" s="811"/>
      <c r="AOB382" s="811"/>
      <c r="AOC382" s="811"/>
      <c r="AOD382" s="811"/>
      <c r="AOE382" s="811"/>
      <c r="AOF382" s="811"/>
      <c r="AOG382" s="811"/>
      <c r="AOH382" s="811"/>
      <c r="AOI382" s="811"/>
      <c r="AOJ382" s="811"/>
      <c r="AOK382" s="811"/>
      <c r="AOL382" s="811"/>
      <c r="AOM382" s="811"/>
      <c r="AON382" s="811"/>
      <c r="AOO382" s="811"/>
      <c r="AOP382" s="811"/>
      <c r="AOQ382" s="811"/>
      <c r="AOR382" s="811"/>
      <c r="AOS382" s="811"/>
      <c r="AOT382" s="811"/>
      <c r="AOU382" s="811"/>
      <c r="AOV382" s="811"/>
      <c r="AOW382" s="811"/>
      <c r="AOX382" s="811"/>
      <c r="AOY382" s="811"/>
      <c r="AOZ382" s="811"/>
      <c r="APA382" s="811"/>
      <c r="APB382" s="811"/>
      <c r="APC382" s="811"/>
      <c r="APD382" s="811"/>
      <c r="APE382" s="811"/>
      <c r="APF382" s="811"/>
      <c r="APG382" s="811"/>
      <c r="APH382" s="811"/>
      <c r="API382" s="811"/>
      <c r="APJ382" s="811"/>
      <c r="APK382" s="811"/>
      <c r="APL382" s="811"/>
      <c r="APM382" s="811"/>
      <c r="APN382" s="811"/>
      <c r="APO382" s="811"/>
      <c r="APP382" s="811"/>
      <c r="APQ382" s="811"/>
      <c r="APR382" s="811"/>
      <c r="APS382" s="811"/>
      <c r="APT382" s="811"/>
      <c r="APU382" s="811"/>
      <c r="APV382" s="811"/>
      <c r="APW382" s="811"/>
      <c r="APX382" s="811"/>
      <c r="APY382" s="811"/>
      <c r="APZ382" s="811"/>
      <c r="AQA382" s="811"/>
      <c r="AQB382" s="811"/>
      <c r="AQC382" s="811"/>
      <c r="AQD382" s="811"/>
      <c r="AQE382" s="811"/>
      <c r="AQF382" s="811"/>
      <c r="AQG382" s="811"/>
      <c r="AQH382" s="811"/>
      <c r="AQI382" s="811"/>
      <c r="AQJ382" s="811"/>
      <c r="AQK382" s="811"/>
      <c r="AQL382" s="811"/>
      <c r="AQM382" s="811"/>
      <c r="AQN382" s="811"/>
      <c r="AQO382" s="811"/>
      <c r="AQP382" s="811"/>
      <c r="AQQ382" s="811"/>
      <c r="AQR382" s="811"/>
      <c r="AQS382" s="811"/>
      <c r="AQT382" s="811"/>
      <c r="AQU382" s="811"/>
      <c r="AQV382" s="811"/>
      <c r="AQW382" s="811"/>
      <c r="AQX382" s="811"/>
      <c r="AQY382" s="811"/>
      <c r="AQZ382" s="811"/>
      <c r="ARA382" s="811"/>
      <c r="ARB382" s="811"/>
      <c r="ARC382" s="811"/>
      <c r="ARD382" s="811"/>
      <c r="ARE382" s="811"/>
      <c r="ARF382" s="811"/>
      <c r="ARG382" s="811"/>
      <c r="ARH382" s="811"/>
      <c r="ARI382" s="811"/>
      <c r="ARJ382" s="811"/>
      <c r="ARK382" s="811"/>
      <c r="ARL382" s="811"/>
      <c r="ARM382" s="811"/>
      <c r="ARN382" s="811"/>
      <c r="ARO382" s="811"/>
      <c r="ARP382" s="811"/>
      <c r="ARQ382" s="811"/>
      <c r="ARR382" s="811"/>
      <c r="ARS382" s="811"/>
      <c r="ART382" s="811"/>
      <c r="ARU382" s="811"/>
      <c r="ARV382" s="811"/>
      <c r="ARW382" s="811"/>
      <c r="ARX382" s="811"/>
      <c r="ARY382" s="811"/>
      <c r="ARZ382" s="811"/>
      <c r="ASA382" s="811"/>
      <c r="ASB382" s="811"/>
      <c r="ASC382" s="811"/>
      <c r="ASD382" s="811"/>
      <c r="ASE382" s="811"/>
      <c r="ASF382" s="811"/>
      <c r="ASG382" s="811"/>
      <c r="ASH382" s="811"/>
      <c r="ASI382" s="811"/>
      <c r="ASJ382" s="811"/>
      <c r="ASK382" s="811"/>
      <c r="ASL382" s="811"/>
      <c r="ASM382" s="811"/>
      <c r="ASN382" s="811"/>
      <c r="ASO382" s="811"/>
      <c r="ASP382" s="811"/>
      <c r="ASQ382" s="811"/>
      <c r="ASR382" s="811"/>
      <c r="ASS382" s="811"/>
      <c r="AST382" s="811"/>
      <c r="ASU382" s="811"/>
      <c r="ASV382" s="811"/>
      <c r="ASW382" s="811"/>
      <c r="ASX382" s="811"/>
      <c r="ASY382" s="811"/>
      <c r="ASZ382" s="811"/>
      <c r="ATA382" s="811"/>
      <c r="ATB382" s="811"/>
      <c r="ATC382" s="811"/>
      <c r="ATD382" s="811"/>
      <c r="ATE382" s="811"/>
      <c r="ATF382" s="811"/>
      <c r="ATG382" s="811"/>
      <c r="ATH382" s="811"/>
      <c r="ATI382" s="811"/>
      <c r="ATJ382" s="811"/>
      <c r="ATK382" s="811"/>
      <c r="ATL382" s="811"/>
      <c r="ATM382" s="811"/>
      <c r="ATN382" s="811"/>
      <c r="ATO382" s="811"/>
      <c r="ATP382" s="811"/>
      <c r="ATQ382" s="811"/>
      <c r="ATR382" s="811"/>
      <c r="ATS382" s="811"/>
      <c r="ATT382" s="811"/>
      <c r="ATU382" s="811"/>
      <c r="ATV382" s="811"/>
      <c r="ATW382" s="811"/>
      <c r="ATX382" s="811"/>
      <c r="ATY382" s="811"/>
      <c r="ATZ382" s="811"/>
      <c r="AUA382" s="811"/>
      <c r="AUB382" s="811"/>
      <c r="AUC382" s="811"/>
      <c r="AUD382" s="811"/>
      <c r="AUE382" s="811"/>
      <c r="AUF382" s="811"/>
      <c r="AUG382" s="811"/>
      <c r="AUH382" s="811"/>
      <c r="AUI382" s="811"/>
      <c r="AUJ382" s="811"/>
      <c r="AUK382" s="811"/>
      <c r="AUL382" s="811"/>
      <c r="AUM382" s="811"/>
      <c r="AUN382" s="811"/>
      <c r="AUO382" s="811"/>
      <c r="AUP382" s="811"/>
      <c r="AUQ382" s="811"/>
      <c r="AUR382" s="811"/>
      <c r="AUS382" s="811"/>
      <c r="AUT382" s="811"/>
      <c r="AUU382" s="811"/>
      <c r="AUV382" s="811"/>
      <c r="AUW382" s="811"/>
      <c r="AUX382" s="811"/>
      <c r="AUY382" s="811"/>
      <c r="AUZ382" s="811"/>
      <c r="AVA382" s="811"/>
      <c r="AVB382" s="811"/>
      <c r="AVC382" s="811"/>
      <c r="AVD382" s="811"/>
      <c r="AVE382" s="811"/>
      <c r="AVF382" s="811"/>
      <c r="AVG382" s="811"/>
      <c r="AVH382" s="811"/>
      <c r="AVI382" s="811"/>
      <c r="AVJ382" s="811"/>
      <c r="AVK382" s="811"/>
      <c r="AVL382" s="811"/>
      <c r="AVM382" s="811"/>
      <c r="AVN382" s="811"/>
      <c r="AVO382" s="811"/>
      <c r="AVP382" s="811"/>
      <c r="AVQ382" s="811"/>
      <c r="AVR382" s="811"/>
      <c r="AVS382" s="811"/>
      <c r="AVT382" s="811"/>
      <c r="AVU382" s="811"/>
      <c r="AVV382" s="811"/>
      <c r="AVW382" s="811"/>
      <c r="AVX382" s="811"/>
      <c r="AVY382" s="811"/>
      <c r="AVZ382" s="811"/>
      <c r="AWA382" s="811"/>
      <c r="AWB382" s="811"/>
      <c r="AWC382" s="811"/>
      <c r="AWD382" s="811"/>
      <c r="AWE382" s="811"/>
      <c r="AWF382" s="811"/>
      <c r="AWG382" s="811"/>
      <c r="AWH382" s="811"/>
      <c r="AWI382" s="811"/>
      <c r="AWJ382" s="811"/>
      <c r="AWK382" s="811"/>
      <c r="AWL382" s="811"/>
      <c r="AWM382" s="811"/>
      <c r="AWN382" s="811"/>
      <c r="AWO382" s="811"/>
      <c r="AWP382" s="811"/>
      <c r="AWQ382" s="811"/>
      <c r="AWR382" s="811"/>
      <c r="AWS382" s="811"/>
      <c r="AWT382" s="811"/>
      <c r="AWU382" s="811"/>
      <c r="AWV382" s="811"/>
      <c r="AWW382" s="811"/>
      <c r="AWX382" s="811"/>
      <c r="AWY382" s="811"/>
      <c r="AWZ382" s="811"/>
      <c r="AXA382" s="811"/>
      <c r="AXB382" s="811"/>
      <c r="AXC382" s="811"/>
      <c r="AXD382" s="811"/>
      <c r="AXE382" s="811"/>
      <c r="AXF382" s="811"/>
      <c r="AXG382" s="811"/>
      <c r="AXH382" s="811"/>
      <c r="AXI382" s="811"/>
      <c r="AXJ382" s="811"/>
      <c r="AXK382" s="811"/>
      <c r="AXL382" s="811"/>
      <c r="AXM382" s="811"/>
      <c r="AXN382" s="811"/>
      <c r="AXO382" s="811"/>
      <c r="AXP382" s="811"/>
      <c r="AXQ382" s="811"/>
      <c r="AXR382" s="811"/>
      <c r="AXS382" s="811"/>
      <c r="AXT382" s="811"/>
      <c r="AXU382" s="811"/>
      <c r="AXV382" s="811"/>
      <c r="AXW382" s="811"/>
      <c r="AXX382" s="811"/>
      <c r="AXY382" s="811"/>
      <c r="AXZ382" s="811"/>
      <c r="AYA382" s="811"/>
      <c r="AYB382" s="811"/>
      <c r="AYC382" s="811"/>
      <c r="AYD382" s="811"/>
      <c r="AYE382" s="811"/>
      <c r="AYF382" s="811"/>
      <c r="AYG382" s="811"/>
      <c r="AYH382" s="811"/>
      <c r="AYI382" s="811"/>
      <c r="AYJ382" s="811"/>
      <c r="AYK382" s="811"/>
      <c r="AYL382" s="811"/>
      <c r="AYM382" s="811"/>
      <c r="AYN382" s="811"/>
      <c r="AYO382" s="811"/>
      <c r="AYP382" s="811"/>
      <c r="AYQ382" s="811"/>
      <c r="AYR382" s="811"/>
      <c r="AYS382" s="811"/>
      <c r="AYT382" s="811"/>
      <c r="AYU382" s="811"/>
      <c r="AYV382" s="811"/>
      <c r="AYW382" s="811"/>
      <c r="AYX382" s="811"/>
      <c r="AYY382" s="811"/>
      <c r="AYZ382" s="811"/>
      <c r="AZA382" s="811"/>
      <c r="AZB382" s="811"/>
      <c r="AZC382" s="811"/>
      <c r="AZD382" s="811"/>
      <c r="AZE382" s="811"/>
      <c r="AZF382" s="811"/>
      <c r="AZG382" s="811"/>
      <c r="AZH382" s="811"/>
      <c r="AZI382" s="811"/>
      <c r="AZJ382" s="811"/>
      <c r="AZK382" s="811"/>
      <c r="AZL382" s="811"/>
      <c r="AZM382" s="811"/>
      <c r="AZN382" s="811"/>
      <c r="AZO382" s="811"/>
      <c r="AZP382" s="811"/>
      <c r="AZQ382" s="811"/>
      <c r="AZR382" s="811"/>
      <c r="AZS382" s="811"/>
      <c r="AZT382" s="811"/>
      <c r="AZU382" s="811"/>
      <c r="AZV382" s="811"/>
      <c r="AZW382" s="811"/>
      <c r="AZX382" s="811"/>
      <c r="AZY382" s="811"/>
      <c r="AZZ382" s="811"/>
      <c r="BAA382" s="811"/>
      <c r="BAB382" s="811"/>
      <c r="BAC382" s="811"/>
      <c r="BAD382" s="811"/>
      <c r="BAE382" s="811"/>
      <c r="BAF382" s="811"/>
      <c r="BAG382" s="811"/>
      <c r="BAH382" s="811"/>
      <c r="BAI382" s="811"/>
      <c r="BAJ382" s="811"/>
      <c r="BAK382" s="811"/>
      <c r="BAL382" s="811"/>
      <c r="BAM382" s="811"/>
      <c r="BAN382" s="811"/>
      <c r="BAO382" s="811"/>
      <c r="BAP382" s="811"/>
      <c r="BAQ382" s="811"/>
      <c r="BAR382" s="811"/>
      <c r="BAS382" s="811"/>
      <c r="BAT382" s="811"/>
      <c r="BAU382" s="811"/>
      <c r="BAV382" s="811"/>
      <c r="BAW382" s="811"/>
      <c r="BAX382" s="811"/>
      <c r="BAY382" s="811"/>
      <c r="BAZ382" s="811"/>
      <c r="BBA382" s="811"/>
      <c r="BBB382" s="811"/>
      <c r="BBC382" s="811"/>
      <c r="BBD382" s="811"/>
      <c r="BBE382" s="811"/>
      <c r="BBF382" s="811"/>
      <c r="BBG382" s="811"/>
      <c r="BBH382" s="811"/>
      <c r="BBI382" s="811"/>
      <c r="BBJ382" s="811"/>
      <c r="BBK382" s="811"/>
      <c r="BBL382" s="811"/>
      <c r="BBM382" s="811"/>
      <c r="BBN382" s="811"/>
      <c r="BBO382" s="811"/>
      <c r="BBP382" s="811"/>
      <c r="BBQ382" s="811"/>
      <c r="BBR382" s="811"/>
      <c r="BBS382" s="811"/>
      <c r="BBT382" s="811"/>
      <c r="BBU382" s="811"/>
      <c r="BBV382" s="811"/>
      <c r="BBW382" s="811"/>
      <c r="BBX382" s="811"/>
      <c r="BBY382" s="811"/>
      <c r="BBZ382" s="811"/>
      <c r="BCA382" s="811"/>
      <c r="BCB382" s="811"/>
      <c r="BCC382" s="811"/>
      <c r="BCD382" s="811"/>
      <c r="BCE382" s="811"/>
      <c r="BCF382" s="811"/>
      <c r="BCG382" s="811"/>
      <c r="BCH382" s="811"/>
      <c r="BCI382" s="811"/>
      <c r="BCJ382" s="811"/>
      <c r="BCK382" s="811"/>
      <c r="BCL382" s="811"/>
      <c r="BCM382" s="811"/>
      <c r="BCN382" s="811"/>
      <c r="BCO382" s="811"/>
      <c r="BCP382" s="811"/>
      <c r="BCQ382" s="811"/>
      <c r="BCR382" s="811"/>
      <c r="BCS382" s="811"/>
      <c r="BCT382" s="811"/>
      <c r="BCU382" s="811"/>
      <c r="BCV382" s="811"/>
      <c r="BCW382" s="811"/>
      <c r="BCX382" s="811"/>
      <c r="BCY382" s="811"/>
      <c r="BCZ382" s="811"/>
      <c r="BDA382" s="811"/>
      <c r="BDB382" s="811"/>
      <c r="BDC382" s="811"/>
      <c r="BDD382" s="811"/>
      <c r="BDE382" s="811"/>
      <c r="BDF382" s="811"/>
      <c r="BDG382" s="811"/>
      <c r="BDH382" s="811"/>
      <c r="BDI382" s="811"/>
      <c r="BDJ382" s="811"/>
      <c r="BDK382" s="811"/>
      <c r="BDL382" s="811"/>
      <c r="BDM382" s="811"/>
      <c r="BDN382" s="811"/>
      <c r="BDO382" s="811"/>
      <c r="BDP382" s="811"/>
      <c r="BDQ382" s="811"/>
      <c r="BDR382" s="811"/>
      <c r="BDS382" s="811"/>
      <c r="BDT382" s="811"/>
      <c r="BDU382" s="811"/>
      <c r="BDV382" s="811"/>
      <c r="BDW382" s="811"/>
      <c r="BDX382" s="811"/>
      <c r="BDY382" s="811"/>
      <c r="BDZ382" s="811"/>
      <c r="BEA382" s="811"/>
      <c r="BEB382" s="811"/>
      <c r="BEC382" s="811"/>
      <c r="BED382" s="811"/>
      <c r="BEE382" s="811"/>
      <c r="BEF382" s="811"/>
      <c r="BEG382" s="811"/>
      <c r="BEH382" s="811"/>
      <c r="BEI382" s="811"/>
      <c r="BEJ382" s="811"/>
      <c r="BEK382" s="811"/>
      <c r="BEL382" s="811"/>
      <c r="BEM382" s="811"/>
      <c r="BEN382" s="811"/>
      <c r="BEO382" s="811"/>
      <c r="BEP382" s="811"/>
      <c r="BEQ382" s="811"/>
      <c r="BER382" s="811"/>
      <c r="BES382" s="811"/>
      <c r="BET382" s="811"/>
      <c r="BEU382" s="811"/>
      <c r="BEV382" s="811"/>
      <c r="BEW382" s="811"/>
      <c r="BEX382" s="811"/>
      <c r="BEY382" s="811"/>
      <c r="BEZ382" s="811"/>
      <c r="BFA382" s="811"/>
      <c r="BFB382" s="811"/>
      <c r="BFC382" s="811"/>
      <c r="BFD382" s="811"/>
      <c r="BFE382" s="811"/>
      <c r="BFF382" s="811"/>
      <c r="BFG382" s="811"/>
      <c r="BFH382" s="811"/>
      <c r="BFI382" s="811"/>
      <c r="BFJ382" s="811"/>
      <c r="BFK382" s="811"/>
      <c r="BFL382" s="811"/>
      <c r="BFM382" s="811"/>
      <c r="BFN382" s="811"/>
      <c r="BFO382" s="811"/>
      <c r="BFP382" s="811"/>
      <c r="BFQ382" s="811"/>
      <c r="BFR382" s="811"/>
      <c r="BFS382" s="811"/>
      <c r="BFT382" s="811"/>
      <c r="BFU382" s="811"/>
      <c r="BFV382" s="811"/>
      <c r="BFW382" s="811"/>
      <c r="BFX382" s="811"/>
      <c r="BFY382" s="811"/>
      <c r="BFZ382" s="811"/>
      <c r="BGA382" s="811"/>
      <c r="BGB382" s="811"/>
      <c r="BGC382" s="811"/>
      <c r="BGD382" s="811"/>
      <c r="BGE382" s="811"/>
      <c r="BGF382" s="811"/>
      <c r="BGG382" s="811"/>
      <c r="BGH382" s="811"/>
      <c r="BGI382" s="811"/>
      <c r="BGJ382" s="811"/>
      <c r="BGK382" s="811"/>
      <c r="BGL382" s="811"/>
      <c r="BGM382" s="811"/>
      <c r="BGN382" s="811"/>
      <c r="BGO382" s="811"/>
      <c r="BGP382" s="811"/>
      <c r="BGQ382" s="811"/>
      <c r="BGR382" s="811"/>
      <c r="BGS382" s="811"/>
      <c r="BGT382" s="811"/>
      <c r="BGU382" s="811"/>
      <c r="BGV382" s="811"/>
      <c r="BGW382" s="811"/>
      <c r="BGX382" s="811"/>
      <c r="BGY382" s="811"/>
      <c r="BGZ382" s="811"/>
      <c r="BHA382" s="811"/>
      <c r="BHB382" s="811"/>
      <c r="BHC382" s="811"/>
      <c r="BHD382" s="811"/>
      <c r="BHE382" s="811"/>
      <c r="BHF382" s="811"/>
      <c r="BHG382" s="811"/>
      <c r="BHH382" s="811"/>
      <c r="BHI382" s="811"/>
      <c r="BHJ382" s="811"/>
      <c r="BHK382" s="811"/>
      <c r="BHL382" s="811"/>
      <c r="BHM382" s="811"/>
      <c r="BHN382" s="811"/>
      <c r="BHO382" s="811"/>
      <c r="BHP382" s="811"/>
      <c r="BHQ382" s="811"/>
      <c r="BHR382" s="811"/>
      <c r="BHS382" s="811"/>
      <c r="BHT382" s="811"/>
      <c r="BHU382" s="811"/>
      <c r="BHV382" s="811"/>
      <c r="BHW382" s="811"/>
      <c r="BHX382" s="811"/>
      <c r="BHY382" s="811"/>
      <c r="BHZ382" s="811"/>
      <c r="BIA382" s="811"/>
      <c r="BIB382" s="811"/>
      <c r="BIC382" s="811"/>
      <c r="BID382" s="811"/>
      <c r="BIE382" s="811"/>
      <c r="BIF382" s="811"/>
      <c r="BIG382" s="811"/>
      <c r="BIH382" s="811"/>
      <c r="BII382" s="811"/>
      <c r="BIJ382" s="811"/>
      <c r="BIK382" s="811"/>
      <c r="BIL382" s="811"/>
      <c r="BIM382" s="811"/>
      <c r="BIN382" s="811"/>
      <c r="BIO382" s="811"/>
      <c r="BIP382" s="811"/>
      <c r="BIQ382" s="811"/>
      <c r="BIR382" s="811"/>
      <c r="BIS382" s="811"/>
      <c r="BIT382" s="811"/>
      <c r="BIU382" s="811"/>
      <c r="BIV382" s="811"/>
      <c r="BIW382" s="811"/>
      <c r="BIX382" s="811"/>
      <c r="BIY382" s="811"/>
      <c r="BIZ382" s="811"/>
      <c r="BJA382" s="811"/>
      <c r="BJB382" s="811"/>
      <c r="BJC382" s="811"/>
      <c r="BJD382" s="811"/>
      <c r="BJE382" s="811"/>
      <c r="BJF382" s="811"/>
      <c r="BJG382" s="811"/>
      <c r="BJH382" s="811"/>
      <c r="BJI382" s="811"/>
      <c r="BJJ382" s="811"/>
      <c r="BJK382" s="811"/>
      <c r="BJL382" s="811"/>
      <c r="BJM382" s="811"/>
      <c r="BJN382" s="811"/>
      <c r="BJO382" s="811"/>
      <c r="BJP382" s="811"/>
      <c r="BJQ382" s="811"/>
      <c r="BJR382" s="811"/>
      <c r="BJS382" s="811"/>
      <c r="BJT382" s="811"/>
      <c r="BJU382" s="811"/>
      <c r="BJV382" s="811"/>
      <c r="BJW382" s="811"/>
      <c r="BJX382" s="811"/>
      <c r="BJY382" s="811"/>
      <c r="BJZ382" s="811"/>
      <c r="BKA382" s="811"/>
      <c r="BKB382" s="811"/>
      <c r="BKC382" s="811"/>
      <c r="BKD382" s="811"/>
      <c r="BKE382" s="811"/>
      <c r="BKF382" s="811"/>
      <c r="BKG382" s="811"/>
      <c r="BKH382" s="811"/>
      <c r="BKI382" s="811"/>
      <c r="BKJ382" s="811"/>
      <c r="BKK382" s="811"/>
      <c r="BKL382" s="811"/>
      <c r="BKM382" s="811"/>
      <c r="BKN382" s="811"/>
      <c r="BKO382" s="811"/>
      <c r="BKP382" s="811"/>
      <c r="BKQ382" s="811"/>
      <c r="BKR382" s="811"/>
      <c r="BKS382" s="811"/>
      <c r="BKT382" s="811"/>
      <c r="BKU382" s="811"/>
      <c r="BKV382" s="811"/>
      <c r="BKW382" s="811"/>
      <c r="BKX382" s="811"/>
      <c r="BKY382" s="811"/>
      <c r="BKZ382" s="811"/>
      <c r="BLA382" s="811"/>
      <c r="BLB382" s="811"/>
      <c r="BLC382" s="811"/>
      <c r="BLD382" s="811"/>
      <c r="BLE382" s="811"/>
      <c r="BLF382" s="811"/>
      <c r="BLG382" s="811"/>
      <c r="BLH382" s="811"/>
      <c r="BLI382" s="811"/>
      <c r="BLJ382" s="811"/>
      <c r="BLK382" s="811"/>
      <c r="BLL382" s="811"/>
      <c r="BLM382" s="811"/>
      <c r="BLN382" s="811"/>
      <c r="BLO382" s="811"/>
      <c r="BLP382" s="811"/>
      <c r="BLQ382" s="811"/>
      <c r="BLR382" s="811"/>
      <c r="BLS382" s="811"/>
      <c r="BLT382" s="811"/>
      <c r="BLU382" s="811"/>
      <c r="BLV382" s="811"/>
      <c r="BLW382" s="811"/>
      <c r="BLX382" s="811"/>
      <c r="BLY382" s="811"/>
      <c r="BLZ382" s="811"/>
      <c r="BMA382" s="811"/>
      <c r="BMB382" s="811"/>
      <c r="BMC382" s="811"/>
      <c r="BMD382" s="811"/>
      <c r="BME382" s="811"/>
      <c r="BMF382" s="811"/>
      <c r="BMG382" s="811"/>
      <c r="BMH382" s="811"/>
      <c r="BMI382" s="811"/>
      <c r="BMJ382" s="811"/>
      <c r="BMK382" s="811"/>
      <c r="BML382" s="811"/>
      <c r="BMM382" s="811"/>
      <c r="BMN382" s="811"/>
      <c r="BMO382" s="811"/>
      <c r="BMP382" s="811"/>
      <c r="BMQ382" s="811"/>
      <c r="BMR382" s="811"/>
      <c r="BMS382" s="811"/>
      <c r="BMT382" s="811"/>
      <c r="BMU382" s="811"/>
      <c r="BMV382" s="811"/>
      <c r="BMW382" s="811"/>
      <c r="BMX382" s="811"/>
      <c r="BMY382" s="811"/>
      <c r="BMZ382" s="811"/>
      <c r="BNA382" s="811"/>
      <c r="BNB382" s="811"/>
      <c r="BNC382" s="811"/>
      <c r="BND382" s="811"/>
      <c r="BNE382" s="811"/>
      <c r="BNF382" s="811"/>
      <c r="BNG382" s="811"/>
      <c r="BNH382" s="811"/>
      <c r="BNI382" s="811"/>
      <c r="BNJ382" s="811"/>
      <c r="BNK382" s="811"/>
      <c r="BNL382" s="811"/>
      <c r="BNM382" s="811"/>
      <c r="BNN382" s="811"/>
      <c r="BNO382" s="811"/>
      <c r="BNP382" s="811"/>
      <c r="BNQ382" s="811"/>
      <c r="BNR382" s="811"/>
      <c r="BNS382" s="811"/>
      <c r="BNT382" s="811"/>
      <c r="BNU382" s="811"/>
      <c r="BNV382" s="811"/>
      <c r="BNW382" s="811"/>
      <c r="BNX382" s="811"/>
      <c r="BNY382" s="811"/>
      <c r="BNZ382" s="811"/>
      <c r="BOA382" s="811"/>
      <c r="BOB382" s="811"/>
      <c r="BOC382" s="811"/>
      <c r="BOD382" s="811"/>
      <c r="BOE382" s="811"/>
      <c r="BOF382" s="811"/>
      <c r="BOG382" s="811"/>
      <c r="BOH382" s="811"/>
      <c r="BOI382" s="811"/>
      <c r="BOJ382" s="811"/>
      <c r="BOK382" s="811"/>
      <c r="BOL382" s="811"/>
      <c r="BOM382" s="811"/>
      <c r="BON382" s="811"/>
      <c r="BOO382" s="811"/>
      <c r="BOP382" s="811"/>
      <c r="BOQ382" s="811"/>
      <c r="BOR382" s="811"/>
      <c r="BOS382" s="811"/>
      <c r="BOT382" s="811"/>
      <c r="BOU382" s="811"/>
      <c r="BOV382" s="811"/>
      <c r="BOW382" s="811"/>
      <c r="BOX382" s="811"/>
      <c r="BOY382" s="811"/>
      <c r="BOZ382" s="811"/>
      <c r="BPA382" s="811"/>
      <c r="BPB382" s="811"/>
      <c r="BPC382" s="811"/>
      <c r="BPD382" s="811"/>
      <c r="BPE382" s="811"/>
      <c r="BPF382" s="811"/>
      <c r="BPG382" s="811"/>
      <c r="BPH382" s="811"/>
      <c r="BPI382" s="811"/>
      <c r="BPJ382" s="811"/>
      <c r="BPK382" s="811"/>
      <c r="BPL382" s="811"/>
      <c r="BPM382" s="811"/>
      <c r="BPN382" s="811"/>
      <c r="BPO382" s="811"/>
      <c r="BPP382" s="811"/>
      <c r="BPQ382" s="811"/>
      <c r="BPR382" s="811"/>
      <c r="BPS382" s="811"/>
      <c r="BPT382" s="811"/>
      <c r="BPU382" s="811"/>
      <c r="BPV382" s="811"/>
      <c r="BPW382" s="811"/>
      <c r="BPX382" s="811"/>
      <c r="BPY382" s="811"/>
      <c r="BPZ382" s="811"/>
      <c r="BQA382" s="811"/>
      <c r="BQB382" s="811"/>
      <c r="BQC382" s="811"/>
      <c r="BQD382" s="811"/>
      <c r="BQE382" s="811"/>
      <c r="BQF382" s="811"/>
      <c r="BQG382" s="811"/>
      <c r="BQH382" s="811"/>
      <c r="BQI382" s="811"/>
      <c r="BQJ382" s="811"/>
      <c r="BQK382" s="811"/>
      <c r="BQL382" s="811"/>
      <c r="BQM382" s="811"/>
      <c r="BQN382" s="811"/>
      <c r="BQO382" s="811"/>
      <c r="BQP382" s="811"/>
      <c r="BQQ382" s="811"/>
      <c r="BQR382" s="811"/>
      <c r="BQS382" s="811"/>
      <c r="BQT382" s="811"/>
      <c r="BQU382" s="811"/>
      <c r="BQV382" s="811"/>
      <c r="BQW382" s="811"/>
      <c r="BQX382" s="811"/>
      <c r="BQY382" s="811"/>
      <c r="BQZ382" s="811"/>
      <c r="BRA382" s="811"/>
      <c r="BRB382" s="811"/>
      <c r="BRC382" s="811"/>
      <c r="BRD382" s="811"/>
      <c r="BRE382" s="811"/>
      <c r="BRF382" s="811"/>
      <c r="BRG382" s="811"/>
      <c r="BRH382" s="811"/>
      <c r="BRI382" s="811"/>
      <c r="BRJ382" s="811"/>
      <c r="BRK382" s="811"/>
      <c r="BRL382" s="811"/>
      <c r="BRM382" s="811"/>
      <c r="BRN382" s="811"/>
      <c r="BRO382" s="811"/>
      <c r="BRP382" s="811"/>
      <c r="BRQ382" s="811"/>
      <c r="BRR382" s="811"/>
      <c r="BRS382" s="811"/>
      <c r="BRT382" s="811"/>
      <c r="BRU382" s="811"/>
      <c r="BRV382" s="811"/>
      <c r="BRW382" s="811"/>
      <c r="BRX382" s="811"/>
      <c r="BRY382" s="811"/>
      <c r="BRZ382" s="811"/>
      <c r="BSA382" s="811"/>
      <c r="BSB382" s="811"/>
      <c r="BSC382" s="811"/>
      <c r="BSD382" s="811"/>
      <c r="BSE382" s="811"/>
      <c r="BSF382" s="811"/>
      <c r="BSG382" s="811"/>
      <c r="BSH382" s="811"/>
      <c r="BSI382" s="811"/>
      <c r="BSJ382" s="811"/>
      <c r="BSK382" s="811"/>
      <c r="BSL382" s="811"/>
      <c r="BSM382" s="811"/>
      <c r="BSN382" s="811"/>
      <c r="BSO382" s="811"/>
      <c r="BSP382" s="811"/>
      <c r="BSQ382" s="811"/>
      <c r="BSR382" s="811"/>
      <c r="BSS382" s="811"/>
      <c r="BST382" s="811"/>
      <c r="BSU382" s="811"/>
      <c r="BSV382" s="811"/>
      <c r="BSW382" s="811"/>
      <c r="BSX382" s="811"/>
      <c r="BSY382" s="811"/>
      <c r="BSZ382" s="811"/>
      <c r="BTA382" s="811"/>
      <c r="BTB382" s="811"/>
      <c r="BTC382" s="811"/>
      <c r="BTD382" s="811"/>
      <c r="BTE382" s="811"/>
      <c r="BTF382" s="811"/>
      <c r="BTG382" s="811"/>
      <c r="BTH382" s="811"/>
      <c r="BTI382" s="811"/>
      <c r="BTJ382" s="811"/>
      <c r="BTK382" s="811"/>
      <c r="BTL382" s="811"/>
      <c r="BTM382" s="811"/>
      <c r="BTN382" s="811"/>
      <c r="BTO382" s="811"/>
      <c r="BTP382" s="811"/>
      <c r="BTQ382" s="811"/>
      <c r="BTR382" s="811"/>
      <c r="BTS382" s="811"/>
      <c r="BTT382" s="811"/>
      <c r="BTU382" s="811"/>
      <c r="BTV382" s="811"/>
      <c r="BTW382" s="811"/>
      <c r="BTX382" s="811"/>
      <c r="BTY382" s="811"/>
      <c r="BTZ382" s="811"/>
      <c r="BUA382" s="811"/>
      <c r="BUB382" s="811"/>
      <c r="BUC382" s="811"/>
      <c r="BUD382" s="811"/>
      <c r="BUE382" s="811"/>
      <c r="BUF382" s="811"/>
      <c r="BUG382" s="811"/>
      <c r="BUH382" s="811"/>
      <c r="BUI382" s="811"/>
      <c r="BUJ382" s="811"/>
      <c r="BUK382" s="811"/>
      <c r="BUL382" s="811"/>
      <c r="BUM382" s="811"/>
      <c r="BUN382" s="811"/>
      <c r="BUO382" s="811"/>
      <c r="BUP382" s="811"/>
      <c r="BUQ382" s="811"/>
      <c r="BUR382" s="811"/>
      <c r="BUS382" s="811"/>
      <c r="BUT382" s="811"/>
      <c r="BUU382" s="811"/>
      <c r="BUV382" s="811"/>
      <c r="BUW382" s="811"/>
      <c r="BUX382" s="811"/>
      <c r="BUY382" s="811"/>
      <c r="BUZ382" s="811"/>
      <c r="BVA382" s="811"/>
      <c r="BVB382" s="811"/>
      <c r="BVC382" s="811"/>
      <c r="BVD382" s="811"/>
      <c r="BVE382" s="811"/>
      <c r="BVF382" s="811"/>
      <c r="BVG382" s="811"/>
      <c r="BVH382" s="811"/>
      <c r="BVI382" s="811"/>
      <c r="BVJ382" s="811"/>
      <c r="BVK382" s="811"/>
      <c r="BVL382" s="811"/>
      <c r="BVM382" s="811"/>
      <c r="BVN382" s="811"/>
      <c r="BVO382" s="811"/>
      <c r="BVP382" s="811"/>
      <c r="BVQ382" s="811"/>
      <c r="BVR382" s="811"/>
      <c r="BVS382" s="811"/>
      <c r="BVT382" s="811"/>
      <c r="BVU382" s="811"/>
      <c r="BVV382" s="811"/>
      <c r="BVW382" s="811"/>
      <c r="BVX382" s="811"/>
      <c r="BVY382" s="811"/>
      <c r="BVZ382" s="811"/>
      <c r="BWA382" s="811"/>
      <c r="BWB382" s="811"/>
      <c r="BWC382" s="811"/>
      <c r="BWD382" s="811"/>
      <c r="BWE382" s="811"/>
      <c r="BWF382" s="811"/>
      <c r="BWG382" s="811"/>
      <c r="BWH382" s="811"/>
      <c r="BWI382" s="811"/>
      <c r="BWJ382" s="811"/>
      <c r="BWK382" s="811"/>
      <c r="BWL382" s="811"/>
      <c r="BWM382" s="811"/>
      <c r="BWN382" s="811"/>
      <c r="BWO382" s="811"/>
      <c r="BWP382" s="811"/>
      <c r="BWQ382" s="811"/>
      <c r="BWR382" s="811"/>
      <c r="BWS382" s="811"/>
      <c r="BWT382" s="811"/>
      <c r="BWU382" s="811"/>
      <c r="BWV382" s="811"/>
      <c r="BWW382" s="811"/>
      <c r="BWX382" s="811"/>
      <c r="BWY382" s="811"/>
      <c r="BWZ382" s="811"/>
      <c r="BXA382" s="811"/>
      <c r="BXB382" s="811"/>
      <c r="BXC382" s="811"/>
      <c r="BXD382" s="811"/>
      <c r="BXE382" s="811"/>
      <c r="BXF382" s="811"/>
      <c r="BXG382" s="811"/>
      <c r="BXH382" s="811"/>
      <c r="BXI382" s="811"/>
      <c r="BXJ382" s="811"/>
      <c r="BXK382" s="811"/>
      <c r="BXL382" s="811"/>
      <c r="BXM382" s="811"/>
      <c r="BXN382" s="811"/>
      <c r="BXO382" s="811"/>
      <c r="BXP382" s="811"/>
      <c r="BXQ382" s="811"/>
      <c r="BXR382" s="811"/>
      <c r="BXS382" s="811"/>
      <c r="BXT382" s="811"/>
      <c r="BXU382" s="811"/>
      <c r="BXV382" s="811"/>
      <c r="BXW382" s="811"/>
      <c r="BXX382" s="811"/>
      <c r="BXY382" s="811"/>
      <c r="BXZ382" s="811"/>
      <c r="BYA382" s="811"/>
      <c r="BYB382" s="811"/>
      <c r="BYC382" s="811"/>
      <c r="BYD382" s="811"/>
      <c r="BYE382" s="811"/>
      <c r="BYF382" s="811"/>
      <c r="BYG382" s="811"/>
      <c r="BYH382" s="811"/>
      <c r="BYI382" s="811"/>
      <c r="BYJ382" s="811"/>
      <c r="BYK382" s="811"/>
      <c r="BYL382" s="811"/>
      <c r="BYM382" s="811"/>
      <c r="BYN382" s="811"/>
      <c r="BYO382" s="811"/>
      <c r="BYP382" s="811"/>
      <c r="BYQ382" s="811"/>
      <c r="BYR382" s="811"/>
      <c r="BYS382" s="811"/>
      <c r="BYT382" s="811"/>
      <c r="BYU382" s="811"/>
      <c r="BYV382" s="811"/>
      <c r="BYW382" s="811"/>
      <c r="BYX382" s="811"/>
      <c r="BYY382" s="811"/>
      <c r="BYZ382" s="811"/>
      <c r="BZA382" s="811"/>
      <c r="BZB382" s="811"/>
      <c r="BZC382" s="811"/>
      <c r="BZD382" s="811"/>
      <c r="BZE382" s="811"/>
      <c r="BZF382" s="811"/>
      <c r="BZG382" s="811"/>
      <c r="BZH382" s="811"/>
      <c r="BZI382" s="811"/>
      <c r="BZJ382" s="811"/>
      <c r="BZK382" s="811"/>
      <c r="BZL382" s="811"/>
      <c r="BZM382" s="811"/>
      <c r="BZN382" s="811"/>
      <c r="BZO382" s="811"/>
      <c r="BZP382" s="811"/>
      <c r="BZQ382" s="811"/>
      <c r="BZR382" s="811"/>
      <c r="BZS382" s="811"/>
      <c r="BZT382" s="811"/>
      <c r="BZU382" s="811"/>
      <c r="BZV382" s="811"/>
      <c r="BZW382" s="811"/>
      <c r="BZX382" s="811"/>
      <c r="BZY382" s="811"/>
      <c r="BZZ382" s="811"/>
      <c r="CAA382" s="811"/>
      <c r="CAB382" s="811"/>
      <c r="CAC382" s="811"/>
      <c r="CAD382" s="811"/>
      <c r="CAE382" s="811"/>
      <c r="CAF382" s="811"/>
      <c r="CAG382" s="811"/>
      <c r="CAH382" s="811"/>
      <c r="CAI382" s="811"/>
      <c r="CAJ382" s="811"/>
      <c r="CAK382" s="811"/>
      <c r="CAL382" s="811"/>
      <c r="CAM382" s="811"/>
      <c r="CAN382" s="811"/>
      <c r="CAO382" s="811"/>
      <c r="CAP382" s="811"/>
      <c r="CAQ382" s="811"/>
      <c r="CAR382" s="811"/>
      <c r="CAS382" s="811"/>
      <c r="CAT382" s="811"/>
      <c r="CAU382" s="811"/>
      <c r="CAV382" s="811"/>
      <c r="CAW382" s="811"/>
      <c r="CAX382" s="811"/>
      <c r="CAY382" s="811"/>
      <c r="CAZ382" s="811"/>
      <c r="CBA382" s="811"/>
      <c r="CBB382" s="811"/>
      <c r="CBC382" s="811"/>
      <c r="CBD382" s="811"/>
      <c r="CBE382" s="811"/>
      <c r="CBF382" s="811"/>
      <c r="CBG382" s="811"/>
      <c r="CBH382" s="811"/>
      <c r="CBI382" s="811"/>
      <c r="CBJ382" s="811"/>
      <c r="CBK382" s="811"/>
      <c r="CBL382" s="811"/>
      <c r="CBM382" s="811"/>
      <c r="CBN382" s="811"/>
      <c r="CBO382" s="811"/>
      <c r="CBP382" s="811"/>
      <c r="CBQ382" s="811"/>
      <c r="CBR382" s="811"/>
      <c r="CBS382" s="811"/>
      <c r="CBT382" s="811"/>
      <c r="CBU382" s="811"/>
      <c r="CBV382" s="811"/>
      <c r="CBW382" s="811"/>
      <c r="CBX382" s="811"/>
      <c r="CBY382" s="811"/>
      <c r="CBZ382" s="811"/>
      <c r="CCA382" s="811"/>
      <c r="CCB382" s="811"/>
      <c r="CCC382" s="811"/>
      <c r="CCD382" s="811"/>
      <c r="CCE382" s="811"/>
      <c r="CCF382" s="811"/>
      <c r="CCG382" s="811"/>
      <c r="CCH382" s="811"/>
      <c r="CCI382" s="811"/>
      <c r="CCJ382" s="811"/>
      <c r="CCK382" s="811"/>
      <c r="CCL382" s="811"/>
      <c r="CCM382" s="811"/>
      <c r="CCN382" s="811"/>
      <c r="CCO382" s="811"/>
      <c r="CCP382" s="811"/>
      <c r="CCQ382" s="811"/>
      <c r="CCR382" s="811"/>
      <c r="CCS382" s="811"/>
      <c r="CCT382" s="811"/>
      <c r="CCU382" s="811"/>
      <c r="CCV382" s="811"/>
      <c r="CCW382" s="811"/>
      <c r="CCX382" s="811"/>
      <c r="CCY382" s="811"/>
      <c r="CCZ382" s="811"/>
      <c r="CDA382" s="811"/>
      <c r="CDB382" s="811"/>
      <c r="CDC382" s="811"/>
      <c r="CDD382" s="811"/>
      <c r="CDE382" s="811"/>
      <c r="CDF382" s="811"/>
      <c r="CDG382" s="811"/>
      <c r="CDH382" s="811"/>
      <c r="CDI382" s="811"/>
      <c r="CDJ382" s="811"/>
      <c r="CDK382" s="811"/>
      <c r="CDL382" s="811"/>
      <c r="CDM382" s="811"/>
      <c r="CDN382" s="811"/>
      <c r="CDO382" s="811"/>
      <c r="CDP382" s="811"/>
      <c r="CDQ382" s="811"/>
      <c r="CDR382" s="811"/>
      <c r="CDS382" s="811"/>
      <c r="CDT382" s="811"/>
      <c r="CDU382" s="811"/>
      <c r="CDV382" s="811"/>
      <c r="CDW382" s="811"/>
      <c r="CDX382" s="811"/>
      <c r="CDY382" s="811"/>
      <c r="CDZ382" s="811"/>
      <c r="CEA382" s="811"/>
      <c r="CEB382" s="811"/>
      <c r="CEC382" s="811"/>
      <c r="CED382" s="811"/>
      <c r="CEE382" s="811"/>
      <c r="CEF382" s="811"/>
      <c r="CEG382" s="811"/>
      <c r="CEH382" s="811"/>
      <c r="CEI382" s="811"/>
      <c r="CEJ382" s="811"/>
      <c r="CEK382" s="811"/>
      <c r="CEL382" s="811"/>
      <c r="CEM382" s="811"/>
      <c r="CEN382" s="811"/>
      <c r="CEO382" s="811"/>
      <c r="CEP382" s="811"/>
      <c r="CEQ382" s="811"/>
      <c r="CER382" s="811"/>
      <c r="CES382" s="811"/>
      <c r="CET382" s="811"/>
      <c r="CEU382" s="811"/>
      <c r="CEV382" s="811"/>
      <c r="CEW382" s="811"/>
      <c r="CEX382" s="811"/>
      <c r="CEY382" s="811"/>
      <c r="CEZ382" s="811"/>
      <c r="CFA382" s="811"/>
      <c r="CFB382" s="811"/>
      <c r="CFC382" s="811"/>
      <c r="CFD382" s="811"/>
      <c r="CFE382" s="811"/>
      <c r="CFF382" s="811"/>
      <c r="CFG382" s="811"/>
      <c r="CFH382" s="811"/>
      <c r="CFI382" s="811"/>
      <c r="CFJ382" s="811"/>
      <c r="CFK382" s="811"/>
      <c r="CFL382" s="811"/>
      <c r="CFM382" s="811"/>
      <c r="CFN382" s="811"/>
      <c r="CFO382" s="811"/>
      <c r="CFP382" s="811"/>
      <c r="CFQ382" s="811"/>
      <c r="CFR382" s="811"/>
      <c r="CFS382" s="811"/>
      <c r="CFT382" s="811"/>
      <c r="CFU382" s="811"/>
      <c r="CFV382" s="811"/>
      <c r="CFW382" s="811"/>
      <c r="CFX382" s="811"/>
      <c r="CFY382" s="811"/>
      <c r="CFZ382" s="811"/>
      <c r="CGA382" s="811"/>
      <c r="CGB382" s="811"/>
      <c r="CGC382" s="811"/>
      <c r="CGD382" s="811"/>
      <c r="CGE382" s="811"/>
      <c r="CGF382" s="811"/>
      <c r="CGG382" s="811"/>
      <c r="CGH382" s="811"/>
      <c r="CGI382" s="811"/>
      <c r="CGJ382" s="811"/>
      <c r="CGK382" s="811"/>
      <c r="CGL382" s="811"/>
      <c r="CGM382" s="811"/>
      <c r="CGN382" s="811"/>
      <c r="CGO382" s="811"/>
      <c r="CGP382" s="811"/>
      <c r="CGQ382" s="811"/>
      <c r="CGR382" s="811"/>
      <c r="CGS382" s="811"/>
      <c r="CGT382" s="811"/>
      <c r="CGU382" s="811"/>
      <c r="CGV382" s="811"/>
      <c r="CGW382" s="811"/>
      <c r="CGX382" s="811"/>
      <c r="CGY382" s="811"/>
      <c r="CGZ382" s="811"/>
      <c r="CHA382" s="811"/>
      <c r="CHB382" s="811"/>
      <c r="CHC382" s="811"/>
      <c r="CHD382" s="811"/>
      <c r="CHE382" s="811"/>
      <c r="CHF382" s="811"/>
      <c r="CHG382" s="811"/>
      <c r="CHH382" s="811"/>
      <c r="CHI382" s="811"/>
      <c r="CHJ382" s="811"/>
      <c r="CHK382" s="811"/>
      <c r="CHL382" s="811"/>
      <c r="CHM382" s="811"/>
      <c r="CHN382" s="811"/>
      <c r="CHO382" s="811"/>
      <c r="CHP382" s="811"/>
      <c r="CHQ382" s="811"/>
      <c r="CHR382" s="811"/>
      <c r="CHS382" s="811"/>
      <c r="CHT382" s="811"/>
      <c r="CHU382" s="811"/>
      <c r="CHV382" s="811"/>
      <c r="CHW382" s="811"/>
      <c r="CHX382" s="811"/>
      <c r="CHY382" s="811"/>
      <c r="CHZ382" s="811"/>
      <c r="CIA382" s="811"/>
      <c r="CIB382" s="811"/>
      <c r="CIC382" s="811"/>
      <c r="CID382" s="811"/>
      <c r="CIE382" s="811"/>
      <c r="CIF382" s="811"/>
      <c r="CIG382" s="811"/>
      <c r="CIH382" s="811"/>
      <c r="CII382" s="811"/>
      <c r="CIJ382" s="811"/>
      <c r="CIK382" s="811"/>
      <c r="CIL382" s="811"/>
      <c r="CIM382" s="811"/>
      <c r="CIN382" s="811"/>
      <c r="CIO382" s="811"/>
      <c r="CIP382" s="811"/>
      <c r="CIQ382" s="811"/>
      <c r="CIR382" s="811"/>
      <c r="CIS382" s="811"/>
      <c r="CIT382" s="811"/>
      <c r="CIU382" s="811"/>
      <c r="CIV382" s="811"/>
      <c r="CIW382" s="811"/>
      <c r="CIX382" s="811"/>
      <c r="CIY382" s="811"/>
      <c r="CIZ382" s="811"/>
      <c r="CJA382" s="811"/>
      <c r="CJB382" s="811"/>
      <c r="CJC382" s="811"/>
      <c r="CJD382" s="811"/>
      <c r="CJE382" s="811"/>
      <c r="CJF382" s="811"/>
      <c r="CJG382" s="811"/>
      <c r="CJH382" s="811"/>
      <c r="CJI382" s="811"/>
      <c r="CJJ382" s="811"/>
      <c r="CJK382" s="811"/>
      <c r="CJL382" s="811"/>
      <c r="CJM382" s="811"/>
      <c r="CJN382" s="811"/>
      <c r="CJO382" s="811"/>
      <c r="CJP382" s="811"/>
      <c r="CJQ382" s="811"/>
      <c r="CJR382" s="811"/>
      <c r="CJS382" s="811"/>
      <c r="CJT382" s="811"/>
      <c r="CJU382" s="811"/>
      <c r="CJV382" s="811"/>
      <c r="CJW382" s="811"/>
      <c r="CJX382" s="811"/>
      <c r="CJY382" s="811"/>
      <c r="CJZ382" s="811"/>
      <c r="CKA382" s="811"/>
      <c r="CKB382" s="811"/>
      <c r="CKC382" s="811"/>
      <c r="CKD382" s="811"/>
      <c r="CKE382" s="811"/>
      <c r="CKF382" s="811"/>
      <c r="CKG382" s="811"/>
      <c r="CKH382" s="811"/>
      <c r="CKI382" s="811"/>
      <c r="CKJ382" s="811"/>
      <c r="CKK382" s="811"/>
      <c r="CKL382" s="811"/>
      <c r="CKM382" s="811"/>
      <c r="CKN382" s="811"/>
      <c r="CKO382" s="811"/>
      <c r="CKP382" s="811"/>
      <c r="CKQ382" s="811"/>
      <c r="CKR382" s="811"/>
      <c r="CKS382" s="811"/>
      <c r="CKT382" s="811"/>
      <c r="CKU382" s="811"/>
      <c r="CKV382" s="811"/>
      <c r="CKW382" s="811"/>
      <c r="CKX382" s="811"/>
      <c r="CKY382" s="811"/>
      <c r="CKZ382" s="811"/>
      <c r="CLA382" s="811"/>
      <c r="CLB382" s="811"/>
      <c r="CLC382" s="811"/>
      <c r="CLD382" s="811"/>
      <c r="CLE382" s="811"/>
      <c r="CLF382" s="811"/>
      <c r="CLG382" s="811"/>
      <c r="CLH382" s="811"/>
      <c r="CLI382" s="811"/>
      <c r="CLJ382" s="811"/>
      <c r="CLK382" s="811"/>
      <c r="CLL382" s="811"/>
      <c r="CLM382" s="811"/>
      <c r="CLN382" s="811"/>
      <c r="CLO382" s="811"/>
      <c r="CLP382" s="811"/>
      <c r="CLQ382" s="811"/>
      <c r="CLR382" s="811"/>
      <c r="CLS382" s="811"/>
      <c r="CLT382" s="811"/>
      <c r="CLU382" s="811"/>
      <c r="CLV382" s="811"/>
      <c r="CLW382" s="811"/>
      <c r="CLX382" s="811"/>
      <c r="CLY382" s="811"/>
      <c r="CLZ382" s="811"/>
      <c r="CMA382" s="811"/>
      <c r="CMB382" s="811"/>
      <c r="CMC382" s="811"/>
      <c r="CMD382" s="811"/>
      <c r="CME382" s="811"/>
      <c r="CMF382" s="811"/>
      <c r="CMG382" s="811"/>
      <c r="CMH382" s="811"/>
      <c r="CMI382" s="811"/>
      <c r="CMJ382" s="811"/>
      <c r="CMK382" s="811"/>
      <c r="CML382" s="811"/>
      <c r="CMM382" s="811"/>
      <c r="CMN382" s="811"/>
      <c r="CMO382" s="811"/>
      <c r="CMP382" s="811"/>
      <c r="CMQ382" s="811"/>
      <c r="CMR382" s="811"/>
      <c r="CMS382" s="811"/>
      <c r="CMT382" s="811"/>
      <c r="CMU382" s="811"/>
      <c r="CMV382" s="811"/>
      <c r="CMW382" s="811"/>
      <c r="CMX382" s="811"/>
      <c r="CMY382" s="811"/>
      <c r="CMZ382" s="811"/>
      <c r="CNA382" s="811"/>
      <c r="CNB382" s="811"/>
      <c r="CNC382" s="811"/>
      <c r="CND382" s="811"/>
      <c r="CNE382" s="811"/>
      <c r="CNF382" s="811"/>
      <c r="CNG382" s="811"/>
      <c r="CNH382" s="811"/>
      <c r="CNI382" s="811"/>
      <c r="CNJ382" s="811"/>
      <c r="CNK382" s="811"/>
      <c r="CNL382" s="811"/>
      <c r="CNM382" s="811"/>
      <c r="CNN382" s="811"/>
      <c r="CNO382" s="811"/>
      <c r="CNP382" s="811"/>
      <c r="CNQ382" s="811"/>
      <c r="CNR382" s="811"/>
      <c r="CNS382" s="811"/>
      <c r="CNT382" s="811"/>
      <c r="CNU382" s="811"/>
      <c r="CNV382" s="811"/>
      <c r="CNW382" s="811"/>
      <c r="CNX382" s="811"/>
      <c r="CNY382" s="811"/>
      <c r="CNZ382" s="811"/>
      <c r="COA382" s="811"/>
      <c r="COB382" s="811"/>
      <c r="COC382" s="811"/>
      <c r="COD382" s="811"/>
      <c r="COE382" s="811"/>
      <c r="COF382" s="811"/>
      <c r="COG382" s="811"/>
      <c r="COH382" s="811"/>
      <c r="COI382" s="811"/>
      <c r="COJ382" s="811"/>
      <c r="COK382" s="811"/>
      <c r="COL382" s="811"/>
      <c r="COM382" s="811"/>
      <c r="CON382" s="811"/>
      <c r="COO382" s="811"/>
      <c r="COP382" s="811"/>
      <c r="COQ382" s="811"/>
      <c r="COR382" s="811"/>
      <c r="COS382" s="811"/>
      <c r="COT382" s="811"/>
      <c r="COU382" s="811"/>
      <c r="COV382" s="811"/>
      <c r="COW382" s="811"/>
      <c r="COX382" s="811"/>
      <c r="COY382" s="811"/>
      <c r="COZ382" s="811"/>
      <c r="CPA382" s="811"/>
      <c r="CPB382" s="811"/>
      <c r="CPC382" s="811"/>
      <c r="CPD382" s="811"/>
      <c r="CPE382" s="811"/>
      <c r="CPF382" s="811"/>
      <c r="CPG382" s="811"/>
      <c r="CPH382" s="811"/>
      <c r="CPI382" s="811"/>
      <c r="CPJ382" s="811"/>
      <c r="CPK382" s="811"/>
      <c r="CPL382" s="811"/>
      <c r="CPM382" s="811"/>
      <c r="CPN382" s="811"/>
      <c r="CPO382" s="811"/>
      <c r="CPP382" s="811"/>
      <c r="CPQ382" s="811"/>
      <c r="CPR382" s="811"/>
      <c r="CPS382" s="811"/>
      <c r="CPT382" s="811"/>
      <c r="CPU382" s="811"/>
      <c r="CPV382" s="811"/>
      <c r="CPW382" s="811"/>
      <c r="CPX382" s="811"/>
      <c r="CPY382" s="811"/>
      <c r="CPZ382" s="811"/>
      <c r="CQA382" s="811"/>
      <c r="CQB382" s="811"/>
      <c r="CQC382" s="811"/>
      <c r="CQD382" s="811"/>
      <c r="CQE382" s="811"/>
      <c r="CQF382" s="811"/>
      <c r="CQG382" s="811"/>
      <c r="CQH382" s="811"/>
      <c r="CQI382" s="811"/>
      <c r="CQJ382" s="811"/>
      <c r="CQK382" s="811"/>
      <c r="CQL382" s="811"/>
      <c r="CQM382" s="811"/>
      <c r="CQN382" s="811"/>
      <c r="CQO382" s="811"/>
      <c r="CQP382" s="811"/>
      <c r="CQQ382" s="811"/>
      <c r="CQR382" s="811"/>
      <c r="CQS382" s="811"/>
      <c r="CQT382" s="811"/>
      <c r="CQU382" s="811"/>
      <c r="CQV382" s="811"/>
      <c r="CQW382" s="811"/>
      <c r="CQX382" s="811"/>
      <c r="CQY382" s="811"/>
      <c r="CQZ382" s="811"/>
      <c r="CRA382" s="811"/>
      <c r="CRB382" s="811"/>
      <c r="CRC382" s="811"/>
      <c r="CRD382" s="811"/>
      <c r="CRE382" s="811"/>
      <c r="CRF382" s="811"/>
      <c r="CRG382" s="811"/>
      <c r="CRH382" s="811"/>
      <c r="CRI382" s="811"/>
      <c r="CRJ382" s="811"/>
      <c r="CRK382" s="811"/>
      <c r="CRL382" s="811"/>
      <c r="CRM382" s="811"/>
      <c r="CRN382" s="811"/>
      <c r="CRO382" s="811"/>
      <c r="CRP382" s="811"/>
      <c r="CRQ382" s="811"/>
      <c r="CRR382" s="811"/>
      <c r="CRS382" s="811"/>
      <c r="CRT382" s="811"/>
      <c r="CRU382" s="811"/>
      <c r="CRV382" s="811"/>
      <c r="CRW382" s="811"/>
      <c r="CRX382" s="811"/>
      <c r="CRY382" s="811"/>
      <c r="CRZ382" s="811"/>
      <c r="CSA382" s="811"/>
      <c r="CSB382" s="811"/>
      <c r="CSC382" s="811"/>
      <c r="CSD382" s="811"/>
      <c r="CSE382" s="811"/>
      <c r="CSF382" s="811"/>
      <c r="CSG382" s="811"/>
      <c r="CSH382" s="811"/>
      <c r="CSI382" s="811"/>
      <c r="CSJ382" s="811"/>
      <c r="CSK382" s="811"/>
      <c r="CSL382" s="811"/>
      <c r="CSM382" s="811"/>
      <c r="CSN382" s="811"/>
      <c r="CSO382" s="811"/>
      <c r="CSP382" s="811"/>
      <c r="CSQ382" s="811"/>
      <c r="CSR382" s="811"/>
      <c r="CSS382" s="811"/>
      <c r="CST382" s="811"/>
      <c r="CSU382" s="811"/>
      <c r="CSV382" s="811"/>
      <c r="CSW382" s="811"/>
      <c r="CSX382" s="811"/>
      <c r="CSY382" s="811"/>
      <c r="CSZ382" s="811"/>
      <c r="CTA382" s="811"/>
      <c r="CTB382" s="811"/>
      <c r="CTC382" s="811"/>
      <c r="CTD382" s="811"/>
      <c r="CTE382" s="811"/>
      <c r="CTF382" s="811"/>
      <c r="CTG382" s="811"/>
      <c r="CTH382" s="811"/>
      <c r="CTI382" s="811"/>
      <c r="CTJ382" s="811"/>
      <c r="CTK382" s="811"/>
      <c r="CTL382" s="811"/>
      <c r="CTM382" s="811"/>
      <c r="CTN382" s="811"/>
      <c r="CTO382" s="811"/>
      <c r="CTP382" s="811"/>
      <c r="CTQ382" s="811"/>
      <c r="CTR382" s="811"/>
      <c r="CTS382" s="811"/>
      <c r="CTT382" s="811"/>
      <c r="CTU382" s="811"/>
      <c r="CTV382" s="811"/>
      <c r="CTW382" s="811"/>
      <c r="CTX382" s="811"/>
      <c r="CTY382" s="811"/>
      <c r="CTZ382" s="811"/>
      <c r="CUA382" s="811"/>
      <c r="CUB382" s="811"/>
      <c r="CUC382" s="811"/>
      <c r="CUD382" s="811"/>
      <c r="CUE382" s="811"/>
      <c r="CUF382" s="811"/>
      <c r="CUG382" s="811"/>
      <c r="CUH382" s="811"/>
      <c r="CUI382" s="811"/>
      <c r="CUJ382" s="811"/>
      <c r="CUK382" s="811"/>
      <c r="CUL382" s="811"/>
      <c r="CUM382" s="811"/>
      <c r="CUN382" s="811"/>
      <c r="CUO382" s="811"/>
      <c r="CUP382" s="811"/>
      <c r="CUQ382" s="811"/>
      <c r="CUR382" s="811"/>
      <c r="CUS382" s="811"/>
      <c r="CUT382" s="811"/>
      <c r="CUU382" s="811"/>
      <c r="CUV382" s="811"/>
      <c r="CUW382" s="811"/>
      <c r="CUX382" s="811"/>
      <c r="CUY382" s="811"/>
      <c r="CUZ382" s="811"/>
      <c r="CVA382" s="811"/>
      <c r="CVB382" s="811"/>
      <c r="CVC382" s="811"/>
      <c r="CVD382" s="811"/>
      <c r="CVE382" s="811"/>
      <c r="CVF382" s="811"/>
      <c r="CVG382" s="811"/>
      <c r="CVH382" s="811"/>
      <c r="CVI382" s="811"/>
      <c r="CVJ382" s="811"/>
      <c r="CVK382" s="811"/>
      <c r="CVL382" s="811"/>
      <c r="CVM382" s="811"/>
      <c r="CVN382" s="811"/>
      <c r="CVO382" s="811"/>
      <c r="CVP382" s="811"/>
      <c r="CVQ382" s="811"/>
      <c r="CVR382" s="811"/>
      <c r="CVS382" s="811"/>
      <c r="CVT382" s="811"/>
      <c r="CVU382" s="811"/>
      <c r="CVV382" s="811"/>
      <c r="CVW382" s="811"/>
      <c r="CVX382" s="811"/>
      <c r="CVY382" s="811"/>
      <c r="CVZ382" s="811"/>
      <c r="CWA382" s="811"/>
      <c r="CWB382" s="811"/>
      <c r="CWC382" s="811"/>
      <c r="CWD382" s="811"/>
      <c r="CWE382" s="811"/>
      <c r="CWF382" s="811"/>
      <c r="CWG382" s="811"/>
      <c r="CWH382" s="811"/>
      <c r="CWI382" s="811"/>
      <c r="CWJ382" s="811"/>
      <c r="CWK382" s="811"/>
      <c r="CWL382" s="811"/>
      <c r="CWM382" s="811"/>
      <c r="CWN382" s="811"/>
      <c r="CWO382" s="811"/>
      <c r="CWP382" s="811"/>
      <c r="CWQ382" s="811"/>
      <c r="CWR382" s="811"/>
      <c r="CWS382" s="811"/>
      <c r="CWT382" s="811"/>
      <c r="CWU382" s="811"/>
      <c r="CWV382" s="811"/>
      <c r="CWW382" s="811"/>
      <c r="CWX382" s="811"/>
      <c r="CWY382" s="811"/>
      <c r="CWZ382" s="811"/>
      <c r="CXA382" s="811"/>
      <c r="CXB382" s="811"/>
      <c r="CXC382" s="811"/>
      <c r="CXD382" s="811"/>
      <c r="CXE382" s="811"/>
      <c r="CXF382" s="811"/>
      <c r="CXG382" s="811"/>
      <c r="CXH382" s="811"/>
      <c r="CXI382" s="811"/>
      <c r="CXJ382" s="811"/>
      <c r="CXK382" s="811"/>
      <c r="CXL382" s="811"/>
      <c r="CXM382" s="811"/>
      <c r="CXN382" s="811"/>
      <c r="CXO382" s="811"/>
      <c r="CXP382" s="811"/>
      <c r="CXQ382" s="811"/>
      <c r="CXR382" s="811"/>
      <c r="CXS382" s="811"/>
      <c r="CXT382" s="811"/>
      <c r="CXU382" s="811"/>
      <c r="CXV382" s="811"/>
      <c r="CXW382" s="811"/>
      <c r="CXX382" s="811"/>
      <c r="CXY382" s="811"/>
      <c r="CXZ382" s="811"/>
      <c r="CYA382" s="811"/>
      <c r="CYB382" s="811"/>
      <c r="CYC382" s="811"/>
      <c r="CYD382" s="811"/>
      <c r="CYE382" s="811"/>
      <c r="CYF382" s="811"/>
      <c r="CYG382" s="811"/>
      <c r="CYH382" s="811"/>
      <c r="CYI382" s="811"/>
      <c r="CYJ382" s="811"/>
      <c r="CYK382" s="811"/>
      <c r="CYL382" s="811"/>
      <c r="CYM382" s="811"/>
      <c r="CYN382" s="811"/>
      <c r="CYO382" s="811"/>
      <c r="CYP382" s="811"/>
      <c r="CYQ382" s="811"/>
      <c r="CYR382" s="811"/>
      <c r="CYS382" s="811"/>
      <c r="CYT382" s="811"/>
      <c r="CYU382" s="811"/>
      <c r="CYV382" s="811"/>
      <c r="CYW382" s="811"/>
      <c r="CYX382" s="811"/>
      <c r="CYY382" s="811"/>
      <c r="CYZ382" s="811"/>
      <c r="CZA382" s="811"/>
      <c r="CZB382" s="811"/>
      <c r="CZC382" s="811"/>
      <c r="CZD382" s="811"/>
      <c r="CZE382" s="811"/>
      <c r="CZF382" s="811"/>
      <c r="CZG382" s="811"/>
      <c r="CZH382" s="811"/>
      <c r="CZI382" s="811"/>
      <c r="CZJ382" s="811"/>
      <c r="CZK382" s="811"/>
      <c r="CZL382" s="811"/>
      <c r="CZM382" s="811"/>
      <c r="CZN382" s="811"/>
      <c r="CZO382" s="811"/>
      <c r="CZP382" s="811"/>
      <c r="CZQ382" s="811"/>
      <c r="CZR382" s="811"/>
      <c r="CZS382" s="811"/>
      <c r="CZT382" s="811"/>
      <c r="CZU382" s="811"/>
      <c r="CZV382" s="811"/>
      <c r="CZW382" s="811"/>
      <c r="CZX382" s="811"/>
      <c r="CZY382" s="811"/>
      <c r="CZZ382" s="811"/>
      <c r="DAA382" s="811"/>
      <c r="DAB382" s="811"/>
      <c r="DAC382" s="811"/>
      <c r="DAD382" s="811"/>
      <c r="DAE382" s="811"/>
      <c r="DAF382" s="811"/>
      <c r="DAG382" s="811"/>
      <c r="DAH382" s="811"/>
      <c r="DAI382" s="811"/>
      <c r="DAJ382" s="811"/>
      <c r="DAK382" s="811"/>
      <c r="DAL382" s="811"/>
      <c r="DAM382" s="811"/>
      <c r="DAN382" s="811"/>
      <c r="DAO382" s="811"/>
      <c r="DAP382" s="811"/>
      <c r="DAQ382" s="811"/>
      <c r="DAR382" s="811"/>
      <c r="DAS382" s="811"/>
      <c r="DAT382" s="811"/>
      <c r="DAU382" s="811"/>
      <c r="DAV382" s="811"/>
      <c r="DAW382" s="811"/>
      <c r="DAX382" s="811"/>
      <c r="DAY382" s="811"/>
      <c r="DAZ382" s="811"/>
      <c r="DBA382" s="811"/>
      <c r="DBB382" s="811"/>
      <c r="DBC382" s="811"/>
      <c r="DBD382" s="811"/>
      <c r="DBE382" s="811"/>
      <c r="DBF382" s="811"/>
      <c r="DBG382" s="811"/>
      <c r="DBH382" s="811"/>
      <c r="DBI382" s="811"/>
      <c r="DBJ382" s="811"/>
      <c r="DBK382" s="811"/>
      <c r="DBL382" s="811"/>
      <c r="DBM382" s="811"/>
      <c r="DBN382" s="811"/>
      <c r="DBO382" s="811"/>
      <c r="DBP382" s="811"/>
      <c r="DBQ382" s="811"/>
      <c r="DBR382" s="811"/>
      <c r="DBS382" s="811"/>
      <c r="DBT382" s="811"/>
      <c r="DBU382" s="811"/>
      <c r="DBV382" s="811"/>
      <c r="DBW382" s="811"/>
      <c r="DBX382" s="811"/>
      <c r="DBY382" s="811"/>
      <c r="DBZ382" s="811"/>
      <c r="DCA382" s="811"/>
      <c r="DCB382" s="811"/>
      <c r="DCC382" s="811"/>
      <c r="DCD382" s="811"/>
      <c r="DCE382" s="811"/>
      <c r="DCF382" s="811"/>
      <c r="DCG382" s="811"/>
      <c r="DCH382" s="811"/>
      <c r="DCI382" s="811"/>
      <c r="DCJ382" s="811"/>
      <c r="DCK382" s="811"/>
      <c r="DCL382" s="811"/>
      <c r="DCM382" s="811"/>
      <c r="DCN382" s="811"/>
      <c r="DCO382" s="811"/>
      <c r="DCP382" s="811"/>
      <c r="DCQ382" s="811"/>
      <c r="DCR382" s="811"/>
      <c r="DCS382" s="811"/>
      <c r="DCT382" s="811"/>
      <c r="DCU382" s="811"/>
      <c r="DCV382" s="811"/>
      <c r="DCW382" s="811"/>
      <c r="DCX382" s="811"/>
      <c r="DCY382" s="811"/>
      <c r="DCZ382" s="811"/>
      <c r="DDA382" s="811"/>
      <c r="DDB382" s="811"/>
      <c r="DDC382" s="811"/>
      <c r="DDD382" s="811"/>
      <c r="DDE382" s="811"/>
      <c r="DDF382" s="811"/>
      <c r="DDG382" s="811"/>
      <c r="DDH382" s="811"/>
      <c r="DDI382" s="811"/>
      <c r="DDJ382" s="811"/>
      <c r="DDK382" s="811"/>
      <c r="DDL382" s="811"/>
      <c r="DDM382" s="811"/>
      <c r="DDN382" s="811"/>
      <c r="DDO382" s="811"/>
      <c r="DDP382" s="811"/>
      <c r="DDQ382" s="811"/>
      <c r="DDR382" s="811"/>
      <c r="DDS382" s="811"/>
      <c r="DDT382" s="811"/>
      <c r="DDU382" s="811"/>
      <c r="DDV382" s="811"/>
      <c r="DDW382" s="811"/>
      <c r="DDX382" s="811"/>
      <c r="DDY382" s="811"/>
      <c r="DDZ382" s="811"/>
      <c r="DEA382" s="811"/>
      <c r="DEB382" s="811"/>
      <c r="DEC382" s="811"/>
      <c r="DED382" s="811"/>
      <c r="DEE382" s="811"/>
      <c r="DEF382" s="811"/>
      <c r="DEG382" s="811"/>
      <c r="DEH382" s="811"/>
      <c r="DEI382" s="811"/>
      <c r="DEJ382" s="811"/>
      <c r="DEK382" s="811"/>
      <c r="DEL382" s="811"/>
      <c r="DEM382" s="811"/>
      <c r="DEN382" s="811"/>
      <c r="DEO382" s="811"/>
      <c r="DEP382" s="811"/>
      <c r="DEQ382" s="811"/>
      <c r="DER382" s="811"/>
      <c r="DES382" s="811"/>
      <c r="DET382" s="811"/>
      <c r="DEU382" s="811"/>
      <c r="DEV382" s="811"/>
      <c r="DEW382" s="811"/>
      <c r="DEX382" s="811"/>
      <c r="DEY382" s="811"/>
      <c r="DEZ382" s="811"/>
      <c r="DFA382" s="811"/>
      <c r="DFB382" s="811"/>
      <c r="DFC382" s="811"/>
      <c r="DFD382" s="811"/>
      <c r="DFE382" s="811"/>
      <c r="DFF382" s="811"/>
      <c r="DFG382" s="811"/>
      <c r="DFH382" s="811"/>
      <c r="DFI382" s="811"/>
      <c r="DFJ382" s="811"/>
      <c r="DFK382" s="811"/>
      <c r="DFL382" s="811"/>
      <c r="DFM382" s="811"/>
      <c r="DFN382" s="811"/>
      <c r="DFO382" s="811"/>
      <c r="DFP382" s="811"/>
      <c r="DFQ382" s="811"/>
      <c r="DFR382" s="811"/>
      <c r="DFS382" s="811"/>
      <c r="DFT382" s="811"/>
      <c r="DFU382" s="811"/>
      <c r="DFV382" s="811"/>
      <c r="DFW382" s="811"/>
      <c r="DFX382" s="811"/>
      <c r="DFY382" s="811"/>
      <c r="DFZ382" s="811"/>
      <c r="DGA382" s="811"/>
      <c r="DGB382" s="811"/>
      <c r="DGC382" s="811"/>
      <c r="DGD382" s="811"/>
      <c r="DGE382" s="811"/>
      <c r="DGF382" s="811"/>
      <c r="DGG382" s="811"/>
      <c r="DGH382" s="811"/>
      <c r="DGI382" s="811"/>
      <c r="DGJ382" s="811"/>
      <c r="DGK382" s="811"/>
      <c r="DGL382" s="811"/>
      <c r="DGM382" s="811"/>
      <c r="DGN382" s="811"/>
      <c r="DGO382" s="811"/>
      <c r="DGP382" s="811"/>
      <c r="DGQ382" s="811"/>
      <c r="DGR382" s="811"/>
      <c r="DGS382" s="811"/>
      <c r="DGT382" s="811"/>
      <c r="DGU382" s="811"/>
      <c r="DGV382" s="811"/>
      <c r="DGW382" s="811"/>
      <c r="DGX382" s="811"/>
      <c r="DGY382" s="811"/>
      <c r="DGZ382" s="811"/>
      <c r="DHA382" s="811"/>
      <c r="DHB382" s="811"/>
      <c r="DHC382" s="811"/>
      <c r="DHD382" s="811"/>
      <c r="DHE382" s="811"/>
      <c r="DHF382" s="811"/>
      <c r="DHG382" s="811"/>
      <c r="DHH382" s="811"/>
      <c r="DHI382" s="811"/>
      <c r="DHJ382" s="811"/>
      <c r="DHK382" s="811"/>
      <c r="DHL382" s="811"/>
      <c r="DHM382" s="811"/>
      <c r="DHN382" s="811"/>
      <c r="DHO382" s="811"/>
      <c r="DHP382" s="811"/>
      <c r="DHQ382" s="811"/>
      <c r="DHR382" s="811"/>
      <c r="DHS382" s="811"/>
      <c r="DHT382" s="811"/>
      <c r="DHU382" s="811"/>
      <c r="DHV382" s="811"/>
      <c r="DHW382" s="811"/>
      <c r="DHX382" s="811"/>
      <c r="DHY382" s="811"/>
      <c r="DHZ382" s="811"/>
      <c r="DIA382" s="811"/>
      <c r="DIB382" s="811"/>
      <c r="DIC382" s="811"/>
      <c r="DID382" s="811"/>
      <c r="DIE382" s="811"/>
      <c r="DIF382" s="811"/>
      <c r="DIG382" s="811"/>
      <c r="DIH382" s="811"/>
      <c r="DII382" s="811"/>
      <c r="DIJ382" s="811"/>
      <c r="DIK382" s="811"/>
      <c r="DIL382" s="811"/>
      <c r="DIM382" s="811"/>
      <c r="DIN382" s="811"/>
      <c r="DIO382" s="811"/>
      <c r="DIP382" s="811"/>
      <c r="DIQ382" s="811"/>
      <c r="DIR382" s="811"/>
      <c r="DIS382" s="811"/>
      <c r="DIT382" s="811"/>
      <c r="DIU382" s="811"/>
      <c r="DIV382" s="811"/>
      <c r="DIW382" s="811"/>
      <c r="DIX382" s="811"/>
      <c r="DIY382" s="811"/>
      <c r="DIZ382" s="811"/>
      <c r="DJA382" s="811"/>
      <c r="DJB382" s="811"/>
      <c r="DJC382" s="811"/>
      <c r="DJD382" s="811"/>
      <c r="DJE382" s="811"/>
      <c r="DJF382" s="811"/>
      <c r="DJG382" s="811"/>
      <c r="DJH382" s="811"/>
      <c r="DJI382" s="811"/>
      <c r="DJJ382" s="811"/>
      <c r="DJK382" s="811"/>
      <c r="DJL382" s="811"/>
      <c r="DJM382" s="811"/>
      <c r="DJN382" s="811"/>
      <c r="DJO382" s="811"/>
      <c r="DJP382" s="811"/>
      <c r="DJQ382" s="811"/>
      <c r="DJR382" s="811"/>
      <c r="DJS382" s="811"/>
      <c r="DJT382" s="811"/>
      <c r="DJU382" s="811"/>
      <c r="DJV382" s="811"/>
      <c r="DJW382" s="811"/>
      <c r="DJX382" s="811"/>
      <c r="DJY382" s="811"/>
      <c r="DJZ382" s="811"/>
      <c r="DKA382" s="811"/>
      <c r="DKB382" s="811"/>
      <c r="DKC382" s="811"/>
      <c r="DKD382" s="811"/>
      <c r="DKE382" s="811"/>
      <c r="DKF382" s="811"/>
      <c r="DKG382" s="811"/>
      <c r="DKH382" s="811"/>
      <c r="DKI382" s="811"/>
      <c r="DKJ382" s="811"/>
      <c r="DKK382" s="811"/>
      <c r="DKL382" s="811"/>
      <c r="DKM382" s="811"/>
      <c r="DKN382" s="811"/>
      <c r="DKO382" s="811"/>
      <c r="DKP382" s="811"/>
      <c r="DKQ382" s="811"/>
      <c r="DKR382" s="811"/>
      <c r="DKS382" s="811"/>
      <c r="DKT382" s="811"/>
      <c r="DKU382" s="811"/>
      <c r="DKV382" s="811"/>
      <c r="DKW382" s="811"/>
      <c r="DKX382" s="811"/>
      <c r="DKY382" s="811"/>
      <c r="DKZ382" s="811"/>
      <c r="DLA382" s="811"/>
      <c r="DLB382" s="811"/>
      <c r="DLC382" s="811"/>
      <c r="DLD382" s="811"/>
      <c r="DLE382" s="811"/>
      <c r="DLF382" s="811"/>
      <c r="DLG382" s="811"/>
      <c r="DLH382" s="811"/>
      <c r="DLI382" s="811"/>
      <c r="DLJ382" s="811"/>
      <c r="DLK382" s="811"/>
      <c r="DLL382" s="811"/>
      <c r="DLM382" s="811"/>
      <c r="DLN382" s="811"/>
      <c r="DLO382" s="811"/>
      <c r="DLP382" s="811"/>
      <c r="DLQ382" s="811"/>
      <c r="DLR382" s="811"/>
      <c r="DLS382" s="811"/>
      <c r="DLT382" s="811"/>
      <c r="DLU382" s="811"/>
      <c r="DLV382" s="811"/>
      <c r="DLW382" s="811"/>
      <c r="DLX382" s="811"/>
      <c r="DLY382" s="811"/>
      <c r="DLZ382" s="811"/>
      <c r="DMA382" s="811"/>
      <c r="DMB382" s="811"/>
      <c r="DMC382" s="811"/>
      <c r="DMD382" s="811"/>
      <c r="DME382" s="811"/>
      <c r="DMF382" s="811"/>
      <c r="DMG382" s="811"/>
      <c r="DMH382" s="811"/>
      <c r="DMI382" s="811"/>
      <c r="DMJ382" s="811"/>
      <c r="DMK382" s="811"/>
      <c r="DML382" s="811"/>
      <c r="DMM382" s="811"/>
      <c r="DMN382" s="811"/>
      <c r="DMO382" s="811"/>
      <c r="DMP382" s="811"/>
      <c r="DMQ382" s="811"/>
      <c r="DMR382" s="811"/>
      <c r="DMS382" s="811"/>
      <c r="DMT382" s="811"/>
      <c r="DMU382" s="811"/>
      <c r="DMV382" s="811"/>
      <c r="DMW382" s="811"/>
      <c r="DMX382" s="811"/>
      <c r="DMY382" s="811"/>
      <c r="DMZ382" s="811"/>
      <c r="DNA382" s="811"/>
      <c r="DNB382" s="811"/>
      <c r="DNC382" s="811"/>
      <c r="DND382" s="811"/>
      <c r="DNE382" s="811"/>
      <c r="DNF382" s="811"/>
      <c r="DNG382" s="811"/>
      <c r="DNH382" s="811"/>
      <c r="DNI382" s="811"/>
      <c r="DNJ382" s="811"/>
      <c r="DNK382" s="811"/>
      <c r="DNL382" s="811"/>
      <c r="DNM382" s="811"/>
      <c r="DNN382" s="811"/>
      <c r="DNO382" s="811"/>
      <c r="DNP382" s="811"/>
      <c r="DNQ382" s="811"/>
      <c r="DNR382" s="811"/>
      <c r="DNS382" s="811"/>
      <c r="DNT382" s="811"/>
      <c r="DNU382" s="811"/>
      <c r="DNV382" s="811"/>
      <c r="DNW382" s="811"/>
      <c r="DNX382" s="811"/>
      <c r="DNY382" s="811"/>
      <c r="DNZ382" s="811"/>
      <c r="DOA382" s="811"/>
      <c r="DOB382" s="811"/>
      <c r="DOC382" s="811"/>
      <c r="DOD382" s="811"/>
      <c r="DOE382" s="811"/>
      <c r="DOF382" s="811"/>
      <c r="DOG382" s="811"/>
      <c r="DOH382" s="811"/>
      <c r="DOI382" s="811"/>
      <c r="DOJ382" s="811"/>
      <c r="DOK382" s="811"/>
      <c r="DOL382" s="811"/>
      <c r="DOM382" s="811"/>
      <c r="DON382" s="811"/>
      <c r="DOO382" s="811"/>
      <c r="DOP382" s="811"/>
      <c r="DOQ382" s="811"/>
      <c r="DOR382" s="811"/>
      <c r="DOS382" s="811"/>
      <c r="DOT382" s="811"/>
      <c r="DOU382" s="811"/>
      <c r="DOV382" s="811"/>
      <c r="DOW382" s="811"/>
      <c r="DOX382" s="811"/>
      <c r="DOY382" s="811"/>
      <c r="DOZ382" s="811"/>
      <c r="DPA382" s="811"/>
      <c r="DPB382" s="811"/>
      <c r="DPC382" s="811"/>
      <c r="DPD382" s="811"/>
      <c r="DPE382" s="811"/>
      <c r="DPF382" s="811"/>
      <c r="DPG382" s="811"/>
      <c r="DPH382" s="811"/>
      <c r="DPI382" s="811"/>
      <c r="DPJ382" s="811"/>
      <c r="DPK382" s="811"/>
      <c r="DPL382" s="811"/>
      <c r="DPM382" s="811"/>
      <c r="DPN382" s="811"/>
      <c r="DPO382" s="811"/>
      <c r="DPP382" s="811"/>
      <c r="DPQ382" s="811"/>
      <c r="DPR382" s="811"/>
      <c r="DPS382" s="811"/>
      <c r="DPT382" s="811"/>
      <c r="DPU382" s="811"/>
      <c r="DPV382" s="811"/>
      <c r="DPW382" s="811"/>
      <c r="DPX382" s="811"/>
      <c r="DPY382" s="811"/>
      <c r="DPZ382" s="811"/>
      <c r="DQA382" s="811"/>
      <c r="DQB382" s="811"/>
      <c r="DQC382" s="811"/>
      <c r="DQD382" s="811"/>
      <c r="DQE382" s="811"/>
      <c r="DQF382" s="811"/>
      <c r="DQG382" s="811"/>
      <c r="DQH382" s="811"/>
      <c r="DQI382" s="811"/>
      <c r="DQJ382" s="811"/>
      <c r="DQK382" s="811"/>
      <c r="DQL382" s="811"/>
      <c r="DQM382" s="811"/>
      <c r="DQN382" s="811"/>
      <c r="DQO382" s="811"/>
      <c r="DQP382" s="811"/>
      <c r="DQQ382" s="811"/>
      <c r="DQR382" s="811"/>
      <c r="DQS382" s="811"/>
      <c r="DQT382" s="811"/>
      <c r="DQU382" s="811"/>
      <c r="DQV382" s="811"/>
      <c r="DQW382" s="811"/>
      <c r="DQX382" s="811"/>
      <c r="DQY382" s="811"/>
      <c r="DQZ382" s="811"/>
      <c r="DRA382" s="811"/>
      <c r="DRB382" s="811"/>
      <c r="DRC382" s="811"/>
      <c r="DRD382" s="811"/>
      <c r="DRE382" s="811"/>
      <c r="DRF382" s="811"/>
      <c r="DRG382" s="811"/>
      <c r="DRH382" s="811"/>
      <c r="DRI382" s="811"/>
      <c r="DRJ382" s="811"/>
      <c r="DRK382" s="811"/>
      <c r="DRL382" s="811"/>
      <c r="DRM382" s="811"/>
      <c r="DRN382" s="811"/>
      <c r="DRO382" s="811"/>
      <c r="DRP382" s="811"/>
      <c r="DRQ382" s="811"/>
      <c r="DRR382" s="811"/>
      <c r="DRS382" s="811"/>
      <c r="DRT382" s="811"/>
      <c r="DRU382" s="811"/>
      <c r="DRV382" s="811"/>
      <c r="DRW382" s="811"/>
      <c r="DRX382" s="811"/>
      <c r="DRY382" s="811"/>
      <c r="DRZ382" s="811"/>
      <c r="DSA382" s="811"/>
      <c r="DSB382" s="811"/>
      <c r="DSC382" s="811"/>
      <c r="DSD382" s="811"/>
      <c r="DSE382" s="811"/>
      <c r="DSF382" s="811"/>
      <c r="DSG382" s="811"/>
      <c r="DSH382" s="811"/>
      <c r="DSI382" s="811"/>
      <c r="DSJ382" s="811"/>
      <c r="DSK382" s="811"/>
      <c r="DSL382" s="811"/>
      <c r="DSM382" s="811"/>
      <c r="DSN382" s="811"/>
      <c r="DSO382" s="811"/>
      <c r="DSP382" s="811"/>
      <c r="DSQ382" s="811"/>
      <c r="DSR382" s="811"/>
      <c r="DSS382" s="811"/>
      <c r="DST382" s="811"/>
      <c r="DSU382" s="811"/>
      <c r="DSV382" s="811"/>
      <c r="DSW382" s="811"/>
      <c r="DSX382" s="811"/>
      <c r="DSY382" s="811"/>
      <c r="DSZ382" s="811"/>
      <c r="DTA382" s="811"/>
      <c r="DTB382" s="811"/>
      <c r="DTC382" s="811"/>
      <c r="DTD382" s="811"/>
      <c r="DTE382" s="811"/>
      <c r="DTF382" s="811"/>
      <c r="DTG382" s="811"/>
      <c r="DTH382" s="811"/>
      <c r="DTI382" s="811"/>
      <c r="DTJ382" s="811"/>
      <c r="DTK382" s="811"/>
      <c r="DTL382" s="811"/>
      <c r="DTM382" s="811"/>
      <c r="DTN382" s="811"/>
      <c r="DTO382" s="811"/>
      <c r="DTP382" s="811"/>
      <c r="DTQ382" s="811"/>
      <c r="DTR382" s="811"/>
      <c r="DTS382" s="811"/>
      <c r="DTT382" s="811"/>
      <c r="DTU382" s="811"/>
      <c r="DTV382" s="811"/>
      <c r="DTW382" s="811"/>
      <c r="DTX382" s="811"/>
      <c r="DTY382" s="811"/>
      <c r="DTZ382" s="811"/>
      <c r="DUA382" s="811"/>
      <c r="DUB382" s="811"/>
      <c r="DUC382" s="811"/>
      <c r="DUD382" s="811"/>
      <c r="DUE382" s="811"/>
      <c r="DUF382" s="811"/>
      <c r="DUG382" s="811"/>
      <c r="DUH382" s="811"/>
      <c r="DUI382" s="811"/>
      <c r="DUJ382" s="811"/>
      <c r="DUK382" s="811"/>
      <c r="DUL382" s="811"/>
      <c r="DUM382" s="811"/>
      <c r="DUN382" s="811"/>
      <c r="DUO382" s="811"/>
      <c r="DUP382" s="811"/>
      <c r="DUQ382" s="811"/>
      <c r="DUR382" s="811"/>
      <c r="DUS382" s="811"/>
      <c r="DUT382" s="811"/>
      <c r="DUU382" s="811"/>
      <c r="DUV382" s="811"/>
      <c r="DUW382" s="811"/>
      <c r="DUX382" s="811"/>
      <c r="DUY382" s="811"/>
      <c r="DUZ382" s="811"/>
      <c r="DVA382" s="811"/>
      <c r="DVB382" s="811"/>
      <c r="DVC382" s="811"/>
      <c r="DVD382" s="811"/>
      <c r="DVE382" s="811"/>
      <c r="DVF382" s="811"/>
      <c r="DVG382" s="811"/>
      <c r="DVH382" s="811"/>
      <c r="DVI382" s="811"/>
      <c r="DVJ382" s="811"/>
      <c r="DVK382" s="811"/>
      <c r="DVL382" s="811"/>
      <c r="DVM382" s="811"/>
      <c r="DVN382" s="811"/>
      <c r="DVO382" s="811"/>
      <c r="DVP382" s="811"/>
      <c r="DVQ382" s="811"/>
      <c r="DVR382" s="811"/>
      <c r="DVS382" s="811"/>
      <c r="DVT382" s="811"/>
      <c r="DVU382" s="811"/>
      <c r="DVV382" s="811"/>
      <c r="DVW382" s="811"/>
      <c r="DVX382" s="811"/>
      <c r="DVY382" s="811"/>
      <c r="DVZ382" s="811"/>
      <c r="DWA382" s="811"/>
      <c r="DWB382" s="811"/>
      <c r="DWC382" s="811"/>
      <c r="DWD382" s="811"/>
      <c r="DWE382" s="811"/>
      <c r="DWF382" s="811"/>
      <c r="DWG382" s="811"/>
      <c r="DWH382" s="811"/>
      <c r="DWI382" s="811"/>
      <c r="DWJ382" s="811"/>
      <c r="DWK382" s="811"/>
      <c r="DWL382" s="811"/>
      <c r="DWM382" s="811"/>
      <c r="DWN382" s="811"/>
      <c r="DWO382" s="811"/>
      <c r="DWP382" s="811"/>
      <c r="DWQ382" s="811"/>
      <c r="DWR382" s="811"/>
      <c r="DWS382" s="811"/>
      <c r="DWT382" s="811"/>
      <c r="DWU382" s="811"/>
      <c r="DWV382" s="811"/>
      <c r="DWW382" s="811"/>
      <c r="DWX382" s="811"/>
      <c r="DWY382" s="811"/>
      <c r="DWZ382" s="811"/>
      <c r="DXA382" s="811"/>
      <c r="DXB382" s="811"/>
      <c r="DXC382" s="811"/>
      <c r="DXD382" s="811"/>
      <c r="DXE382" s="811"/>
      <c r="DXF382" s="811"/>
      <c r="DXG382" s="811"/>
      <c r="DXH382" s="811"/>
      <c r="DXI382" s="811"/>
      <c r="DXJ382" s="811"/>
      <c r="DXK382" s="811"/>
      <c r="DXL382" s="811"/>
      <c r="DXM382" s="811"/>
      <c r="DXN382" s="811"/>
      <c r="DXO382" s="811"/>
      <c r="DXP382" s="811"/>
      <c r="DXQ382" s="811"/>
      <c r="DXR382" s="811"/>
      <c r="DXS382" s="811"/>
      <c r="DXT382" s="811"/>
      <c r="DXU382" s="811"/>
      <c r="DXV382" s="811"/>
      <c r="DXW382" s="811"/>
      <c r="DXX382" s="811"/>
      <c r="DXY382" s="811"/>
      <c r="DXZ382" s="811"/>
      <c r="DYA382" s="811"/>
      <c r="DYB382" s="811"/>
      <c r="DYC382" s="811"/>
      <c r="DYD382" s="811"/>
      <c r="DYE382" s="811"/>
      <c r="DYF382" s="811"/>
      <c r="DYG382" s="811"/>
      <c r="DYH382" s="811"/>
      <c r="DYI382" s="811"/>
      <c r="DYJ382" s="811"/>
      <c r="DYK382" s="811"/>
      <c r="DYL382" s="811"/>
      <c r="DYM382" s="811"/>
      <c r="DYN382" s="811"/>
      <c r="DYO382" s="811"/>
      <c r="DYP382" s="811"/>
      <c r="DYQ382" s="811"/>
      <c r="DYR382" s="811"/>
      <c r="DYS382" s="811"/>
      <c r="DYT382" s="811"/>
      <c r="DYU382" s="811"/>
      <c r="DYV382" s="811"/>
      <c r="DYW382" s="811"/>
      <c r="DYX382" s="811"/>
      <c r="DYY382" s="811"/>
      <c r="DYZ382" s="811"/>
      <c r="DZA382" s="811"/>
      <c r="DZB382" s="811"/>
      <c r="DZC382" s="811"/>
      <c r="DZD382" s="811"/>
      <c r="DZE382" s="811"/>
      <c r="DZF382" s="811"/>
      <c r="DZG382" s="811"/>
      <c r="DZH382" s="811"/>
      <c r="DZI382" s="811"/>
      <c r="DZJ382" s="811"/>
      <c r="DZK382" s="811"/>
      <c r="DZL382" s="811"/>
      <c r="DZM382" s="811"/>
      <c r="DZN382" s="811"/>
      <c r="DZO382" s="811"/>
      <c r="DZP382" s="811"/>
      <c r="DZQ382" s="811"/>
      <c r="DZR382" s="811"/>
      <c r="DZS382" s="811"/>
      <c r="DZT382" s="811"/>
      <c r="DZU382" s="811"/>
      <c r="DZV382" s="811"/>
      <c r="DZW382" s="811"/>
      <c r="DZX382" s="811"/>
      <c r="DZY382" s="811"/>
      <c r="DZZ382" s="811"/>
      <c r="EAA382" s="811"/>
      <c r="EAB382" s="811"/>
      <c r="EAC382" s="811"/>
      <c r="EAD382" s="811"/>
      <c r="EAE382" s="811"/>
      <c r="EAF382" s="811"/>
      <c r="EAG382" s="811"/>
      <c r="EAH382" s="811"/>
      <c r="EAI382" s="811"/>
      <c r="EAJ382" s="811"/>
      <c r="EAK382" s="811"/>
      <c r="EAL382" s="811"/>
      <c r="EAM382" s="811"/>
      <c r="EAN382" s="811"/>
      <c r="EAO382" s="811"/>
      <c r="EAP382" s="811"/>
      <c r="EAQ382" s="811"/>
      <c r="EAR382" s="811"/>
      <c r="EAS382" s="811"/>
      <c r="EAT382" s="811"/>
      <c r="EAU382" s="811"/>
      <c r="EAV382" s="811"/>
      <c r="EAW382" s="811"/>
      <c r="EAX382" s="811"/>
      <c r="EAY382" s="811"/>
      <c r="EAZ382" s="811"/>
      <c r="EBA382" s="811"/>
      <c r="EBB382" s="811"/>
      <c r="EBC382" s="811"/>
      <c r="EBD382" s="811"/>
      <c r="EBE382" s="811"/>
      <c r="EBF382" s="811"/>
      <c r="EBG382" s="811"/>
      <c r="EBH382" s="811"/>
      <c r="EBI382" s="811"/>
      <c r="EBJ382" s="811"/>
      <c r="EBK382" s="811"/>
      <c r="EBL382" s="811"/>
      <c r="EBM382" s="811"/>
      <c r="EBN382" s="811"/>
      <c r="EBO382" s="811"/>
      <c r="EBP382" s="811"/>
      <c r="EBQ382" s="811"/>
      <c r="EBR382" s="811"/>
      <c r="EBS382" s="811"/>
      <c r="EBT382" s="811"/>
      <c r="EBU382" s="811"/>
      <c r="EBV382" s="811"/>
      <c r="EBW382" s="811"/>
      <c r="EBX382" s="811"/>
      <c r="EBY382" s="811"/>
      <c r="EBZ382" s="811"/>
      <c r="ECA382" s="811"/>
      <c r="ECB382" s="811"/>
      <c r="ECC382" s="811"/>
      <c r="ECD382" s="811"/>
      <c r="ECE382" s="811"/>
      <c r="ECF382" s="811"/>
      <c r="ECG382" s="811"/>
      <c r="ECH382" s="811"/>
      <c r="ECI382" s="811"/>
      <c r="ECJ382" s="811"/>
      <c r="ECK382" s="811"/>
      <c r="ECL382" s="811"/>
      <c r="ECM382" s="811"/>
      <c r="ECN382" s="811"/>
      <c r="ECO382" s="811"/>
      <c r="ECP382" s="811"/>
      <c r="ECQ382" s="811"/>
      <c r="ECR382" s="811"/>
      <c r="ECS382" s="811"/>
      <c r="ECT382" s="811"/>
      <c r="ECU382" s="811"/>
      <c r="ECV382" s="811"/>
      <c r="ECW382" s="811"/>
      <c r="ECX382" s="811"/>
      <c r="ECY382" s="811"/>
      <c r="ECZ382" s="811"/>
      <c r="EDA382" s="811"/>
      <c r="EDB382" s="811"/>
      <c r="EDC382" s="811"/>
      <c r="EDD382" s="811"/>
      <c r="EDE382" s="811"/>
      <c r="EDF382" s="811"/>
      <c r="EDG382" s="811"/>
      <c r="EDH382" s="811"/>
      <c r="EDI382" s="811"/>
      <c r="EDJ382" s="811"/>
      <c r="EDK382" s="811"/>
      <c r="EDL382" s="811"/>
      <c r="EDM382" s="811"/>
      <c r="EDN382" s="811"/>
      <c r="EDO382" s="811"/>
      <c r="EDP382" s="811"/>
      <c r="EDQ382" s="811"/>
      <c r="EDR382" s="811"/>
      <c r="EDS382" s="811"/>
      <c r="EDT382" s="811"/>
      <c r="EDU382" s="811"/>
      <c r="EDV382" s="811"/>
      <c r="EDW382" s="811"/>
      <c r="EDX382" s="811"/>
      <c r="EDY382" s="811"/>
      <c r="EDZ382" s="811"/>
      <c r="EEA382" s="811"/>
      <c r="EEB382" s="811"/>
      <c r="EEC382" s="811"/>
      <c r="EED382" s="811"/>
      <c r="EEE382" s="811"/>
      <c r="EEF382" s="811"/>
      <c r="EEG382" s="811"/>
      <c r="EEH382" s="811"/>
      <c r="EEI382" s="811"/>
      <c r="EEJ382" s="811"/>
      <c r="EEK382" s="811"/>
      <c r="EEL382" s="811"/>
      <c r="EEM382" s="811"/>
      <c r="EEN382" s="811"/>
      <c r="EEO382" s="811"/>
      <c r="EEP382" s="811"/>
      <c r="EEQ382" s="811"/>
      <c r="EER382" s="811"/>
      <c r="EES382" s="811"/>
      <c r="EET382" s="811"/>
      <c r="EEU382" s="811"/>
      <c r="EEV382" s="811"/>
      <c r="EEW382" s="811"/>
      <c r="EEX382" s="811"/>
      <c r="EEY382" s="811"/>
      <c r="EEZ382" s="811"/>
      <c r="EFA382" s="811"/>
      <c r="EFB382" s="811"/>
      <c r="EFC382" s="811"/>
      <c r="EFD382" s="811"/>
      <c r="EFE382" s="811"/>
      <c r="EFF382" s="811"/>
      <c r="EFG382" s="811"/>
      <c r="EFH382" s="811"/>
      <c r="EFI382" s="811"/>
      <c r="EFJ382" s="811"/>
      <c r="EFK382" s="811"/>
      <c r="EFL382" s="811"/>
      <c r="EFM382" s="811"/>
      <c r="EFN382" s="811"/>
      <c r="EFO382" s="811"/>
      <c r="EFP382" s="811"/>
      <c r="EFQ382" s="811"/>
      <c r="EFR382" s="811"/>
      <c r="EFS382" s="811"/>
      <c r="EFT382" s="811"/>
      <c r="EFU382" s="811"/>
      <c r="EFV382" s="811"/>
      <c r="EFW382" s="811"/>
      <c r="EFX382" s="811"/>
      <c r="EFY382" s="811"/>
      <c r="EFZ382" s="811"/>
      <c r="EGA382" s="811"/>
      <c r="EGB382" s="811"/>
      <c r="EGC382" s="811"/>
      <c r="EGD382" s="811"/>
      <c r="EGE382" s="811"/>
      <c r="EGF382" s="811"/>
      <c r="EGG382" s="811"/>
      <c r="EGH382" s="811"/>
      <c r="EGI382" s="811"/>
      <c r="EGJ382" s="811"/>
      <c r="EGK382" s="811"/>
      <c r="EGL382" s="811"/>
      <c r="EGM382" s="811"/>
      <c r="EGN382" s="811"/>
      <c r="EGO382" s="811"/>
      <c r="EGP382" s="811"/>
      <c r="EGQ382" s="811"/>
      <c r="EGR382" s="811"/>
      <c r="EGS382" s="811"/>
      <c r="EGT382" s="811"/>
      <c r="EGU382" s="811"/>
      <c r="EGV382" s="811"/>
      <c r="EGW382" s="811"/>
      <c r="EGX382" s="811"/>
      <c r="EGY382" s="811"/>
      <c r="EGZ382" s="811"/>
      <c r="EHA382" s="811"/>
      <c r="EHB382" s="811"/>
      <c r="EHC382" s="811"/>
      <c r="EHD382" s="811"/>
      <c r="EHE382" s="811"/>
      <c r="EHF382" s="811"/>
      <c r="EHG382" s="811"/>
      <c r="EHH382" s="811"/>
      <c r="EHI382" s="811"/>
      <c r="EHJ382" s="811"/>
      <c r="EHK382" s="811"/>
      <c r="EHL382" s="811"/>
      <c r="EHM382" s="811"/>
      <c r="EHN382" s="811"/>
      <c r="EHO382" s="811"/>
      <c r="EHP382" s="811"/>
      <c r="EHQ382" s="811"/>
      <c r="EHR382" s="811"/>
      <c r="EHS382" s="811"/>
      <c r="EHT382" s="811"/>
      <c r="EHU382" s="811"/>
      <c r="EHV382" s="811"/>
      <c r="EHW382" s="811"/>
      <c r="EHX382" s="811"/>
      <c r="EHY382" s="811"/>
      <c r="EHZ382" s="811"/>
      <c r="EIA382" s="811"/>
      <c r="EIB382" s="811"/>
      <c r="EIC382" s="811"/>
      <c r="EID382" s="811"/>
      <c r="EIE382" s="811"/>
      <c r="EIF382" s="811"/>
      <c r="EIG382" s="811"/>
      <c r="EIH382" s="811"/>
      <c r="EII382" s="811"/>
      <c r="EIJ382" s="811"/>
      <c r="EIK382" s="811"/>
      <c r="EIL382" s="811"/>
      <c r="EIM382" s="811"/>
      <c r="EIN382" s="811"/>
      <c r="EIO382" s="811"/>
      <c r="EIP382" s="811"/>
      <c r="EIQ382" s="811"/>
      <c r="EIR382" s="811"/>
      <c r="EIS382" s="811"/>
      <c r="EIT382" s="811"/>
      <c r="EIU382" s="811"/>
      <c r="EIV382" s="811"/>
      <c r="EIW382" s="811"/>
      <c r="EIX382" s="811"/>
      <c r="EIY382" s="811"/>
      <c r="EIZ382" s="811"/>
      <c r="EJA382" s="811"/>
      <c r="EJB382" s="811"/>
      <c r="EJC382" s="811"/>
      <c r="EJD382" s="811"/>
      <c r="EJE382" s="811"/>
      <c r="EJF382" s="811"/>
      <c r="EJG382" s="811"/>
      <c r="EJH382" s="811"/>
      <c r="EJI382" s="811"/>
      <c r="EJJ382" s="811"/>
      <c r="EJK382" s="811"/>
      <c r="EJL382" s="811"/>
      <c r="EJM382" s="811"/>
      <c r="EJN382" s="811"/>
      <c r="EJO382" s="811"/>
      <c r="EJP382" s="811"/>
      <c r="EJQ382" s="811"/>
      <c r="EJR382" s="811"/>
      <c r="EJS382" s="811"/>
      <c r="EJT382" s="811"/>
      <c r="EJU382" s="811"/>
      <c r="EJV382" s="811"/>
      <c r="EJW382" s="811"/>
      <c r="EJX382" s="811"/>
      <c r="EJY382" s="811"/>
      <c r="EJZ382" s="811"/>
      <c r="EKA382" s="811"/>
      <c r="EKB382" s="811"/>
      <c r="EKC382" s="811"/>
      <c r="EKD382" s="811"/>
      <c r="EKE382" s="811"/>
      <c r="EKF382" s="811"/>
      <c r="EKG382" s="811"/>
      <c r="EKH382" s="811"/>
      <c r="EKI382" s="811"/>
      <c r="EKJ382" s="811"/>
      <c r="EKK382" s="811"/>
      <c r="EKL382" s="811"/>
      <c r="EKM382" s="811"/>
      <c r="EKN382" s="811"/>
      <c r="EKO382" s="811"/>
      <c r="EKP382" s="811"/>
      <c r="EKQ382" s="811"/>
      <c r="EKR382" s="811"/>
      <c r="EKS382" s="811"/>
      <c r="EKT382" s="811"/>
      <c r="EKU382" s="811"/>
      <c r="EKV382" s="811"/>
      <c r="EKW382" s="811"/>
      <c r="EKX382" s="811"/>
      <c r="EKY382" s="811"/>
      <c r="EKZ382" s="811"/>
      <c r="ELA382" s="811"/>
      <c r="ELB382" s="811"/>
      <c r="ELC382" s="811"/>
      <c r="ELD382" s="811"/>
      <c r="ELE382" s="811"/>
      <c r="ELF382" s="811"/>
      <c r="ELG382" s="811"/>
      <c r="ELH382" s="811"/>
      <c r="ELI382" s="811"/>
      <c r="ELJ382" s="811"/>
      <c r="ELK382" s="811"/>
      <c r="ELL382" s="811"/>
      <c r="ELM382" s="811"/>
      <c r="ELN382" s="811"/>
      <c r="ELO382" s="811"/>
      <c r="ELP382" s="811"/>
      <c r="ELQ382" s="811"/>
      <c r="ELR382" s="811"/>
      <c r="ELS382" s="811"/>
      <c r="ELT382" s="811"/>
      <c r="ELU382" s="811"/>
      <c r="ELV382" s="811"/>
      <c r="ELW382" s="811"/>
      <c r="ELX382" s="811"/>
      <c r="ELY382" s="811"/>
      <c r="ELZ382" s="811"/>
      <c r="EMA382" s="811"/>
      <c r="EMB382" s="811"/>
      <c r="EMC382" s="811"/>
      <c r="EMD382" s="811"/>
      <c r="EME382" s="811"/>
      <c r="EMF382" s="811"/>
      <c r="EMG382" s="811"/>
      <c r="EMH382" s="811"/>
      <c r="EMI382" s="811"/>
      <c r="EMJ382" s="811"/>
      <c r="EMK382" s="811"/>
      <c r="EML382" s="811"/>
      <c r="EMM382" s="811"/>
      <c r="EMN382" s="811"/>
      <c r="EMO382" s="811"/>
      <c r="EMP382" s="811"/>
      <c r="EMQ382" s="811"/>
      <c r="EMR382" s="811"/>
      <c r="EMS382" s="811"/>
      <c r="EMT382" s="811"/>
      <c r="EMU382" s="811"/>
      <c r="EMV382" s="811"/>
      <c r="EMW382" s="811"/>
      <c r="EMX382" s="811"/>
      <c r="EMY382" s="811"/>
      <c r="EMZ382" s="811"/>
      <c r="ENA382" s="811"/>
      <c r="ENB382" s="811"/>
      <c r="ENC382" s="811"/>
      <c r="END382" s="811"/>
      <c r="ENE382" s="811"/>
      <c r="ENF382" s="811"/>
      <c r="ENG382" s="811"/>
      <c r="ENH382" s="811"/>
      <c r="ENI382" s="811"/>
      <c r="ENJ382" s="811"/>
      <c r="ENK382" s="811"/>
      <c r="ENL382" s="811"/>
      <c r="ENM382" s="811"/>
      <c r="ENN382" s="811"/>
      <c r="ENO382" s="811"/>
      <c r="ENP382" s="811"/>
      <c r="ENQ382" s="811"/>
      <c r="ENR382" s="811"/>
      <c r="ENS382" s="811"/>
      <c r="ENT382" s="811"/>
      <c r="ENU382" s="811"/>
      <c r="ENV382" s="811"/>
      <c r="ENW382" s="811"/>
      <c r="ENX382" s="811"/>
      <c r="ENY382" s="811"/>
      <c r="ENZ382" s="811"/>
      <c r="EOA382" s="811"/>
      <c r="EOB382" s="811"/>
      <c r="EOC382" s="811"/>
      <c r="EOD382" s="811"/>
      <c r="EOE382" s="811"/>
      <c r="EOF382" s="811"/>
      <c r="EOG382" s="811"/>
      <c r="EOH382" s="811"/>
      <c r="EOI382" s="811"/>
      <c r="EOJ382" s="811"/>
      <c r="EOK382" s="811"/>
      <c r="EOL382" s="811"/>
      <c r="EOM382" s="811"/>
      <c r="EON382" s="811"/>
      <c r="EOO382" s="811"/>
      <c r="EOP382" s="811"/>
      <c r="EOQ382" s="811"/>
      <c r="EOR382" s="811"/>
      <c r="EOS382" s="811"/>
      <c r="EOT382" s="811"/>
      <c r="EOU382" s="811"/>
      <c r="EOV382" s="811"/>
      <c r="EOW382" s="811"/>
      <c r="EOX382" s="811"/>
      <c r="EOY382" s="811"/>
      <c r="EOZ382" s="811"/>
      <c r="EPA382" s="811"/>
      <c r="EPB382" s="811"/>
      <c r="EPC382" s="811"/>
      <c r="EPD382" s="811"/>
      <c r="EPE382" s="811"/>
      <c r="EPF382" s="811"/>
      <c r="EPG382" s="811"/>
      <c r="EPH382" s="811"/>
      <c r="EPI382" s="811"/>
      <c r="EPJ382" s="811"/>
      <c r="EPK382" s="811"/>
      <c r="EPL382" s="811"/>
      <c r="EPM382" s="811"/>
      <c r="EPN382" s="811"/>
      <c r="EPO382" s="811"/>
      <c r="EPP382" s="811"/>
      <c r="EPQ382" s="811"/>
      <c r="EPR382" s="811"/>
      <c r="EPS382" s="811"/>
      <c r="EPT382" s="811"/>
      <c r="EPU382" s="811"/>
      <c r="EPV382" s="811"/>
      <c r="EPW382" s="811"/>
      <c r="EPX382" s="811"/>
      <c r="EPY382" s="811"/>
      <c r="EPZ382" s="811"/>
      <c r="EQA382" s="811"/>
      <c r="EQB382" s="811"/>
      <c r="EQC382" s="811"/>
      <c r="EQD382" s="811"/>
      <c r="EQE382" s="811"/>
      <c r="EQF382" s="811"/>
      <c r="EQG382" s="811"/>
      <c r="EQH382" s="811"/>
      <c r="EQI382" s="811"/>
      <c r="EQJ382" s="811"/>
      <c r="EQK382" s="811"/>
      <c r="EQL382" s="811"/>
      <c r="EQM382" s="811"/>
      <c r="EQN382" s="811"/>
      <c r="EQO382" s="811"/>
      <c r="EQP382" s="811"/>
      <c r="EQQ382" s="811"/>
      <c r="EQR382" s="811"/>
      <c r="EQS382" s="811"/>
      <c r="EQT382" s="811"/>
      <c r="EQU382" s="811"/>
      <c r="EQV382" s="811"/>
      <c r="EQW382" s="811"/>
      <c r="EQX382" s="811"/>
      <c r="EQY382" s="811"/>
      <c r="EQZ382" s="811"/>
      <c r="ERA382" s="811"/>
      <c r="ERB382" s="811"/>
      <c r="ERC382" s="811"/>
      <c r="ERD382" s="811"/>
      <c r="ERE382" s="811"/>
      <c r="ERF382" s="811"/>
      <c r="ERG382" s="811"/>
      <c r="ERH382" s="811"/>
      <c r="ERI382" s="811"/>
      <c r="ERJ382" s="811"/>
      <c r="ERK382" s="811"/>
      <c r="ERL382" s="811"/>
      <c r="ERM382" s="811"/>
      <c r="ERN382" s="811"/>
      <c r="ERO382" s="811"/>
      <c r="ERP382" s="811"/>
      <c r="ERQ382" s="811"/>
      <c r="ERR382" s="811"/>
      <c r="ERS382" s="811"/>
      <c r="ERT382" s="811"/>
      <c r="ERU382" s="811"/>
      <c r="ERV382" s="811"/>
      <c r="ERW382" s="811"/>
      <c r="ERX382" s="811"/>
      <c r="ERY382" s="811"/>
      <c r="ERZ382" s="811"/>
      <c r="ESA382" s="811"/>
      <c r="ESB382" s="811"/>
      <c r="ESC382" s="811"/>
      <c r="ESD382" s="811"/>
      <c r="ESE382" s="811"/>
      <c r="ESF382" s="811"/>
      <c r="ESG382" s="811"/>
      <c r="ESH382" s="811"/>
      <c r="ESI382" s="811"/>
      <c r="ESJ382" s="811"/>
      <c r="ESK382" s="811"/>
      <c r="ESL382" s="811"/>
      <c r="ESM382" s="811"/>
      <c r="ESN382" s="811"/>
      <c r="ESO382" s="811"/>
      <c r="ESP382" s="811"/>
      <c r="ESQ382" s="811"/>
      <c r="ESR382" s="811"/>
      <c r="ESS382" s="811"/>
      <c r="EST382" s="811"/>
      <c r="ESU382" s="811"/>
      <c r="ESV382" s="811"/>
      <c r="ESW382" s="811"/>
      <c r="ESX382" s="811"/>
      <c r="ESY382" s="811"/>
      <c r="ESZ382" s="811"/>
      <c r="ETA382" s="811"/>
      <c r="ETB382" s="811"/>
      <c r="ETC382" s="811"/>
      <c r="ETD382" s="811"/>
      <c r="ETE382" s="811"/>
      <c r="ETF382" s="811"/>
      <c r="ETG382" s="811"/>
      <c r="ETH382" s="811"/>
      <c r="ETI382" s="811"/>
      <c r="ETJ382" s="811"/>
      <c r="ETK382" s="811"/>
      <c r="ETL382" s="811"/>
      <c r="ETM382" s="811"/>
      <c r="ETN382" s="811"/>
      <c r="ETO382" s="811"/>
      <c r="ETP382" s="811"/>
      <c r="ETQ382" s="811"/>
      <c r="ETR382" s="811"/>
      <c r="ETS382" s="811"/>
      <c r="ETT382" s="811"/>
      <c r="ETU382" s="811"/>
      <c r="ETV382" s="811"/>
      <c r="ETW382" s="811"/>
      <c r="ETX382" s="811"/>
      <c r="ETY382" s="811"/>
      <c r="ETZ382" s="811"/>
      <c r="EUA382" s="811"/>
      <c r="EUB382" s="811"/>
      <c r="EUC382" s="811"/>
      <c r="EUD382" s="811"/>
      <c r="EUE382" s="811"/>
      <c r="EUF382" s="811"/>
      <c r="EUG382" s="811"/>
      <c r="EUH382" s="811"/>
      <c r="EUI382" s="811"/>
      <c r="EUJ382" s="811"/>
      <c r="EUK382" s="811"/>
      <c r="EUL382" s="811"/>
      <c r="EUM382" s="811"/>
      <c r="EUN382" s="811"/>
      <c r="EUO382" s="811"/>
      <c r="EUP382" s="811"/>
      <c r="EUQ382" s="811"/>
      <c r="EUR382" s="811"/>
      <c r="EUS382" s="811"/>
      <c r="EUT382" s="811"/>
      <c r="EUU382" s="811"/>
      <c r="EUV382" s="811"/>
      <c r="EUW382" s="811"/>
      <c r="EUX382" s="811"/>
      <c r="EUY382" s="811"/>
      <c r="EUZ382" s="811"/>
      <c r="EVA382" s="811"/>
      <c r="EVB382" s="811"/>
      <c r="EVC382" s="811"/>
      <c r="EVD382" s="811"/>
      <c r="EVE382" s="811"/>
      <c r="EVF382" s="811"/>
      <c r="EVG382" s="811"/>
      <c r="EVH382" s="811"/>
      <c r="EVI382" s="811"/>
      <c r="EVJ382" s="811"/>
      <c r="EVK382" s="811"/>
      <c r="EVL382" s="811"/>
      <c r="EVM382" s="811"/>
      <c r="EVN382" s="811"/>
      <c r="EVO382" s="811"/>
      <c r="EVP382" s="811"/>
      <c r="EVQ382" s="811"/>
      <c r="EVR382" s="811"/>
      <c r="EVS382" s="811"/>
      <c r="EVT382" s="811"/>
      <c r="EVU382" s="811"/>
      <c r="EVV382" s="811"/>
      <c r="EVW382" s="811"/>
      <c r="EVX382" s="811"/>
      <c r="EVY382" s="811"/>
      <c r="EVZ382" s="811"/>
      <c r="EWA382" s="811"/>
      <c r="EWB382" s="811"/>
      <c r="EWC382" s="811"/>
      <c r="EWD382" s="811"/>
      <c r="EWE382" s="811"/>
      <c r="EWF382" s="811"/>
      <c r="EWG382" s="811"/>
      <c r="EWH382" s="811"/>
      <c r="EWI382" s="811"/>
      <c r="EWJ382" s="811"/>
      <c r="EWK382" s="811"/>
      <c r="EWL382" s="811"/>
      <c r="EWM382" s="811"/>
      <c r="EWN382" s="811"/>
      <c r="EWO382" s="811"/>
      <c r="EWP382" s="811"/>
      <c r="EWQ382" s="811"/>
      <c r="EWR382" s="811"/>
      <c r="EWS382" s="811"/>
      <c r="EWT382" s="811"/>
      <c r="EWU382" s="811"/>
      <c r="EWV382" s="811"/>
      <c r="EWW382" s="811"/>
      <c r="EWX382" s="811"/>
      <c r="EWY382" s="811"/>
      <c r="EWZ382" s="811"/>
      <c r="EXA382" s="811"/>
      <c r="EXB382" s="811"/>
      <c r="EXC382" s="811"/>
      <c r="EXD382" s="811"/>
      <c r="EXE382" s="811"/>
      <c r="EXF382" s="811"/>
      <c r="EXG382" s="811"/>
      <c r="EXH382" s="811"/>
      <c r="EXI382" s="811"/>
      <c r="EXJ382" s="811"/>
      <c r="EXK382" s="811"/>
      <c r="EXL382" s="811"/>
      <c r="EXM382" s="811"/>
      <c r="EXN382" s="811"/>
      <c r="EXO382" s="811"/>
      <c r="EXP382" s="811"/>
      <c r="EXQ382" s="811"/>
      <c r="EXR382" s="811"/>
      <c r="EXS382" s="811"/>
      <c r="EXT382" s="811"/>
      <c r="EXU382" s="811"/>
      <c r="EXV382" s="811"/>
      <c r="EXW382" s="811"/>
      <c r="EXX382" s="811"/>
      <c r="EXY382" s="811"/>
      <c r="EXZ382" s="811"/>
      <c r="EYA382" s="811"/>
      <c r="EYB382" s="811"/>
      <c r="EYC382" s="811"/>
      <c r="EYD382" s="811"/>
      <c r="EYE382" s="811"/>
      <c r="EYF382" s="811"/>
      <c r="EYG382" s="811"/>
      <c r="EYH382" s="811"/>
      <c r="EYI382" s="811"/>
      <c r="EYJ382" s="811"/>
      <c r="EYK382" s="811"/>
      <c r="EYL382" s="811"/>
      <c r="EYM382" s="811"/>
      <c r="EYN382" s="811"/>
      <c r="EYO382" s="811"/>
      <c r="EYP382" s="811"/>
      <c r="EYQ382" s="811"/>
      <c r="EYR382" s="811"/>
      <c r="EYS382" s="811"/>
      <c r="EYT382" s="811"/>
      <c r="EYU382" s="811"/>
      <c r="EYV382" s="811"/>
      <c r="EYW382" s="811"/>
      <c r="EYX382" s="811"/>
      <c r="EYY382" s="811"/>
      <c r="EYZ382" s="811"/>
      <c r="EZA382" s="811"/>
      <c r="EZB382" s="811"/>
      <c r="EZC382" s="811"/>
      <c r="EZD382" s="811"/>
      <c r="EZE382" s="811"/>
      <c r="EZF382" s="811"/>
      <c r="EZG382" s="811"/>
      <c r="EZH382" s="811"/>
      <c r="EZI382" s="811"/>
      <c r="EZJ382" s="811"/>
      <c r="EZK382" s="811"/>
      <c r="EZL382" s="811"/>
      <c r="EZM382" s="811"/>
      <c r="EZN382" s="811"/>
      <c r="EZO382" s="811"/>
      <c r="EZP382" s="811"/>
      <c r="EZQ382" s="811"/>
      <c r="EZR382" s="811"/>
      <c r="EZS382" s="811"/>
      <c r="EZT382" s="811"/>
      <c r="EZU382" s="811"/>
      <c r="EZV382" s="811"/>
      <c r="EZW382" s="811"/>
      <c r="EZX382" s="811"/>
      <c r="EZY382" s="811"/>
      <c r="EZZ382" s="811"/>
      <c r="FAA382" s="811"/>
      <c r="FAB382" s="811"/>
      <c r="FAC382" s="811"/>
      <c r="FAD382" s="811"/>
      <c r="FAE382" s="811"/>
      <c r="FAF382" s="811"/>
      <c r="FAG382" s="811"/>
      <c r="FAH382" s="811"/>
      <c r="FAI382" s="811"/>
      <c r="FAJ382" s="811"/>
      <c r="FAK382" s="811"/>
      <c r="FAL382" s="811"/>
      <c r="FAM382" s="811"/>
      <c r="FAN382" s="811"/>
      <c r="FAO382" s="811"/>
      <c r="FAP382" s="811"/>
      <c r="FAQ382" s="811"/>
      <c r="FAR382" s="811"/>
      <c r="FAS382" s="811"/>
      <c r="FAT382" s="811"/>
      <c r="FAU382" s="811"/>
      <c r="FAV382" s="811"/>
      <c r="FAW382" s="811"/>
      <c r="FAX382" s="811"/>
      <c r="FAY382" s="811"/>
      <c r="FAZ382" s="811"/>
      <c r="FBA382" s="811"/>
      <c r="FBB382" s="811"/>
      <c r="FBC382" s="811"/>
      <c r="FBD382" s="811"/>
      <c r="FBE382" s="811"/>
      <c r="FBF382" s="811"/>
      <c r="FBG382" s="811"/>
      <c r="FBH382" s="811"/>
      <c r="FBI382" s="811"/>
      <c r="FBJ382" s="811"/>
      <c r="FBK382" s="811"/>
      <c r="FBL382" s="811"/>
      <c r="FBM382" s="811"/>
      <c r="FBN382" s="811"/>
      <c r="FBO382" s="811"/>
      <c r="FBP382" s="811"/>
      <c r="FBQ382" s="811"/>
      <c r="FBR382" s="811"/>
      <c r="FBS382" s="811"/>
      <c r="FBT382" s="811"/>
      <c r="FBU382" s="811"/>
      <c r="FBV382" s="811"/>
      <c r="FBW382" s="811"/>
      <c r="FBX382" s="811"/>
      <c r="FBY382" s="811"/>
      <c r="FBZ382" s="811"/>
      <c r="FCA382" s="811"/>
      <c r="FCB382" s="811"/>
      <c r="FCC382" s="811"/>
      <c r="FCD382" s="811"/>
      <c r="FCE382" s="811"/>
      <c r="FCF382" s="811"/>
      <c r="FCG382" s="811"/>
      <c r="FCH382" s="811"/>
      <c r="FCI382" s="811"/>
      <c r="FCJ382" s="811"/>
      <c r="FCK382" s="811"/>
      <c r="FCL382" s="811"/>
      <c r="FCM382" s="811"/>
      <c r="FCN382" s="811"/>
      <c r="FCO382" s="811"/>
      <c r="FCP382" s="811"/>
      <c r="FCQ382" s="811"/>
      <c r="FCR382" s="811"/>
      <c r="FCS382" s="811"/>
      <c r="FCT382" s="811"/>
      <c r="FCU382" s="811"/>
      <c r="FCV382" s="811"/>
      <c r="FCW382" s="811"/>
      <c r="FCX382" s="811"/>
      <c r="FCY382" s="811"/>
      <c r="FCZ382" s="811"/>
      <c r="FDA382" s="811"/>
      <c r="FDB382" s="811"/>
      <c r="FDC382" s="811"/>
      <c r="FDD382" s="811"/>
      <c r="FDE382" s="811"/>
      <c r="FDF382" s="811"/>
      <c r="FDG382" s="811"/>
      <c r="FDH382" s="811"/>
      <c r="FDI382" s="811"/>
      <c r="FDJ382" s="811"/>
      <c r="FDK382" s="811"/>
      <c r="FDL382" s="811"/>
      <c r="FDM382" s="811"/>
      <c r="FDN382" s="811"/>
      <c r="FDO382" s="811"/>
      <c r="FDP382" s="811"/>
      <c r="FDQ382" s="811"/>
      <c r="FDR382" s="811"/>
      <c r="FDS382" s="811"/>
      <c r="FDT382" s="811"/>
      <c r="FDU382" s="811"/>
      <c r="FDV382" s="811"/>
      <c r="FDW382" s="811"/>
      <c r="FDX382" s="811"/>
      <c r="FDY382" s="811"/>
      <c r="FDZ382" s="811"/>
      <c r="FEA382" s="811"/>
      <c r="FEB382" s="811"/>
      <c r="FEC382" s="811"/>
      <c r="FED382" s="811"/>
      <c r="FEE382" s="811"/>
      <c r="FEF382" s="811"/>
      <c r="FEG382" s="811"/>
      <c r="FEH382" s="811"/>
      <c r="FEI382" s="811"/>
      <c r="FEJ382" s="811"/>
      <c r="FEK382" s="811"/>
      <c r="FEL382" s="811"/>
      <c r="FEM382" s="811"/>
      <c r="FEN382" s="811"/>
      <c r="FEO382" s="811"/>
      <c r="FEP382" s="811"/>
      <c r="FEQ382" s="811"/>
      <c r="FER382" s="811"/>
      <c r="FES382" s="811"/>
      <c r="FET382" s="811"/>
      <c r="FEU382" s="811"/>
      <c r="FEV382" s="811"/>
      <c r="FEW382" s="811"/>
      <c r="FEX382" s="811"/>
      <c r="FEY382" s="811"/>
      <c r="FEZ382" s="811"/>
      <c r="FFA382" s="811"/>
      <c r="FFB382" s="811"/>
      <c r="FFC382" s="811"/>
      <c r="FFD382" s="811"/>
      <c r="FFE382" s="811"/>
      <c r="FFF382" s="811"/>
      <c r="FFG382" s="811"/>
      <c r="FFH382" s="811"/>
      <c r="FFI382" s="811"/>
      <c r="FFJ382" s="811"/>
      <c r="FFK382" s="811"/>
      <c r="FFL382" s="811"/>
      <c r="FFM382" s="811"/>
      <c r="FFN382" s="811"/>
      <c r="FFO382" s="811"/>
      <c r="FFP382" s="811"/>
      <c r="FFQ382" s="811"/>
      <c r="FFR382" s="811"/>
      <c r="FFS382" s="811"/>
      <c r="FFT382" s="811"/>
      <c r="FFU382" s="811"/>
      <c r="FFV382" s="811"/>
      <c r="FFW382" s="811"/>
      <c r="FFX382" s="811"/>
      <c r="FFY382" s="811"/>
      <c r="FFZ382" s="811"/>
      <c r="FGA382" s="811"/>
      <c r="FGB382" s="811"/>
      <c r="FGC382" s="811"/>
      <c r="FGD382" s="811"/>
      <c r="FGE382" s="811"/>
      <c r="FGF382" s="811"/>
      <c r="FGG382" s="811"/>
      <c r="FGH382" s="811"/>
      <c r="FGI382" s="811"/>
      <c r="FGJ382" s="811"/>
      <c r="FGK382" s="811"/>
      <c r="FGL382" s="811"/>
      <c r="FGM382" s="811"/>
      <c r="FGN382" s="811"/>
      <c r="FGO382" s="811"/>
      <c r="FGP382" s="811"/>
      <c r="FGQ382" s="811"/>
      <c r="FGR382" s="811"/>
      <c r="FGS382" s="811"/>
      <c r="FGT382" s="811"/>
      <c r="FGU382" s="811"/>
      <c r="FGV382" s="811"/>
      <c r="FGW382" s="811"/>
      <c r="FGX382" s="811"/>
      <c r="FGY382" s="811"/>
      <c r="FGZ382" s="811"/>
      <c r="FHA382" s="811"/>
      <c r="FHB382" s="811"/>
      <c r="FHC382" s="811"/>
      <c r="FHD382" s="811"/>
      <c r="FHE382" s="811"/>
      <c r="FHF382" s="811"/>
      <c r="FHG382" s="811"/>
      <c r="FHH382" s="811"/>
      <c r="FHI382" s="811"/>
      <c r="FHJ382" s="811"/>
      <c r="FHK382" s="811"/>
      <c r="FHL382" s="811"/>
      <c r="FHM382" s="811"/>
      <c r="FHN382" s="811"/>
      <c r="FHO382" s="811"/>
      <c r="FHP382" s="811"/>
      <c r="FHQ382" s="811"/>
      <c r="FHR382" s="811"/>
      <c r="FHS382" s="811"/>
      <c r="FHT382" s="811"/>
      <c r="FHU382" s="811"/>
      <c r="FHV382" s="811"/>
      <c r="FHW382" s="811"/>
      <c r="FHX382" s="811"/>
      <c r="FHY382" s="811"/>
      <c r="FHZ382" s="811"/>
      <c r="FIA382" s="811"/>
      <c r="FIB382" s="811"/>
      <c r="FIC382" s="811"/>
      <c r="FID382" s="811"/>
      <c r="FIE382" s="811"/>
      <c r="FIF382" s="811"/>
      <c r="FIG382" s="811"/>
      <c r="FIH382" s="811"/>
      <c r="FII382" s="811"/>
      <c r="FIJ382" s="811"/>
      <c r="FIK382" s="811"/>
      <c r="FIL382" s="811"/>
      <c r="FIM382" s="811"/>
      <c r="FIN382" s="811"/>
      <c r="FIO382" s="811"/>
      <c r="FIP382" s="811"/>
      <c r="FIQ382" s="811"/>
      <c r="FIR382" s="811"/>
      <c r="FIS382" s="811"/>
      <c r="FIT382" s="811"/>
      <c r="FIU382" s="811"/>
      <c r="FIV382" s="811"/>
      <c r="FIW382" s="811"/>
      <c r="FIX382" s="811"/>
      <c r="FIY382" s="811"/>
      <c r="FIZ382" s="811"/>
      <c r="FJA382" s="811"/>
      <c r="FJB382" s="811"/>
      <c r="FJC382" s="811"/>
      <c r="FJD382" s="811"/>
      <c r="FJE382" s="811"/>
      <c r="FJF382" s="811"/>
      <c r="FJG382" s="811"/>
      <c r="FJH382" s="811"/>
      <c r="FJI382" s="811"/>
      <c r="FJJ382" s="811"/>
      <c r="FJK382" s="811"/>
      <c r="FJL382" s="811"/>
      <c r="FJM382" s="811"/>
      <c r="FJN382" s="811"/>
      <c r="FJO382" s="811"/>
      <c r="FJP382" s="811"/>
      <c r="FJQ382" s="811"/>
      <c r="FJR382" s="811"/>
      <c r="FJS382" s="811"/>
      <c r="FJT382" s="811"/>
      <c r="FJU382" s="811"/>
      <c r="FJV382" s="811"/>
      <c r="FJW382" s="811"/>
      <c r="FJX382" s="811"/>
      <c r="FJY382" s="811"/>
      <c r="FJZ382" s="811"/>
      <c r="FKA382" s="811"/>
      <c r="FKB382" s="811"/>
      <c r="FKC382" s="811"/>
      <c r="FKD382" s="811"/>
      <c r="FKE382" s="811"/>
      <c r="FKF382" s="811"/>
      <c r="FKG382" s="811"/>
      <c r="FKH382" s="811"/>
      <c r="FKI382" s="811"/>
      <c r="FKJ382" s="811"/>
      <c r="FKK382" s="811"/>
      <c r="FKL382" s="811"/>
      <c r="FKM382" s="811"/>
      <c r="FKN382" s="811"/>
      <c r="FKO382" s="811"/>
      <c r="FKP382" s="811"/>
      <c r="FKQ382" s="811"/>
      <c r="FKR382" s="811"/>
      <c r="FKS382" s="811"/>
      <c r="FKT382" s="811"/>
      <c r="FKU382" s="811"/>
      <c r="FKV382" s="811"/>
      <c r="FKW382" s="811"/>
      <c r="FKX382" s="811"/>
      <c r="FKY382" s="811"/>
      <c r="FKZ382" s="811"/>
      <c r="FLA382" s="811"/>
      <c r="FLB382" s="811"/>
      <c r="FLC382" s="811"/>
      <c r="FLD382" s="811"/>
      <c r="FLE382" s="811"/>
      <c r="FLF382" s="811"/>
      <c r="FLG382" s="811"/>
      <c r="FLH382" s="811"/>
      <c r="FLI382" s="811"/>
      <c r="FLJ382" s="811"/>
      <c r="FLK382" s="811"/>
      <c r="FLL382" s="811"/>
      <c r="FLM382" s="811"/>
      <c r="FLN382" s="811"/>
      <c r="FLO382" s="811"/>
      <c r="FLP382" s="811"/>
      <c r="FLQ382" s="811"/>
      <c r="FLR382" s="811"/>
      <c r="FLS382" s="811"/>
      <c r="FLT382" s="811"/>
      <c r="FLU382" s="811"/>
      <c r="FLV382" s="811"/>
      <c r="FLW382" s="811"/>
      <c r="FLX382" s="811"/>
      <c r="FLY382" s="811"/>
      <c r="FLZ382" s="811"/>
      <c r="FMA382" s="811"/>
      <c r="FMB382" s="811"/>
      <c r="FMC382" s="811"/>
      <c r="FMD382" s="811"/>
      <c r="FME382" s="811"/>
      <c r="FMF382" s="811"/>
      <c r="FMG382" s="811"/>
      <c r="FMH382" s="811"/>
      <c r="FMI382" s="811"/>
      <c r="FMJ382" s="811"/>
      <c r="FMK382" s="811"/>
      <c r="FML382" s="811"/>
      <c r="FMM382" s="811"/>
      <c r="FMN382" s="811"/>
      <c r="FMO382" s="811"/>
      <c r="FMP382" s="811"/>
      <c r="FMQ382" s="811"/>
      <c r="FMR382" s="811"/>
      <c r="FMS382" s="811"/>
      <c r="FMT382" s="811"/>
      <c r="FMU382" s="811"/>
      <c r="FMV382" s="811"/>
      <c r="FMW382" s="811"/>
      <c r="FMX382" s="811"/>
      <c r="FMY382" s="811"/>
      <c r="FMZ382" s="811"/>
      <c r="FNA382" s="811"/>
      <c r="FNB382" s="811"/>
      <c r="FNC382" s="811"/>
      <c r="FND382" s="811"/>
      <c r="FNE382" s="811"/>
      <c r="FNF382" s="811"/>
      <c r="FNG382" s="811"/>
      <c r="FNH382" s="811"/>
      <c r="FNI382" s="811"/>
      <c r="FNJ382" s="811"/>
      <c r="FNK382" s="811"/>
      <c r="FNL382" s="811"/>
      <c r="FNM382" s="811"/>
      <c r="FNN382" s="811"/>
      <c r="FNO382" s="811"/>
      <c r="FNP382" s="811"/>
      <c r="FNQ382" s="811"/>
      <c r="FNR382" s="811"/>
      <c r="FNS382" s="811"/>
      <c r="FNT382" s="811"/>
      <c r="FNU382" s="811"/>
      <c r="FNV382" s="811"/>
      <c r="FNW382" s="811"/>
      <c r="FNX382" s="811"/>
      <c r="FNY382" s="811"/>
      <c r="FNZ382" s="811"/>
      <c r="FOA382" s="811"/>
      <c r="FOB382" s="811"/>
      <c r="FOC382" s="811"/>
      <c r="FOD382" s="811"/>
      <c r="FOE382" s="811"/>
      <c r="FOF382" s="811"/>
      <c r="FOG382" s="811"/>
      <c r="FOH382" s="811"/>
      <c r="FOI382" s="811"/>
      <c r="FOJ382" s="811"/>
      <c r="FOK382" s="811"/>
      <c r="FOL382" s="811"/>
      <c r="FOM382" s="811"/>
      <c r="FON382" s="811"/>
      <c r="FOO382" s="811"/>
      <c r="FOP382" s="811"/>
      <c r="FOQ382" s="811"/>
      <c r="FOR382" s="811"/>
      <c r="FOS382" s="811"/>
      <c r="FOT382" s="811"/>
      <c r="FOU382" s="811"/>
      <c r="FOV382" s="811"/>
      <c r="FOW382" s="811"/>
      <c r="FOX382" s="811"/>
      <c r="FOY382" s="811"/>
      <c r="FOZ382" s="811"/>
      <c r="FPA382" s="811"/>
      <c r="FPB382" s="811"/>
      <c r="FPC382" s="811"/>
      <c r="FPD382" s="811"/>
      <c r="FPE382" s="811"/>
      <c r="FPF382" s="811"/>
      <c r="FPG382" s="811"/>
      <c r="FPH382" s="811"/>
      <c r="FPI382" s="811"/>
      <c r="FPJ382" s="811"/>
      <c r="FPK382" s="811"/>
      <c r="FPL382" s="811"/>
      <c r="FPM382" s="811"/>
      <c r="FPN382" s="811"/>
      <c r="FPO382" s="811"/>
      <c r="FPP382" s="811"/>
      <c r="FPQ382" s="811"/>
      <c r="FPR382" s="811"/>
      <c r="FPS382" s="811"/>
      <c r="FPT382" s="811"/>
      <c r="FPU382" s="811"/>
      <c r="FPV382" s="811"/>
      <c r="FPW382" s="811"/>
      <c r="FPX382" s="811"/>
      <c r="FPY382" s="811"/>
      <c r="FPZ382" s="811"/>
      <c r="FQA382" s="811"/>
      <c r="FQB382" s="811"/>
      <c r="FQC382" s="811"/>
      <c r="FQD382" s="811"/>
      <c r="FQE382" s="811"/>
      <c r="FQF382" s="811"/>
      <c r="FQG382" s="811"/>
      <c r="FQH382" s="811"/>
      <c r="FQI382" s="811"/>
      <c r="FQJ382" s="811"/>
      <c r="FQK382" s="811"/>
      <c r="FQL382" s="811"/>
      <c r="FQM382" s="811"/>
      <c r="FQN382" s="811"/>
      <c r="FQO382" s="811"/>
      <c r="FQP382" s="811"/>
      <c r="FQQ382" s="811"/>
      <c r="FQR382" s="811"/>
      <c r="FQS382" s="811"/>
      <c r="FQT382" s="811"/>
      <c r="FQU382" s="811"/>
      <c r="FQV382" s="811"/>
      <c r="FQW382" s="811"/>
      <c r="FQX382" s="811"/>
      <c r="FQY382" s="811"/>
      <c r="FQZ382" s="811"/>
      <c r="FRA382" s="811"/>
      <c r="FRB382" s="811"/>
      <c r="FRC382" s="811"/>
      <c r="FRD382" s="811"/>
      <c r="FRE382" s="811"/>
      <c r="FRF382" s="811"/>
      <c r="FRG382" s="811"/>
      <c r="FRH382" s="811"/>
      <c r="FRI382" s="811"/>
      <c r="FRJ382" s="811"/>
      <c r="FRK382" s="811"/>
      <c r="FRL382" s="811"/>
      <c r="FRM382" s="811"/>
      <c r="FRN382" s="811"/>
      <c r="FRO382" s="811"/>
      <c r="FRP382" s="811"/>
      <c r="FRQ382" s="811"/>
      <c r="FRR382" s="811"/>
      <c r="FRS382" s="811"/>
      <c r="FRT382" s="811"/>
      <c r="FRU382" s="811"/>
      <c r="FRV382" s="811"/>
      <c r="FRW382" s="811"/>
      <c r="FRX382" s="811"/>
      <c r="FRY382" s="811"/>
      <c r="FRZ382" s="811"/>
      <c r="FSA382" s="811"/>
      <c r="FSB382" s="811"/>
      <c r="FSC382" s="811"/>
      <c r="FSD382" s="811"/>
      <c r="FSE382" s="811"/>
      <c r="FSF382" s="811"/>
      <c r="FSG382" s="811"/>
      <c r="FSH382" s="811"/>
      <c r="FSI382" s="811"/>
      <c r="FSJ382" s="811"/>
      <c r="FSK382" s="811"/>
      <c r="FSL382" s="811"/>
      <c r="FSM382" s="811"/>
      <c r="FSN382" s="811"/>
      <c r="FSO382" s="811"/>
      <c r="FSP382" s="811"/>
      <c r="FSQ382" s="811"/>
      <c r="FSR382" s="811"/>
      <c r="FSS382" s="811"/>
      <c r="FST382" s="811"/>
      <c r="FSU382" s="811"/>
      <c r="FSV382" s="811"/>
      <c r="FSW382" s="811"/>
      <c r="FSX382" s="811"/>
      <c r="FSY382" s="811"/>
      <c r="FSZ382" s="811"/>
      <c r="FTA382" s="811"/>
      <c r="FTB382" s="811"/>
      <c r="FTC382" s="811"/>
      <c r="FTD382" s="811"/>
      <c r="FTE382" s="811"/>
      <c r="FTF382" s="811"/>
      <c r="FTG382" s="811"/>
      <c r="FTH382" s="811"/>
      <c r="FTI382" s="811"/>
      <c r="FTJ382" s="811"/>
      <c r="FTK382" s="811"/>
      <c r="FTL382" s="811"/>
      <c r="FTM382" s="811"/>
      <c r="FTN382" s="811"/>
      <c r="FTO382" s="811"/>
      <c r="FTP382" s="811"/>
      <c r="FTQ382" s="811"/>
      <c r="FTR382" s="811"/>
      <c r="FTS382" s="811"/>
      <c r="FTT382" s="811"/>
      <c r="FTU382" s="811"/>
      <c r="FTV382" s="811"/>
      <c r="FTW382" s="811"/>
      <c r="FTX382" s="811"/>
      <c r="FTY382" s="811"/>
      <c r="FTZ382" s="811"/>
      <c r="FUA382" s="811"/>
      <c r="FUB382" s="811"/>
      <c r="FUC382" s="811"/>
      <c r="FUD382" s="811"/>
      <c r="FUE382" s="811"/>
      <c r="FUF382" s="811"/>
      <c r="FUG382" s="811"/>
      <c r="FUH382" s="811"/>
      <c r="FUI382" s="811"/>
      <c r="FUJ382" s="811"/>
      <c r="FUK382" s="811"/>
      <c r="FUL382" s="811"/>
      <c r="FUM382" s="811"/>
      <c r="FUN382" s="811"/>
      <c r="FUO382" s="811"/>
      <c r="FUP382" s="811"/>
      <c r="FUQ382" s="811"/>
      <c r="FUR382" s="811"/>
      <c r="FUS382" s="811"/>
      <c r="FUT382" s="811"/>
      <c r="FUU382" s="811"/>
      <c r="FUV382" s="811"/>
      <c r="FUW382" s="811"/>
      <c r="FUX382" s="811"/>
      <c r="FUY382" s="811"/>
      <c r="FUZ382" s="811"/>
      <c r="FVA382" s="811"/>
      <c r="FVB382" s="811"/>
      <c r="FVC382" s="811"/>
      <c r="FVD382" s="811"/>
      <c r="FVE382" s="811"/>
      <c r="FVF382" s="811"/>
      <c r="FVG382" s="811"/>
      <c r="FVH382" s="811"/>
      <c r="FVI382" s="811"/>
      <c r="FVJ382" s="811"/>
      <c r="FVK382" s="811"/>
      <c r="FVL382" s="811"/>
      <c r="FVM382" s="811"/>
      <c r="FVN382" s="811"/>
      <c r="FVO382" s="811"/>
      <c r="FVP382" s="811"/>
      <c r="FVQ382" s="811"/>
      <c r="FVR382" s="811"/>
      <c r="FVS382" s="811"/>
      <c r="FVT382" s="811"/>
      <c r="FVU382" s="811"/>
      <c r="FVV382" s="811"/>
      <c r="FVW382" s="811"/>
      <c r="FVX382" s="811"/>
      <c r="FVY382" s="811"/>
      <c r="FVZ382" s="811"/>
      <c r="FWA382" s="811"/>
      <c r="FWB382" s="811"/>
      <c r="FWC382" s="811"/>
      <c r="FWD382" s="811"/>
      <c r="FWE382" s="811"/>
      <c r="FWF382" s="811"/>
      <c r="FWG382" s="811"/>
      <c r="FWH382" s="811"/>
      <c r="FWI382" s="811"/>
      <c r="FWJ382" s="811"/>
      <c r="FWK382" s="811"/>
      <c r="FWL382" s="811"/>
      <c r="FWM382" s="811"/>
      <c r="FWN382" s="811"/>
      <c r="FWO382" s="811"/>
      <c r="FWP382" s="811"/>
      <c r="FWQ382" s="811"/>
      <c r="FWR382" s="811"/>
      <c r="FWS382" s="811"/>
      <c r="FWT382" s="811"/>
      <c r="FWU382" s="811"/>
      <c r="FWV382" s="811"/>
      <c r="FWW382" s="811"/>
      <c r="FWX382" s="811"/>
      <c r="FWY382" s="811"/>
      <c r="FWZ382" s="811"/>
      <c r="FXA382" s="811"/>
      <c r="FXB382" s="811"/>
      <c r="FXC382" s="811"/>
      <c r="FXD382" s="811"/>
      <c r="FXE382" s="811"/>
      <c r="FXF382" s="811"/>
      <c r="FXG382" s="811"/>
      <c r="FXH382" s="811"/>
      <c r="FXI382" s="811"/>
      <c r="FXJ382" s="811"/>
      <c r="FXK382" s="811"/>
      <c r="FXL382" s="811"/>
      <c r="FXM382" s="811"/>
      <c r="FXN382" s="811"/>
      <c r="FXO382" s="811"/>
      <c r="FXP382" s="811"/>
      <c r="FXQ382" s="811"/>
      <c r="FXR382" s="811"/>
      <c r="FXS382" s="811"/>
      <c r="FXT382" s="811"/>
      <c r="FXU382" s="811"/>
      <c r="FXV382" s="811"/>
      <c r="FXW382" s="811"/>
      <c r="FXX382" s="811"/>
      <c r="FXY382" s="811"/>
      <c r="FXZ382" s="811"/>
      <c r="FYA382" s="811"/>
      <c r="FYB382" s="811"/>
      <c r="FYC382" s="811"/>
      <c r="FYD382" s="811"/>
      <c r="FYE382" s="811"/>
      <c r="FYF382" s="811"/>
      <c r="FYG382" s="811"/>
      <c r="FYH382" s="811"/>
      <c r="FYI382" s="811"/>
      <c r="FYJ382" s="811"/>
      <c r="FYK382" s="811"/>
      <c r="FYL382" s="811"/>
      <c r="FYM382" s="811"/>
      <c r="FYN382" s="811"/>
      <c r="FYO382" s="811"/>
      <c r="FYP382" s="811"/>
      <c r="FYQ382" s="811"/>
      <c r="FYR382" s="811"/>
      <c r="FYS382" s="811"/>
      <c r="FYT382" s="811"/>
      <c r="FYU382" s="811"/>
      <c r="FYV382" s="811"/>
      <c r="FYW382" s="811"/>
      <c r="FYX382" s="811"/>
      <c r="FYY382" s="811"/>
      <c r="FYZ382" s="811"/>
      <c r="FZA382" s="811"/>
      <c r="FZB382" s="811"/>
      <c r="FZC382" s="811"/>
      <c r="FZD382" s="811"/>
      <c r="FZE382" s="811"/>
      <c r="FZF382" s="811"/>
      <c r="FZG382" s="811"/>
      <c r="FZH382" s="811"/>
      <c r="FZI382" s="811"/>
      <c r="FZJ382" s="811"/>
      <c r="FZK382" s="811"/>
      <c r="FZL382" s="811"/>
      <c r="FZM382" s="811"/>
      <c r="FZN382" s="811"/>
      <c r="FZO382" s="811"/>
      <c r="FZP382" s="811"/>
      <c r="FZQ382" s="811"/>
      <c r="FZR382" s="811"/>
      <c r="FZS382" s="811"/>
      <c r="FZT382" s="811"/>
      <c r="FZU382" s="811"/>
      <c r="FZV382" s="811"/>
      <c r="FZW382" s="811"/>
      <c r="FZX382" s="811"/>
      <c r="FZY382" s="811"/>
      <c r="FZZ382" s="811"/>
      <c r="GAA382" s="811"/>
      <c r="GAB382" s="811"/>
      <c r="GAC382" s="811"/>
      <c r="GAD382" s="811"/>
      <c r="GAE382" s="811"/>
      <c r="GAF382" s="811"/>
      <c r="GAG382" s="811"/>
      <c r="GAH382" s="811"/>
      <c r="GAI382" s="811"/>
      <c r="GAJ382" s="811"/>
      <c r="GAK382" s="811"/>
      <c r="GAL382" s="811"/>
      <c r="GAM382" s="811"/>
      <c r="GAN382" s="811"/>
      <c r="GAO382" s="811"/>
      <c r="GAP382" s="811"/>
      <c r="GAQ382" s="811"/>
      <c r="GAR382" s="811"/>
      <c r="GAS382" s="811"/>
      <c r="GAT382" s="811"/>
      <c r="GAU382" s="811"/>
      <c r="GAV382" s="811"/>
      <c r="GAW382" s="811"/>
      <c r="GAX382" s="811"/>
      <c r="GAY382" s="811"/>
      <c r="GAZ382" s="811"/>
      <c r="GBA382" s="811"/>
      <c r="GBB382" s="811"/>
      <c r="GBC382" s="811"/>
      <c r="GBD382" s="811"/>
      <c r="GBE382" s="811"/>
      <c r="GBF382" s="811"/>
      <c r="GBG382" s="811"/>
      <c r="GBH382" s="811"/>
      <c r="GBI382" s="811"/>
      <c r="GBJ382" s="811"/>
      <c r="GBK382" s="811"/>
      <c r="GBL382" s="811"/>
      <c r="GBM382" s="811"/>
      <c r="GBN382" s="811"/>
      <c r="GBO382" s="811"/>
      <c r="GBP382" s="811"/>
      <c r="GBQ382" s="811"/>
      <c r="GBR382" s="811"/>
      <c r="GBS382" s="811"/>
      <c r="GBT382" s="811"/>
      <c r="GBU382" s="811"/>
      <c r="GBV382" s="811"/>
      <c r="GBW382" s="811"/>
      <c r="GBX382" s="811"/>
      <c r="GBY382" s="811"/>
      <c r="GBZ382" s="811"/>
      <c r="GCA382" s="811"/>
      <c r="GCB382" s="811"/>
      <c r="GCC382" s="811"/>
      <c r="GCD382" s="811"/>
      <c r="GCE382" s="811"/>
      <c r="GCF382" s="811"/>
      <c r="GCG382" s="811"/>
      <c r="GCH382" s="811"/>
      <c r="GCI382" s="811"/>
      <c r="GCJ382" s="811"/>
      <c r="GCK382" s="811"/>
      <c r="GCL382" s="811"/>
      <c r="GCM382" s="811"/>
      <c r="GCN382" s="811"/>
      <c r="GCO382" s="811"/>
      <c r="GCP382" s="811"/>
      <c r="GCQ382" s="811"/>
      <c r="GCR382" s="811"/>
      <c r="GCS382" s="811"/>
      <c r="GCT382" s="811"/>
      <c r="GCU382" s="811"/>
      <c r="GCV382" s="811"/>
      <c r="GCW382" s="811"/>
      <c r="GCX382" s="811"/>
      <c r="GCY382" s="811"/>
      <c r="GCZ382" s="811"/>
      <c r="GDA382" s="811"/>
      <c r="GDB382" s="811"/>
      <c r="GDC382" s="811"/>
      <c r="GDD382" s="811"/>
      <c r="GDE382" s="811"/>
      <c r="GDF382" s="811"/>
      <c r="GDG382" s="811"/>
      <c r="GDH382" s="811"/>
      <c r="GDI382" s="811"/>
      <c r="GDJ382" s="811"/>
      <c r="GDK382" s="811"/>
      <c r="GDL382" s="811"/>
      <c r="GDM382" s="811"/>
      <c r="GDN382" s="811"/>
      <c r="GDO382" s="811"/>
      <c r="GDP382" s="811"/>
      <c r="GDQ382" s="811"/>
      <c r="GDR382" s="811"/>
      <c r="GDS382" s="811"/>
      <c r="GDT382" s="811"/>
      <c r="GDU382" s="811"/>
      <c r="GDV382" s="811"/>
      <c r="GDW382" s="811"/>
      <c r="GDX382" s="811"/>
      <c r="GDY382" s="811"/>
      <c r="GDZ382" s="811"/>
      <c r="GEA382" s="811"/>
      <c r="GEB382" s="811"/>
      <c r="GEC382" s="811"/>
      <c r="GED382" s="811"/>
      <c r="GEE382" s="811"/>
      <c r="GEF382" s="811"/>
      <c r="GEG382" s="811"/>
      <c r="GEH382" s="811"/>
      <c r="GEI382" s="811"/>
      <c r="GEJ382" s="811"/>
      <c r="GEK382" s="811"/>
      <c r="GEL382" s="811"/>
      <c r="GEM382" s="811"/>
      <c r="GEN382" s="811"/>
      <c r="GEO382" s="811"/>
      <c r="GEP382" s="811"/>
      <c r="GEQ382" s="811"/>
      <c r="GER382" s="811"/>
      <c r="GES382" s="811"/>
      <c r="GET382" s="811"/>
      <c r="GEU382" s="811"/>
      <c r="GEV382" s="811"/>
      <c r="GEW382" s="811"/>
      <c r="GEX382" s="811"/>
      <c r="GEY382" s="811"/>
      <c r="GEZ382" s="811"/>
      <c r="GFA382" s="811"/>
      <c r="GFB382" s="811"/>
      <c r="GFC382" s="811"/>
      <c r="GFD382" s="811"/>
      <c r="GFE382" s="811"/>
      <c r="GFF382" s="811"/>
      <c r="GFG382" s="811"/>
      <c r="GFH382" s="811"/>
      <c r="GFI382" s="811"/>
      <c r="GFJ382" s="811"/>
      <c r="GFK382" s="811"/>
      <c r="GFL382" s="811"/>
      <c r="GFM382" s="811"/>
      <c r="GFN382" s="811"/>
      <c r="GFO382" s="811"/>
      <c r="GFP382" s="811"/>
      <c r="GFQ382" s="811"/>
      <c r="GFR382" s="811"/>
      <c r="GFS382" s="811"/>
      <c r="GFT382" s="811"/>
      <c r="GFU382" s="811"/>
      <c r="GFV382" s="811"/>
      <c r="GFW382" s="811"/>
      <c r="GFX382" s="811"/>
      <c r="GFY382" s="811"/>
      <c r="GFZ382" s="811"/>
      <c r="GGA382" s="811"/>
      <c r="GGB382" s="811"/>
      <c r="GGC382" s="811"/>
      <c r="GGD382" s="811"/>
      <c r="GGE382" s="811"/>
      <c r="GGF382" s="811"/>
      <c r="GGG382" s="811"/>
      <c r="GGH382" s="811"/>
      <c r="GGI382" s="811"/>
      <c r="GGJ382" s="811"/>
      <c r="GGK382" s="811"/>
      <c r="GGL382" s="811"/>
      <c r="GGM382" s="811"/>
      <c r="GGN382" s="811"/>
      <c r="GGO382" s="811"/>
      <c r="GGP382" s="811"/>
      <c r="GGQ382" s="811"/>
      <c r="GGR382" s="811"/>
      <c r="GGS382" s="811"/>
      <c r="GGT382" s="811"/>
      <c r="GGU382" s="811"/>
      <c r="GGV382" s="811"/>
      <c r="GGW382" s="811"/>
      <c r="GGX382" s="811"/>
      <c r="GGY382" s="811"/>
      <c r="GGZ382" s="811"/>
      <c r="GHA382" s="811"/>
      <c r="GHB382" s="811"/>
      <c r="GHC382" s="811"/>
      <c r="GHD382" s="811"/>
      <c r="GHE382" s="811"/>
      <c r="GHF382" s="811"/>
      <c r="GHG382" s="811"/>
      <c r="GHH382" s="811"/>
      <c r="GHI382" s="811"/>
      <c r="GHJ382" s="811"/>
      <c r="GHK382" s="811"/>
      <c r="GHL382" s="811"/>
      <c r="GHM382" s="811"/>
      <c r="GHN382" s="811"/>
      <c r="GHO382" s="811"/>
      <c r="GHP382" s="811"/>
      <c r="GHQ382" s="811"/>
      <c r="GHR382" s="811"/>
      <c r="GHS382" s="811"/>
      <c r="GHT382" s="811"/>
      <c r="GHU382" s="811"/>
      <c r="GHV382" s="811"/>
      <c r="GHW382" s="811"/>
      <c r="GHX382" s="811"/>
      <c r="GHY382" s="811"/>
      <c r="GHZ382" s="811"/>
      <c r="GIA382" s="811"/>
      <c r="GIB382" s="811"/>
      <c r="GIC382" s="811"/>
      <c r="GID382" s="811"/>
      <c r="GIE382" s="811"/>
      <c r="GIF382" s="811"/>
      <c r="GIG382" s="811"/>
      <c r="GIH382" s="811"/>
      <c r="GII382" s="811"/>
      <c r="GIJ382" s="811"/>
      <c r="GIK382" s="811"/>
      <c r="GIL382" s="811"/>
      <c r="GIM382" s="811"/>
      <c r="GIN382" s="811"/>
      <c r="GIO382" s="811"/>
      <c r="GIP382" s="811"/>
      <c r="GIQ382" s="811"/>
      <c r="GIR382" s="811"/>
      <c r="GIS382" s="811"/>
      <c r="GIT382" s="811"/>
      <c r="GIU382" s="811"/>
      <c r="GIV382" s="811"/>
      <c r="GIW382" s="811"/>
      <c r="GIX382" s="811"/>
      <c r="GIY382" s="811"/>
      <c r="GIZ382" s="811"/>
      <c r="GJA382" s="811"/>
      <c r="GJB382" s="811"/>
      <c r="GJC382" s="811"/>
      <c r="GJD382" s="811"/>
      <c r="GJE382" s="811"/>
      <c r="GJF382" s="811"/>
      <c r="GJG382" s="811"/>
      <c r="GJH382" s="811"/>
      <c r="GJI382" s="811"/>
      <c r="GJJ382" s="811"/>
      <c r="GJK382" s="811"/>
      <c r="GJL382" s="811"/>
      <c r="GJM382" s="811"/>
      <c r="GJN382" s="811"/>
      <c r="GJO382" s="811"/>
      <c r="GJP382" s="811"/>
      <c r="GJQ382" s="811"/>
      <c r="GJR382" s="811"/>
      <c r="GJS382" s="811"/>
      <c r="GJT382" s="811"/>
      <c r="GJU382" s="811"/>
      <c r="GJV382" s="811"/>
      <c r="GJW382" s="811"/>
      <c r="GJX382" s="811"/>
      <c r="GJY382" s="811"/>
      <c r="GJZ382" s="811"/>
      <c r="GKA382" s="811"/>
      <c r="GKB382" s="811"/>
      <c r="GKC382" s="811"/>
      <c r="GKD382" s="811"/>
      <c r="GKE382" s="811"/>
      <c r="GKF382" s="811"/>
      <c r="GKG382" s="811"/>
      <c r="GKH382" s="811"/>
      <c r="GKI382" s="811"/>
      <c r="GKJ382" s="811"/>
      <c r="GKK382" s="811"/>
      <c r="GKL382" s="811"/>
      <c r="GKM382" s="811"/>
      <c r="GKN382" s="811"/>
      <c r="GKO382" s="811"/>
      <c r="GKP382" s="811"/>
      <c r="GKQ382" s="811"/>
      <c r="GKR382" s="811"/>
      <c r="GKS382" s="811"/>
      <c r="GKT382" s="811"/>
      <c r="GKU382" s="811"/>
      <c r="GKV382" s="811"/>
      <c r="GKW382" s="811"/>
      <c r="GKX382" s="811"/>
      <c r="GKY382" s="811"/>
      <c r="GKZ382" s="811"/>
      <c r="GLA382" s="811"/>
      <c r="GLB382" s="811"/>
      <c r="GLC382" s="811"/>
      <c r="GLD382" s="811"/>
      <c r="GLE382" s="811"/>
      <c r="GLF382" s="811"/>
      <c r="GLG382" s="811"/>
      <c r="GLH382" s="811"/>
      <c r="GLI382" s="811"/>
      <c r="GLJ382" s="811"/>
      <c r="GLK382" s="811"/>
      <c r="GLL382" s="811"/>
      <c r="GLM382" s="811"/>
      <c r="GLN382" s="811"/>
      <c r="GLO382" s="811"/>
      <c r="GLP382" s="811"/>
      <c r="GLQ382" s="811"/>
      <c r="GLR382" s="811"/>
      <c r="GLS382" s="811"/>
      <c r="GLT382" s="811"/>
      <c r="GLU382" s="811"/>
      <c r="GLV382" s="811"/>
      <c r="GLW382" s="811"/>
      <c r="GLX382" s="811"/>
      <c r="GLY382" s="811"/>
      <c r="GLZ382" s="811"/>
      <c r="GMA382" s="811"/>
      <c r="GMB382" s="811"/>
      <c r="GMC382" s="811"/>
      <c r="GMD382" s="811"/>
      <c r="GME382" s="811"/>
      <c r="GMF382" s="811"/>
      <c r="GMG382" s="811"/>
      <c r="GMH382" s="811"/>
      <c r="GMI382" s="811"/>
      <c r="GMJ382" s="811"/>
      <c r="GMK382" s="811"/>
      <c r="GML382" s="811"/>
      <c r="GMM382" s="811"/>
      <c r="GMN382" s="811"/>
      <c r="GMO382" s="811"/>
      <c r="GMP382" s="811"/>
      <c r="GMQ382" s="811"/>
      <c r="GMR382" s="811"/>
      <c r="GMS382" s="811"/>
      <c r="GMT382" s="811"/>
      <c r="GMU382" s="811"/>
      <c r="GMV382" s="811"/>
      <c r="GMW382" s="811"/>
      <c r="GMX382" s="811"/>
      <c r="GMY382" s="811"/>
      <c r="GMZ382" s="811"/>
      <c r="GNA382" s="811"/>
      <c r="GNB382" s="811"/>
      <c r="GNC382" s="811"/>
      <c r="GND382" s="811"/>
      <c r="GNE382" s="811"/>
      <c r="GNF382" s="811"/>
      <c r="GNG382" s="811"/>
      <c r="GNH382" s="811"/>
      <c r="GNI382" s="811"/>
      <c r="GNJ382" s="811"/>
      <c r="GNK382" s="811"/>
      <c r="GNL382" s="811"/>
      <c r="GNM382" s="811"/>
      <c r="GNN382" s="811"/>
      <c r="GNO382" s="811"/>
      <c r="GNP382" s="811"/>
      <c r="GNQ382" s="811"/>
      <c r="GNR382" s="811"/>
      <c r="GNS382" s="811"/>
      <c r="GNT382" s="811"/>
      <c r="GNU382" s="811"/>
      <c r="GNV382" s="811"/>
      <c r="GNW382" s="811"/>
      <c r="GNX382" s="811"/>
      <c r="GNY382" s="811"/>
      <c r="GNZ382" s="811"/>
      <c r="GOA382" s="811"/>
      <c r="GOB382" s="811"/>
      <c r="GOC382" s="811"/>
      <c r="GOD382" s="811"/>
      <c r="GOE382" s="811"/>
      <c r="GOF382" s="811"/>
      <c r="GOG382" s="811"/>
      <c r="GOH382" s="811"/>
      <c r="GOI382" s="811"/>
      <c r="GOJ382" s="811"/>
      <c r="GOK382" s="811"/>
      <c r="GOL382" s="811"/>
      <c r="GOM382" s="811"/>
      <c r="GON382" s="811"/>
      <c r="GOO382" s="811"/>
      <c r="GOP382" s="811"/>
      <c r="GOQ382" s="811"/>
      <c r="GOR382" s="811"/>
      <c r="GOS382" s="811"/>
      <c r="GOT382" s="811"/>
      <c r="GOU382" s="811"/>
      <c r="GOV382" s="811"/>
      <c r="GOW382" s="811"/>
      <c r="GOX382" s="811"/>
      <c r="GOY382" s="811"/>
      <c r="GOZ382" s="811"/>
      <c r="GPA382" s="811"/>
      <c r="GPB382" s="811"/>
      <c r="GPC382" s="811"/>
      <c r="GPD382" s="811"/>
      <c r="GPE382" s="811"/>
      <c r="GPF382" s="811"/>
      <c r="GPG382" s="811"/>
      <c r="GPH382" s="811"/>
      <c r="GPI382" s="811"/>
      <c r="GPJ382" s="811"/>
      <c r="GPK382" s="811"/>
      <c r="GPL382" s="811"/>
      <c r="GPM382" s="811"/>
      <c r="GPN382" s="811"/>
      <c r="GPO382" s="811"/>
      <c r="GPP382" s="811"/>
      <c r="GPQ382" s="811"/>
      <c r="GPR382" s="811"/>
      <c r="GPS382" s="811"/>
      <c r="GPT382" s="811"/>
      <c r="GPU382" s="811"/>
      <c r="GPV382" s="811"/>
      <c r="GPW382" s="811"/>
      <c r="GPX382" s="811"/>
      <c r="GPY382" s="811"/>
      <c r="GPZ382" s="811"/>
      <c r="GQA382" s="811"/>
      <c r="GQB382" s="811"/>
      <c r="GQC382" s="811"/>
      <c r="GQD382" s="811"/>
      <c r="GQE382" s="811"/>
      <c r="GQF382" s="811"/>
      <c r="GQG382" s="811"/>
      <c r="GQH382" s="811"/>
      <c r="GQI382" s="811"/>
      <c r="GQJ382" s="811"/>
      <c r="GQK382" s="811"/>
      <c r="GQL382" s="811"/>
      <c r="GQM382" s="811"/>
      <c r="GQN382" s="811"/>
      <c r="GQO382" s="811"/>
      <c r="GQP382" s="811"/>
      <c r="GQQ382" s="811"/>
      <c r="GQR382" s="811"/>
      <c r="GQS382" s="811"/>
      <c r="GQT382" s="811"/>
      <c r="GQU382" s="811"/>
      <c r="GQV382" s="811"/>
      <c r="GQW382" s="811"/>
      <c r="GQX382" s="811"/>
      <c r="GQY382" s="811"/>
      <c r="GQZ382" s="811"/>
      <c r="GRA382" s="811"/>
      <c r="GRB382" s="811"/>
      <c r="GRC382" s="811"/>
      <c r="GRD382" s="811"/>
      <c r="GRE382" s="811"/>
      <c r="GRF382" s="811"/>
      <c r="GRG382" s="811"/>
      <c r="GRH382" s="811"/>
      <c r="GRI382" s="811"/>
      <c r="GRJ382" s="811"/>
      <c r="GRK382" s="811"/>
      <c r="GRL382" s="811"/>
      <c r="GRM382" s="811"/>
      <c r="GRN382" s="811"/>
      <c r="GRO382" s="811"/>
      <c r="GRP382" s="811"/>
      <c r="GRQ382" s="811"/>
      <c r="GRR382" s="811"/>
      <c r="GRS382" s="811"/>
      <c r="GRT382" s="811"/>
      <c r="GRU382" s="811"/>
      <c r="GRV382" s="811"/>
      <c r="GRW382" s="811"/>
      <c r="GRX382" s="811"/>
      <c r="GRY382" s="811"/>
      <c r="GRZ382" s="811"/>
      <c r="GSA382" s="811"/>
      <c r="GSB382" s="811"/>
      <c r="GSC382" s="811"/>
      <c r="GSD382" s="811"/>
      <c r="GSE382" s="811"/>
      <c r="GSF382" s="811"/>
      <c r="GSG382" s="811"/>
      <c r="GSH382" s="811"/>
      <c r="GSI382" s="811"/>
      <c r="GSJ382" s="811"/>
      <c r="GSK382" s="811"/>
      <c r="GSL382" s="811"/>
      <c r="GSM382" s="811"/>
      <c r="GSN382" s="811"/>
      <c r="GSO382" s="811"/>
      <c r="GSP382" s="811"/>
      <c r="GSQ382" s="811"/>
      <c r="GSR382" s="811"/>
      <c r="GSS382" s="811"/>
      <c r="GST382" s="811"/>
      <c r="GSU382" s="811"/>
      <c r="GSV382" s="811"/>
      <c r="GSW382" s="811"/>
      <c r="GSX382" s="811"/>
      <c r="GSY382" s="811"/>
      <c r="GSZ382" s="811"/>
      <c r="GTA382" s="811"/>
      <c r="GTB382" s="811"/>
      <c r="GTC382" s="811"/>
      <c r="GTD382" s="811"/>
      <c r="GTE382" s="811"/>
      <c r="GTF382" s="811"/>
      <c r="GTG382" s="811"/>
      <c r="GTH382" s="811"/>
      <c r="GTI382" s="811"/>
      <c r="GTJ382" s="811"/>
      <c r="GTK382" s="811"/>
      <c r="GTL382" s="811"/>
      <c r="GTM382" s="811"/>
      <c r="GTN382" s="811"/>
      <c r="GTO382" s="811"/>
      <c r="GTP382" s="811"/>
      <c r="GTQ382" s="811"/>
      <c r="GTR382" s="811"/>
      <c r="GTS382" s="811"/>
      <c r="GTT382" s="811"/>
      <c r="GTU382" s="811"/>
      <c r="GTV382" s="811"/>
      <c r="GTW382" s="811"/>
      <c r="GTX382" s="811"/>
      <c r="GTY382" s="811"/>
      <c r="GTZ382" s="811"/>
      <c r="GUA382" s="811"/>
      <c r="GUB382" s="811"/>
      <c r="GUC382" s="811"/>
      <c r="GUD382" s="811"/>
      <c r="GUE382" s="811"/>
      <c r="GUF382" s="811"/>
      <c r="GUG382" s="811"/>
      <c r="GUH382" s="811"/>
      <c r="GUI382" s="811"/>
      <c r="GUJ382" s="811"/>
      <c r="GUK382" s="811"/>
      <c r="GUL382" s="811"/>
      <c r="GUM382" s="811"/>
      <c r="GUN382" s="811"/>
      <c r="GUO382" s="811"/>
      <c r="GUP382" s="811"/>
      <c r="GUQ382" s="811"/>
      <c r="GUR382" s="811"/>
      <c r="GUS382" s="811"/>
      <c r="GUT382" s="811"/>
      <c r="GUU382" s="811"/>
      <c r="GUV382" s="811"/>
      <c r="GUW382" s="811"/>
      <c r="GUX382" s="811"/>
      <c r="GUY382" s="811"/>
      <c r="GUZ382" s="811"/>
      <c r="GVA382" s="811"/>
      <c r="GVB382" s="811"/>
      <c r="GVC382" s="811"/>
      <c r="GVD382" s="811"/>
      <c r="GVE382" s="811"/>
      <c r="GVF382" s="811"/>
      <c r="GVG382" s="811"/>
      <c r="GVH382" s="811"/>
      <c r="GVI382" s="811"/>
      <c r="GVJ382" s="811"/>
      <c r="GVK382" s="811"/>
      <c r="GVL382" s="811"/>
      <c r="GVM382" s="811"/>
      <c r="GVN382" s="811"/>
      <c r="GVO382" s="811"/>
      <c r="GVP382" s="811"/>
      <c r="GVQ382" s="811"/>
      <c r="GVR382" s="811"/>
      <c r="GVS382" s="811"/>
      <c r="GVT382" s="811"/>
      <c r="GVU382" s="811"/>
      <c r="GVV382" s="811"/>
      <c r="GVW382" s="811"/>
      <c r="GVX382" s="811"/>
      <c r="GVY382" s="811"/>
      <c r="GVZ382" s="811"/>
      <c r="GWA382" s="811"/>
      <c r="GWB382" s="811"/>
      <c r="GWC382" s="811"/>
      <c r="GWD382" s="811"/>
      <c r="GWE382" s="811"/>
      <c r="GWF382" s="811"/>
      <c r="GWG382" s="811"/>
      <c r="GWH382" s="811"/>
      <c r="GWI382" s="811"/>
      <c r="GWJ382" s="811"/>
      <c r="GWK382" s="811"/>
      <c r="GWL382" s="811"/>
      <c r="GWM382" s="811"/>
      <c r="GWN382" s="811"/>
      <c r="GWO382" s="811"/>
      <c r="GWP382" s="811"/>
      <c r="GWQ382" s="811"/>
      <c r="GWR382" s="811"/>
      <c r="GWS382" s="811"/>
      <c r="GWT382" s="811"/>
      <c r="GWU382" s="811"/>
      <c r="GWV382" s="811"/>
      <c r="GWW382" s="811"/>
      <c r="GWX382" s="811"/>
      <c r="GWY382" s="811"/>
      <c r="GWZ382" s="811"/>
      <c r="GXA382" s="811"/>
      <c r="GXB382" s="811"/>
      <c r="GXC382" s="811"/>
      <c r="GXD382" s="811"/>
      <c r="GXE382" s="811"/>
      <c r="GXF382" s="811"/>
      <c r="GXG382" s="811"/>
      <c r="GXH382" s="811"/>
      <c r="GXI382" s="811"/>
      <c r="GXJ382" s="811"/>
      <c r="GXK382" s="811"/>
      <c r="GXL382" s="811"/>
      <c r="GXM382" s="811"/>
      <c r="GXN382" s="811"/>
      <c r="GXO382" s="811"/>
      <c r="GXP382" s="811"/>
      <c r="GXQ382" s="811"/>
      <c r="GXR382" s="811"/>
      <c r="GXS382" s="811"/>
      <c r="GXT382" s="811"/>
      <c r="GXU382" s="811"/>
      <c r="GXV382" s="811"/>
      <c r="GXW382" s="811"/>
      <c r="GXX382" s="811"/>
      <c r="GXY382" s="811"/>
      <c r="GXZ382" s="811"/>
      <c r="GYA382" s="811"/>
      <c r="GYB382" s="811"/>
      <c r="GYC382" s="811"/>
      <c r="GYD382" s="811"/>
      <c r="GYE382" s="811"/>
      <c r="GYF382" s="811"/>
      <c r="GYG382" s="811"/>
      <c r="GYH382" s="811"/>
      <c r="GYI382" s="811"/>
      <c r="GYJ382" s="811"/>
      <c r="GYK382" s="811"/>
      <c r="GYL382" s="811"/>
      <c r="GYM382" s="811"/>
      <c r="GYN382" s="811"/>
      <c r="GYO382" s="811"/>
      <c r="GYP382" s="811"/>
      <c r="GYQ382" s="811"/>
      <c r="GYR382" s="811"/>
      <c r="GYS382" s="811"/>
      <c r="GYT382" s="811"/>
      <c r="GYU382" s="811"/>
      <c r="GYV382" s="811"/>
      <c r="GYW382" s="811"/>
      <c r="GYX382" s="811"/>
      <c r="GYY382" s="811"/>
      <c r="GYZ382" s="811"/>
      <c r="GZA382" s="811"/>
      <c r="GZB382" s="811"/>
      <c r="GZC382" s="811"/>
      <c r="GZD382" s="811"/>
      <c r="GZE382" s="811"/>
      <c r="GZF382" s="811"/>
      <c r="GZG382" s="811"/>
      <c r="GZH382" s="811"/>
      <c r="GZI382" s="811"/>
      <c r="GZJ382" s="811"/>
      <c r="GZK382" s="811"/>
      <c r="GZL382" s="811"/>
      <c r="GZM382" s="811"/>
      <c r="GZN382" s="811"/>
      <c r="GZO382" s="811"/>
      <c r="GZP382" s="811"/>
      <c r="GZQ382" s="811"/>
      <c r="GZR382" s="811"/>
      <c r="GZS382" s="811"/>
      <c r="GZT382" s="811"/>
      <c r="GZU382" s="811"/>
      <c r="GZV382" s="811"/>
      <c r="GZW382" s="811"/>
      <c r="GZX382" s="811"/>
      <c r="GZY382" s="811"/>
      <c r="GZZ382" s="811"/>
      <c r="HAA382" s="811"/>
      <c r="HAB382" s="811"/>
      <c r="HAC382" s="811"/>
      <c r="HAD382" s="811"/>
      <c r="HAE382" s="811"/>
      <c r="HAF382" s="811"/>
      <c r="HAG382" s="811"/>
      <c r="HAH382" s="811"/>
      <c r="HAI382" s="811"/>
      <c r="HAJ382" s="811"/>
      <c r="HAK382" s="811"/>
      <c r="HAL382" s="811"/>
      <c r="HAM382" s="811"/>
      <c r="HAN382" s="811"/>
      <c r="HAO382" s="811"/>
      <c r="HAP382" s="811"/>
      <c r="HAQ382" s="811"/>
      <c r="HAR382" s="811"/>
      <c r="HAS382" s="811"/>
      <c r="HAT382" s="811"/>
      <c r="HAU382" s="811"/>
      <c r="HAV382" s="811"/>
      <c r="HAW382" s="811"/>
      <c r="HAX382" s="811"/>
      <c r="HAY382" s="811"/>
      <c r="HAZ382" s="811"/>
      <c r="HBA382" s="811"/>
      <c r="HBB382" s="811"/>
      <c r="HBC382" s="811"/>
      <c r="HBD382" s="811"/>
      <c r="HBE382" s="811"/>
      <c r="HBF382" s="811"/>
      <c r="HBG382" s="811"/>
      <c r="HBH382" s="811"/>
      <c r="HBI382" s="811"/>
      <c r="HBJ382" s="811"/>
      <c r="HBK382" s="811"/>
      <c r="HBL382" s="811"/>
      <c r="HBM382" s="811"/>
      <c r="HBN382" s="811"/>
      <c r="HBO382" s="811"/>
      <c r="HBP382" s="811"/>
      <c r="HBQ382" s="811"/>
      <c r="HBR382" s="811"/>
      <c r="HBS382" s="811"/>
      <c r="HBT382" s="811"/>
      <c r="HBU382" s="811"/>
      <c r="HBV382" s="811"/>
      <c r="HBW382" s="811"/>
      <c r="HBX382" s="811"/>
      <c r="HBY382" s="811"/>
      <c r="HBZ382" s="811"/>
      <c r="HCA382" s="811"/>
      <c r="HCB382" s="811"/>
      <c r="HCC382" s="811"/>
      <c r="HCD382" s="811"/>
      <c r="HCE382" s="811"/>
      <c r="HCF382" s="811"/>
      <c r="HCG382" s="811"/>
      <c r="HCH382" s="811"/>
      <c r="HCI382" s="811"/>
      <c r="HCJ382" s="811"/>
      <c r="HCK382" s="811"/>
      <c r="HCL382" s="811"/>
      <c r="HCM382" s="811"/>
      <c r="HCN382" s="811"/>
      <c r="HCO382" s="811"/>
      <c r="HCP382" s="811"/>
      <c r="HCQ382" s="811"/>
      <c r="HCR382" s="811"/>
      <c r="HCS382" s="811"/>
      <c r="HCT382" s="811"/>
      <c r="HCU382" s="811"/>
      <c r="HCV382" s="811"/>
      <c r="HCW382" s="811"/>
      <c r="HCX382" s="811"/>
      <c r="HCY382" s="811"/>
      <c r="HCZ382" s="811"/>
      <c r="HDA382" s="811"/>
      <c r="HDB382" s="811"/>
      <c r="HDC382" s="811"/>
      <c r="HDD382" s="811"/>
      <c r="HDE382" s="811"/>
      <c r="HDF382" s="811"/>
      <c r="HDG382" s="811"/>
      <c r="HDH382" s="811"/>
      <c r="HDI382" s="811"/>
      <c r="HDJ382" s="811"/>
      <c r="HDK382" s="811"/>
      <c r="HDL382" s="811"/>
      <c r="HDM382" s="811"/>
      <c r="HDN382" s="811"/>
      <c r="HDO382" s="811"/>
      <c r="HDP382" s="811"/>
      <c r="HDQ382" s="811"/>
      <c r="HDR382" s="811"/>
      <c r="HDS382" s="811"/>
      <c r="HDT382" s="811"/>
      <c r="HDU382" s="811"/>
      <c r="HDV382" s="811"/>
      <c r="HDW382" s="811"/>
      <c r="HDX382" s="811"/>
      <c r="HDY382" s="811"/>
      <c r="HDZ382" s="811"/>
      <c r="HEA382" s="811"/>
      <c r="HEB382" s="811"/>
      <c r="HEC382" s="811"/>
      <c r="HED382" s="811"/>
      <c r="HEE382" s="811"/>
      <c r="HEF382" s="811"/>
      <c r="HEG382" s="811"/>
      <c r="HEH382" s="811"/>
      <c r="HEI382" s="811"/>
      <c r="HEJ382" s="811"/>
      <c r="HEK382" s="811"/>
      <c r="HEL382" s="811"/>
      <c r="HEM382" s="811"/>
      <c r="HEN382" s="811"/>
      <c r="HEO382" s="811"/>
      <c r="HEP382" s="811"/>
      <c r="HEQ382" s="811"/>
      <c r="HER382" s="811"/>
      <c r="HES382" s="811"/>
      <c r="HET382" s="811"/>
      <c r="HEU382" s="811"/>
      <c r="HEV382" s="811"/>
      <c r="HEW382" s="811"/>
      <c r="HEX382" s="811"/>
      <c r="HEY382" s="811"/>
      <c r="HEZ382" s="811"/>
      <c r="HFA382" s="811"/>
      <c r="HFB382" s="811"/>
      <c r="HFC382" s="811"/>
      <c r="HFD382" s="811"/>
      <c r="HFE382" s="811"/>
      <c r="HFF382" s="811"/>
      <c r="HFG382" s="811"/>
      <c r="HFH382" s="811"/>
      <c r="HFI382" s="811"/>
      <c r="HFJ382" s="811"/>
      <c r="HFK382" s="811"/>
      <c r="HFL382" s="811"/>
      <c r="HFM382" s="811"/>
      <c r="HFN382" s="811"/>
      <c r="HFO382" s="811"/>
      <c r="HFP382" s="811"/>
      <c r="HFQ382" s="811"/>
      <c r="HFR382" s="811"/>
      <c r="HFS382" s="811"/>
      <c r="HFT382" s="811"/>
      <c r="HFU382" s="811"/>
      <c r="HFV382" s="811"/>
      <c r="HFW382" s="811"/>
      <c r="HFX382" s="811"/>
      <c r="HFY382" s="811"/>
      <c r="HFZ382" s="811"/>
      <c r="HGA382" s="811"/>
      <c r="HGB382" s="811"/>
      <c r="HGC382" s="811"/>
      <c r="HGD382" s="811"/>
      <c r="HGE382" s="811"/>
      <c r="HGF382" s="811"/>
      <c r="HGG382" s="811"/>
      <c r="HGH382" s="811"/>
      <c r="HGI382" s="811"/>
      <c r="HGJ382" s="811"/>
      <c r="HGK382" s="811"/>
      <c r="HGL382" s="811"/>
      <c r="HGM382" s="811"/>
      <c r="HGN382" s="811"/>
      <c r="HGO382" s="811"/>
      <c r="HGP382" s="811"/>
      <c r="HGQ382" s="811"/>
      <c r="HGR382" s="811"/>
      <c r="HGS382" s="811"/>
      <c r="HGT382" s="811"/>
      <c r="HGU382" s="811"/>
      <c r="HGV382" s="811"/>
      <c r="HGW382" s="811"/>
      <c r="HGX382" s="811"/>
      <c r="HGY382" s="811"/>
      <c r="HGZ382" s="811"/>
      <c r="HHA382" s="811"/>
      <c r="HHB382" s="811"/>
      <c r="HHC382" s="811"/>
      <c r="HHD382" s="811"/>
      <c r="HHE382" s="811"/>
      <c r="HHF382" s="811"/>
      <c r="HHG382" s="811"/>
      <c r="HHH382" s="811"/>
      <c r="HHI382" s="811"/>
      <c r="HHJ382" s="811"/>
      <c r="HHK382" s="811"/>
      <c r="HHL382" s="811"/>
      <c r="HHM382" s="811"/>
      <c r="HHN382" s="811"/>
      <c r="HHO382" s="811"/>
      <c r="HHP382" s="811"/>
      <c r="HHQ382" s="811"/>
      <c r="HHR382" s="811"/>
      <c r="HHS382" s="811"/>
      <c r="HHT382" s="811"/>
      <c r="HHU382" s="811"/>
      <c r="HHV382" s="811"/>
      <c r="HHW382" s="811"/>
      <c r="HHX382" s="811"/>
      <c r="HHY382" s="811"/>
      <c r="HHZ382" s="811"/>
      <c r="HIA382" s="811"/>
      <c r="HIB382" s="811"/>
      <c r="HIC382" s="811"/>
      <c r="HID382" s="811"/>
      <c r="HIE382" s="811"/>
      <c r="HIF382" s="811"/>
      <c r="HIG382" s="811"/>
      <c r="HIH382" s="811"/>
      <c r="HII382" s="811"/>
      <c r="HIJ382" s="811"/>
      <c r="HIK382" s="811"/>
      <c r="HIL382" s="811"/>
      <c r="HIM382" s="811"/>
      <c r="HIN382" s="811"/>
      <c r="HIO382" s="811"/>
      <c r="HIP382" s="811"/>
      <c r="HIQ382" s="811"/>
      <c r="HIR382" s="811"/>
      <c r="HIS382" s="811"/>
      <c r="HIT382" s="811"/>
      <c r="HIU382" s="811"/>
      <c r="HIV382" s="811"/>
      <c r="HIW382" s="811"/>
      <c r="HIX382" s="811"/>
      <c r="HIY382" s="811"/>
      <c r="HIZ382" s="811"/>
      <c r="HJA382" s="811"/>
      <c r="HJB382" s="811"/>
      <c r="HJC382" s="811"/>
      <c r="HJD382" s="811"/>
      <c r="HJE382" s="811"/>
      <c r="HJF382" s="811"/>
      <c r="HJG382" s="811"/>
      <c r="HJH382" s="811"/>
      <c r="HJI382" s="811"/>
      <c r="HJJ382" s="811"/>
      <c r="HJK382" s="811"/>
      <c r="HJL382" s="811"/>
      <c r="HJM382" s="811"/>
      <c r="HJN382" s="811"/>
      <c r="HJO382" s="811"/>
      <c r="HJP382" s="811"/>
      <c r="HJQ382" s="811"/>
      <c r="HJR382" s="811"/>
      <c r="HJS382" s="811"/>
      <c r="HJT382" s="811"/>
      <c r="HJU382" s="811"/>
      <c r="HJV382" s="811"/>
      <c r="HJW382" s="811"/>
      <c r="HJX382" s="811"/>
      <c r="HJY382" s="811"/>
      <c r="HJZ382" s="811"/>
      <c r="HKA382" s="811"/>
      <c r="HKB382" s="811"/>
      <c r="HKC382" s="811"/>
      <c r="HKD382" s="811"/>
      <c r="HKE382" s="811"/>
      <c r="HKF382" s="811"/>
      <c r="HKG382" s="811"/>
      <c r="HKH382" s="811"/>
      <c r="HKI382" s="811"/>
      <c r="HKJ382" s="811"/>
      <c r="HKK382" s="811"/>
      <c r="HKL382" s="811"/>
      <c r="HKM382" s="811"/>
      <c r="HKN382" s="811"/>
      <c r="HKO382" s="811"/>
      <c r="HKP382" s="811"/>
      <c r="HKQ382" s="811"/>
      <c r="HKR382" s="811"/>
      <c r="HKS382" s="811"/>
      <c r="HKT382" s="811"/>
      <c r="HKU382" s="811"/>
      <c r="HKV382" s="811"/>
      <c r="HKW382" s="811"/>
      <c r="HKX382" s="811"/>
      <c r="HKY382" s="811"/>
      <c r="HKZ382" s="811"/>
      <c r="HLA382" s="811"/>
      <c r="HLB382" s="811"/>
      <c r="HLC382" s="811"/>
      <c r="HLD382" s="811"/>
      <c r="HLE382" s="811"/>
      <c r="HLF382" s="811"/>
      <c r="HLG382" s="811"/>
      <c r="HLH382" s="811"/>
      <c r="HLI382" s="811"/>
      <c r="HLJ382" s="811"/>
      <c r="HLK382" s="811"/>
      <c r="HLL382" s="811"/>
      <c r="HLM382" s="811"/>
      <c r="HLN382" s="811"/>
      <c r="HLO382" s="811"/>
      <c r="HLP382" s="811"/>
      <c r="HLQ382" s="811"/>
      <c r="HLR382" s="811"/>
      <c r="HLS382" s="811"/>
      <c r="HLT382" s="811"/>
      <c r="HLU382" s="811"/>
      <c r="HLV382" s="811"/>
      <c r="HLW382" s="811"/>
      <c r="HLX382" s="811"/>
      <c r="HLY382" s="811"/>
      <c r="HLZ382" s="811"/>
      <c r="HMA382" s="811"/>
      <c r="HMB382" s="811"/>
      <c r="HMC382" s="811"/>
      <c r="HMD382" s="811"/>
      <c r="HME382" s="811"/>
      <c r="HMF382" s="811"/>
      <c r="HMG382" s="811"/>
      <c r="HMH382" s="811"/>
      <c r="HMI382" s="811"/>
      <c r="HMJ382" s="811"/>
      <c r="HMK382" s="811"/>
      <c r="HML382" s="811"/>
      <c r="HMM382" s="811"/>
      <c r="HMN382" s="811"/>
      <c r="HMO382" s="811"/>
      <c r="HMP382" s="811"/>
      <c r="HMQ382" s="811"/>
      <c r="HMR382" s="811"/>
      <c r="HMS382" s="811"/>
      <c r="HMT382" s="811"/>
      <c r="HMU382" s="811"/>
      <c r="HMV382" s="811"/>
      <c r="HMW382" s="811"/>
      <c r="HMX382" s="811"/>
      <c r="HMY382" s="811"/>
      <c r="HMZ382" s="811"/>
      <c r="HNA382" s="811"/>
      <c r="HNB382" s="811"/>
      <c r="HNC382" s="811"/>
      <c r="HND382" s="811"/>
      <c r="HNE382" s="811"/>
      <c r="HNF382" s="811"/>
      <c r="HNG382" s="811"/>
      <c r="HNH382" s="811"/>
      <c r="HNI382" s="811"/>
      <c r="HNJ382" s="811"/>
      <c r="HNK382" s="811"/>
      <c r="HNL382" s="811"/>
      <c r="HNM382" s="811"/>
      <c r="HNN382" s="811"/>
      <c r="HNO382" s="811"/>
      <c r="HNP382" s="811"/>
      <c r="HNQ382" s="811"/>
      <c r="HNR382" s="811"/>
      <c r="HNS382" s="811"/>
      <c r="HNT382" s="811"/>
      <c r="HNU382" s="811"/>
      <c r="HNV382" s="811"/>
      <c r="HNW382" s="811"/>
      <c r="HNX382" s="811"/>
      <c r="HNY382" s="811"/>
      <c r="HNZ382" s="811"/>
      <c r="HOA382" s="811"/>
      <c r="HOB382" s="811"/>
      <c r="HOC382" s="811"/>
      <c r="HOD382" s="811"/>
      <c r="HOE382" s="811"/>
      <c r="HOF382" s="811"/>
      <c r="HOG382" s="811"/>
      <c r="HOH382" s="811"/>
      <c r="HOI382" s="811"/>
      <c r="HOJ382" s="811"/>
      <c r="HOK382" s="811"/>
      <c r="HOL382" s="811"/>
      <c r="HOM382" s="811"/>
      <c r="HON382" s="811"/>
      <c r="HOO382" s="811"/>
      <c r="HOP382" s="811"/>
      <c r="HOQ382" s="811"/>
      <c r="HOR382" s="811"/>
      <c r="HOS382" s="811"/>
      <c r="HOT382" s="811"/>
      <c r="HOU382" s="811"/>
      <c r="HOV382" s="811"/>
      <c r="HOW382" s="811"/>
      <c r="HOX382" s="811"/>
      <c r="HOY382" s="811"/>
      <c r="HOZ382" s="811"/>
      <c r="HPA382" s="811"/>
      <c r="HPB382" s="811"/>
      <c r="HPC382" s="811"/>
      <c r="HPD382" s="811"/>
      <c r="HPE382" s="811"/>
      <c r="HPF382" s="811"/>
      <c r="HPG382" s="811"/>
      <c r="HPH382" s="811"/>
      <c r="HPI382" s="811"/>
      <c r="HPJ382" s="811"/>
      <c r="HPK382" s="811"/>
      <c r="HPL382" s="811"/>
      <c r="HPM382" s="811"/>
      <c r="HPN382" s="811"/>
      <c r="HPO382" s="811"/>
      <c r="HPP382" s="811"/>
      <c r="HPQ382" s="811"/>
      <c r="HPR382" s="811"/>
      <c r="HPS382" s="811"/>
      <c r="HPT382" s="811"/>
      <c r="HPU382" s="811"/>
      <c r="HPV382" s="811"/>
      <c r="HPW382" s="811"/>
      <c r="HPX382" s="811"/>
      <c r="HPY382" s="811"/>
      <c r="HPZ382" s="811"/>
      <c r="HQA382" s="811"/>
      <c r="HQB382" s="811"/>
      <c r="HQC382" s="811"/>
      <c r="HQD382" s="811"/>
      <c r="HQE382" s="811"/>
      <c r="HQF382" s="811"/>
      <c r="HQG382" s="811"/>
      <c r="HQH382" s="811"/>
      <c r="HQI382" s="811"/>
      <c r="HQJ382" s="811"/>
      <c r="HQK382" s="811"/>
      <c r="HQL382" s="811"/>
      <c r="HQM382" s="811"/>
      <c r="HQN382" s="811"/>
      <c r="HQO382" s="811"/>
      <c r="HQP382" s="811"/>
      <c r="HQQ382" s="811"/>
      <c r="HQR382" s="811"/>
      <c r="HQS382" s="811"/>
      <c r="HQT382" s="811"/>
      <c r="HQU382" s="811"/>
      <c r="HQV382" s="811"/>
      <c r="HQW382" s="811"/>
      <c r="HQX382" s="811"/>
      <c r="HQY382" s="811"/>
      <c r="HQZ382" s="811"/>
      <c r="HRA382" s="811"/>
      <c r="HRB382" s="811"/>
      <c r="HRC382" s="811"/>
      <c r="HRD382" s="811"/>
      <c r="HRE382" s="811"/>
      <c r="HRF382" s="811"/>
      <c r="HRG382" s="811"/>
      <c r="HRH382" s="811"/>
      <c r="HRI382" s="811"/>
      <c r="HRJ382" s="811"/>
      <c r="HRK382" s="811"/>
      <c r="HRL382" s="811"/>
      <c r="HRM382" s="811"/>
      <c r="HRN382" s="811"/>
      <c r="HRO382" s="811"/>
      <c r="HRP382" s="811"/>
      <c r="HRQ382" s="811"/>
      <c r="HRR382" s="811"/>
      <c r="HRS382" s="811"/>
      <c r="HRT382" s="811"/>
      <c r="HRU382" s="811"/>
      <c r="HRV382" s="811"/>
      <c r="HRW382" s="811"/>
      <c r="HRX382" s="811"/>
      <c r="HRY382" s="811"/>
      <c r="HRZ382" s="811"/>
      <c r="HSA382" s="811"/>
      <c r="HSB382" s="811"/>
      <c r="HSC382" s="811"/>
      <c r="HSD382" s="811"/>
      <c r="HSE382" s="811"/>
      <c r="HSF382" s="811"/>
      <c r="HSG382" s="811"/>
      <c r="HSH382" s="811"/>
      <c r="HSI382" s="811"/>
      <c r="HSJ382" s="811"/>
      <c r="HSK382" s="811"/>
      <c r="HSL382" s="811"/>
      <c r="HSM382" s="811"/>
      <c r="HSN382" s="811"/>
      <c r="HSO382" s="811"/>
      <c r="HSP382" s="811"/>
      <c r="HSQ382" s="811"/>
      <c r="HSR382" s="811"/>
      <c r="HSS382" s="811"/>
      <c r="HST382" s="811"/>
      <c r="HSU382" s="811"/>
      <c r="HSV382" s="811"/>
      <c r="HSW382" s="811"/>
      <c r="HSX382" s="811"/>
      <c r="HSY382" s="811"/>
      <c r="HSZ382" s="811"/>
      <c r="HTA382" s="811"/>
      <c r="HTB382" s="811"/>
      <c r="HTC382" s="811"/>
      <c r="HTD382" s="811"/>
      <c r="HTE382" s="811"/>
      <c r="HTF382" s="811"/>
      <c r="HTG382" s="811"/>
      <c r="HTH382" s="811"/>
      <c r="HTI382" s="811"/>
      <c r="HTJ382" s="811"/>
      <c r="HTK382" s="811"/>
      <c r="HTL382" s="811"/>
      <c r="HTM382" s="811"/>
      <c r="HTN382" s="811"/>
      <c r="HTO382" s="811"/>
      <c r="HTP382" s="811"/>
      <c r="HTQ382" s="811"/>
      <c r="HTR382" s="811"/>
      <c r="HTS382" s="811"/>
      <c r="HTT382" s="811"/>
      <c r="HTU382" s="811"/>
      <c r="HTV382" s="811"/>
      <c r="HTW382" s="811"/>
      <c r="HTX382" s="811"/>
      <c r="HTY382" s="811"/>
      <c r="HTZ382" s="811"/>
      <c r="HUA382" s="811"/>
      <c r="HUB382" s="811"/>
      <c r="HUC382" s="811"/>
      <c r="HUD382" s="811"/>
      <c r="HUE382" s="811"/>
      <c r="HUF382" s="811"/>
      <c r="HUG382" s="811"/>
      <c r="HUH382" s="811"/>
      <c r="HUI382" s="811"/>
      <c r="HUJ382" s="811"/>
      <c r="HUK382" s="811"/>
      <c r="HUL382" s="811"/>
      <c r="HUM382" s="811"/>
      <c r="HUN382" s="811"/>
      <c r="HUO382" s="811"/>
      <c r="HUP382" s="811"/>
      <c r="HUQ382" s="811"/>
      <c r="HUR382" s="811"/>
      <c r="HUS382" s="811"/>
      <c r="HUT382" s="811"/>
      <c r="HUU382" s="811"/>
      <c r="HUV382" s="811"/>
      <c r="HUW382" s="811"/>
      <c r="HUX382" s="811"/>
      <c r="HUY382" s="811"/>
      <c r="HUZ382" s="811"/>
      <c r="HVA382" s="811"/>
      <c r="HVB382" s="811"/>
      <c r="HVC382" s="811"/>
      <c r="HVD382" s="811"/>
      <c r="HVE382" s="811"/>
      <c r="HVF382" s="811"/>
      <c r="HVG382" s="811"/>
      <c r="HVH382" s="811"/>
      <c r="HVI382" s="811"/>
      <c r="HVJ382" s="811"/>
      <c r="HVK382" s="811"/>
      <c r="HVL382" s="811"/>
      <c r="HVM382" s="811"/>
      <c r="HVN382" s="811"/>
      <c r="HVO382" s="811"/>
      <c r="HVP382" s="811"/>
      <c r="HVQ382" s="811"/>
      <c r="HVR382" s="811"/>
      <c r="HVS382" s="811"/>
      <c r="HVT382" s="811"/>
      <c r="HVU382" s="811"/>
      <c r="HVV382" s="811"/>
      <c r="HVW382" s="811"/>
      <c r="HVX382" s="811"/>
      <c r="HVY382" s="811"/>
      <c r="HVZ382" s="811"/>
      <c r="HWA382" s="811"/>
      <c r="HWB382" s="811"/>
      <c r="HWC382" s="811"/>
      <c r="HWD382" s="811"/>
      <c r="HWE382" s="811"/>
      <c r="HWF382" s="811"/>
      <c r="HWG382" s="811"/>
      <c r="HWH382" s="811"/>
      <c r="HWI382" s="811"/>
      <c r="HWJ382" s="811"/>
      <c r="HWK382" s="811"/>
      <c r="HWL382" s="811"/>
      <c r="HWM382" s="811"/>
      <c r="HWN382" s="811"/>
      <c r="HWO382" s="811"/>
      <c r="HWP382" s="811"/>
      <c r="HWQ382" s="811"/>
      <c r="HWR382" s="811"/>
      <c r="HWS382" s="811"/>
      <c r="HWT382" s="811"/>
      <c r="HWU382" s="811"/>
      <c r="HWV382" s="811"/>
      <c r="HWW382" s="811"/>
      <c r="HWX382" s="811"/>
      <c r="HWY382" s="811"/>
      <c r="HWZ382" s="811"/>
      <c r="HXA382" s="811"/>
      <c r="HXB382" s="811"/>
      <c r="HXC382" s="811"/>
      <c r="HXD382" s="811"/>
      <c r="HXE382" s="811"/>
      <c r="HXF382" s="811"/>
      <c r="HXG382" s="811"/>
      <c r="HXH382" s="811"/>
      <c r="HXI382" s="811"/>
      <c r="HXJ382" s="811"/>
      <c r="HXK382" s="811"/>
      <c r="HXL382" s="811"/>
      <c r="HXM382" s="811"/>
      <c r="HXN382" s="811"/>
      <c r="HXO382" s="811"/>
      <c r="HXP382" s="811"/>
      <c r="HXQ382" s="811"/>
      <c r="HXR382" s="811"/>
      <c r="HXS382" s="811"/>
      <c r="HXT382" s="811"/>
      <c r="HXU382" s="811"/>
      <c r="HXV382" s="811"/>
      <c r="HXW382" s="811"/>
      <c r="HXX382" s="811"/>
      <c r="HXY382" s="811"/>
      <c r="HXZ382" s="811"/>
      <c r="HYA382" s="811"/>
      <c r="HYB382" s="811"/>
      <c r="HYC382" s="811"/>
      <c r="HYD382" s="811"/>
      <c r="HYE382" s="811"/>
      <c r="HYF382" s="811"/>
      <c r="HYG382" s="811"/>
      <c r="HYH382" s="811"/>
      <c r="HYI382" s="811"/>
      <c r="HYJ382" s="811"/>
      <c r="HYK382" s="811"/>
      <c r="HYL382" s="811"/>
      <c r="HYM382" s="811"/>
      <c r="HYN382" s="811"/>
      <c r="HYO382" s="811"/>
      <c r="HYP382" s="811"/>
      <c r="HYQ382" s="811"/>
      <c r="HYR382" s="811"/>
      <c r="HYS382" s="811"/>
      <c r="HYT382" s="811"/>
      <c r="HYU382" s="811"/>
      <c r="HYV382" s="811"/>
      <c r="HYW382" s="811"/>
      <c r="HYX382" s="811"/>
      <c r="HYY382" s="811"/>
      <c r="HYZ382" s="811"/>
      <c r="HZA382" s="811"/>
      <c r="HZB382" s="811"/>
      <c r="HZC382" s="811"/>
      <c r="HZD382" s="811"/>
      <c r="HZE382" s="811"/>
      <c r="HZF382" s="811"/>
      <c r="HZG382" s="811"/>
      <c r="HZH382" s="811"/>
      <c r="HZI382" s="811"/>
      <c r="HZJ382" s="811"/>
      <c r="HZK382" s="811"/>
      <c r="HZL382" s="811"/>
      <c r="HZM382" s="811"/>
      <c r="HZN382" s="811"/>
      <c r="HZO382" s="811"/>
      <c r="HZP382" s="811"/>
      <c r="HZQ382" s="811"/>
      <c r="HZR382" s="811"/>
      <c r="HZS382" s="811"/>
      <c r="HZT382" s="811"/>
      <c r="HZU382" s="811"/>
      <c r="HZV382" s="811"/>
      <c r="HZW382" s="811"/>
      <c r="HZX382" s="811"/>
      <c r="HZY382" s="811"/>
      <c r="HZZ382" s="811"/>
      <c r="IAA382" s="811"/>
      <c r="IAB382" s="811"/>
      <c r="IAC382" s="811"/>
      <c r="IAD382" s="811"/>
      <c r="IAE382" s="811"/>
      <c r="IAF382" s="811"/>
      <c r="IAG382" s="811"/>
      <c r="IAH382" s="811"/>
      <c r="IAI382" s="811"/>
      <c r="IAJ382" s="811"/>
      <c r="IAK382" s="811"/>
      <c r="IAL382" s="811"/>
      <c r="IAM382" s="811"/>
      <c r="IAN382" s="811"/>
      <c r="IAO382" s="811"/>
      <c r="IAP382" s="811"/>
      <c r="IAQ382" s="811"/>
      <c r="IAR382" s="811"/>
      <c r="IAS382" s="811"/>
      <c r="IAT382" s="811"/>
      <c r="IAU382" s="811"/>
      <c r="IAV382" s="811"/>
      <c r="IAW382" s="811"/>
      <c r="IAX382" s="811"/>
      <c r="IAY382" s="811"/>
      <c r="IAZ382" s="811"/>
      <c r="IBA382" s="811"/>
      <c r="IBB382" s="811"/>
      <c r="IBC382" s="811"/>
      <c r="IBD382" s="811"/>
      <c r="IBE382" s="811"/>
      <c r="IBF382" s="811"/>
      <c r="IBG382" s="811"/>
      <c r="IBH382" s="811"/>
      <c r="IBI382" s="811"/>
      <c r="IBJ382" s="811"/>
      <c r="IBK382" s="811"/>
      <c r="IBL382" s="811"/>
      <c r="IBM382" s="811"/>
      <c r="IBN382" s="811"/>
      <c r="IBO382" s="811"/>
      <c r="IBP382" s="811"/>
      <c r="IBQ382" s="811"/>
      <c r="IBR382" s="811"/>
      <c r="IBS382" s="811"/>
      <c r="IBT382" s="811"/>
      <c r="IBU382" s="811"/>
      <c r="IBV382" s="811"/>
      <c r="IBW382" s="811"/>
      <c r="IBX382" s="811"/>
      <c r="IBY382" s="811"/>
      <c r="IBZ382" s="811"/>
      <c r="ICA382" s="811"/>
      <c r="ICB382" s="811"/>
      <c r="ICC382" s="811"/>
      <c r="ICD382" s="811"/>
      <c r="ICE382" s="811"/>
      <c r="ICF382" s="811"/>
      <c r="ICG382" s="811"/>
      <c r="ICH382" s="811"/>
      <c r="ICI382" s="811"/>
      <c r="ICJ382" s="811"/>
      <c r="ICK382" s="811"/>
      <c r="ICL382" s="811"/>
      <c r="ICM382" s="811"/>
      <c r="ICN382" s="811"/>
      <c r="ICO382" s="811"/>
      <c r="ICP382" s="811"/>
      <c r="ICQ382" s="811"/>
      <c r="ICR382" s="811"/>
      <c r="ICS382" s="811"/>
      <c r="ICT382" s="811"/>
      <c r="ICU382" s="811"/>
      <c r="ICV382" s="811"/>
      <c r="ICW382" s="811"/>
      <c r="ICX382" s="811"/>
      <c r="ICY382" s="811"/>
      <c r="ICZ382" s="811"/>
      <c r="IDA382" s="811"/>
      <c r="IDB382" s="811"/>
      <c r="IDC382" s="811"/>
      <c r="IDD382" s="811"/>
      <c r="IDE382" s="811"/>
      <c r="IDF382" s="811"/>
      <c r="IDG382" s="811"/>
      <c r="IDH382" s="811"/>
      <c r="IDI382" s="811"/>
      <c r="IDJ382" s="811"/>
      <c r="IDK382" s="811"/>
      <c r="IDL382" s="811"/>
      <c r="IDM382" s="811"/>
      <c r="IDN382" s="811"/>
      <c r="IDO382" s="811"/>
      <c r="IDP382" s="811"/>
      <c r="IDQ382" s="811"/>
      <c r="IDR382" s="811"/>
      <c r="IDS382" s="811"/>
      <c r="IDT382" s="811"/>
      <c r="IDU382" s="811"/>
      <c r="IDV382" s="811"/>
      <c r="IDW382" s="811"/>
      <c r="IDX382" s="811"/>
      <c r="IDY382" s="811"/>
      <c r="IDZ382" s="811"/>
      <c r="IEA382" s="811"/>
      <c r="IEB382" s="811"/>
      <c r="IEC382" s="811"/>
      <c r="IED382" s="811"/>
      <c r="IEE382" s="811"/>
      <c r="IEF382" s="811"/>
      <c r="IEG382" s="811"/>
      <c r="IEH382" s="811"/>
      <c r="IEI382" s="811"/>
      <c r="IEJ382" s="811"/>
      <c r="IEK382" s="811"/>
      <c r="IEL382" s="811"/>
      <c r="IEM382" s="811"/>
      <c r="IEN382" s="811"/>
      <c r="IEO382" s="811"/>
      <c r="IEP382" s="811"/>
      <c r="IEQ382" s="811"/>
      <c r="IER382" s="811"/>
      <c r="IES382" s="811"/>
      <c r="IET382" s="811"/>
      <c r="IEU382" s="811"/>
      <c r="IEV382" s="811"/>
      <c r="IEW382" s="811"/>
      <c r="IEX382" s="811"/>
      <c r="IEY382" s="811"/>
      <c r="IEZ382" s="811"/>
      <c r="IFA382" s="811"/>
      <c r="IFB382" s="811"/>
      <c r="IFC382" s="811"/>
      <c r="IFD382" s="811"/>
      <c r="IFE382" s="811"/>
      <c r="IFF382" s="811"/>
      <c r="IFG382" s="811"/>
      <c r="IFH382" s="811"/>
      <c r="IFI382" s="811"/>
      <c r="IFJ382" s="811"/>
      <c r="IFK382" s="811"/>
      <c r="IFL382" s="811"/>
      <c r="IFM382" s="811"/>
      <c r="IFN382" s="811"/>
      <c r="IFO382" s="811"/>
      <c r="IFP382" s="811"/>
      <c r="IFQ382" s="811"/>
      <c r="IFR382" s="811"/>
      <c r="IFS382" s="811"/>
      <c r="IFT382" s="811"/>
      <c r="IFU382" s="811"/>
      <c r="IFV382" s="811"/>
      <c r="IFW382" s="811"/>
      <c r="IFX382" s="811"/>
      <c r="IFY382" s="811"/>
      <c r="IFZ382" s="811"/>
      <c r="IGA382" s="811"/>
      <c r="IGB382" s="811"/>
      <c r="IGC382" s="811"/>
      <c r="IGD382" s="811"/>
      <c r="IGE382" s="811"/>
      <c r="IGF382" s="811"/>
      <c r="IGG382" s="811"/>
      <c r="IGH382" s="811"/>
      <c r="IGI382" s="811"/>
      <c r="IGJ382" s="811"/>
      <c r="IGK382" s="811"/>
      <c r="IGL382" s="811"/>
      <c r="IGM382" s="811"/>
      <c r="IGN382" s="811"/>
      <c r="IGO382" s="811"/>
      <c r="IGP382" s="811"/>
      <c r="IGQ382" s="811"/>
      <c r="IGR382" s="811"/>
      <c r="IGS382" s="811"/>
      <c r="IGT382" s="811"/>
      <c r="IGU382" s="811"/>
      <c r="IGV382" s="811"/>
      <c r="IGW382" s="811"/>
      <c r="IGX382" s="811"/>
      <c r="IGY382" s="811"/>
      <c r="IGZ382" s="811"/>
      <c r="IHA382" s="811"/>
      <c r="IHB382" s="811"/>
      <c r="IHC382" s="811"/>
      <c r="IHD382" s="811"/>
      <c r="IHE382" s="811"/>
      <c r="IHF382" s="811"/>
      <c r="IHG382" s="811"/>
      <c r="IHH382" s="811"/>
      <c r="IHI382" s="811"/>
      <c r="IHJ382" s="811"/>
      <c r="IHK382" s="811"/>
      <c r="IHL382" s="811"/>
      <c r="IHM382" s="811"/>
      <c r="IHN382" s="811"/>
      <c r="IHO382" s="811"/>
      <c r="IHP382" s="811"/>
      <c r="IHQ382" s="811"/>
      <c r="IHR382" s="811"/>
      <c r="IHS382" s="811"/>
      <c r="IHT382" s="811"/>
      <c r="IHU382" s="811"/>
      <c r="IHV382" s="811"/>
      <c r="IHW382" s="811"/>
      <c r="IHX382" s="811"/>
      <c r="IHY382" s="811"/>
      <c r="IHZ382" s="811"/>
      <c r="IIA382" s="811"/>
      <c r="IIB382" s="811"/>
      <c r="IIC382" s="811"/>
      <c r="IID382" s="811"/>
      <c r="IIE382" s="811"/>
      <c r="IIF382" s="811"/>
      <c r="IIG382" s="811"/>
      <c r="IIH382" s="811"/>
      <c r="III382" s="811"/>
      <c r="IIJ382" s="811"/>
      <c r="IIK382" s="811"/>
      <c r="IIL382" s="811"/>
      <c r="IIM382" s="811"/>
      <c r="IIN382" s="811"/>
      <c r="IIO382" s="811"/>
      <c r="IIP382" s="811"/>
      <c r="IIQ382" s="811"/>
      <c r="IIR382" s="811"/>
      <c r="IIS382" s="811"/>
      <c r="IIT382" s="811"/>
      <c r="IIU382" s="811"/>
      <c r="IIV382" s="811"/>
      <c r="IIW382" s="811"/>
      <c r="IIX382" s="811"/>
      <c r="IIY382" s="811"/>
      <c r="IIZ382" s="811"/>
      <c r="IJA382" s="811"/>
      <c r="IJB382" s="811"/>
      <c r="IJC382" s="811"/>
      <c r="IJD382" s="811"/>
      <c r="IJE382" s="811"/>
      <c r="IJF382" s="811"/>
      <c r="IJG382" s="811"/>
      <c r="IJH382" s="811"/>
      <c r="IJI382" s="811"/>
      <c r="IJJ382" s="811"/>
      <c r="IJK382" s="811"/>
      <c r="IJL382" s="811"/>
      <c r="IJM382" s="811"/>
      <c r="IJN382" s="811"/>
      <c r="IJO382" s="811"/>
      <c r="IJP382" s="811"/>
      <c r="IJQ382" s="811"/>
      <c r="IJR382" s="811"/>
      <c r="IJS382" s="811"/>
      <c r="IJT382" s="811"/>
      <c r="IJU382" s="811"/>
      <c r="IJV382" s="811"/>
      <c r="IJW382" s="811"/>
      <c r="IJX382" s="811"/>
      <c r="IJY382" s="811"/>
      <c r="IJZ382" s="811"/>
      <c r="IKA382" s="811"/>
      <c r="IKB382" s="811"/>
      <c r="IKC382" s="811"/>
      <c r="IKD382" s="811"/>
      <c r="IKE382" s="811"/>
      <c r="IKF382" s="811"/>
      <c r="IKG382" s="811"/>
      <c r="IKH382" s="811"/>
      <c r="IKI382" s="811"/>
      <c r="IKJ382" s="811"/>
      <c r="IKK382" s="811"/>
      <c r="IKL382" s="811"/>
      <c r="IKM382" s="811"/>
      <c r="IKN382" s="811"/>
      <c r="IKO382" s="811"/>
      <c r="IKP382" s="811"/>
      <c r="IKQ382" s="811"/>
      <c r="IKR382" s="811"/>
      <c r="IKS382" s="811"/>
      <c r="IKT382" s="811"/>
      <c r="IKU382" s="811"/>
      <c r="IKV382" s="811"/>
      <c r="IKW382" s="811"/>
      <c r="IKX382" s="811"/>
      <c r="IKY382" s="811"/>
      <c r="IKZ382" s="811"/>
      <c r="ILA382" s="811"/>
      <c r="ILB382" s="811"/>
      <c r="ILC382" s="811"/>
      <c r="ILD382" s="811"/>
      <c r="ILE382" s="811"/>
      <c r="ILF382" s="811"/>
      <c r="ILG382" s="811"/>
      <c r="ILH382" s="811"/>
      <c r="ILI382" s="811"/>
      <c r="ILJ382" s="811"/>
      <c r="ILK382" s="811"/>
      <c r="ILL382" s="811"/>
      <c r="ILM382" s="811"/>
      <c r="ILN382" s="811"/>
      <c r="ILO382" s="811"/>
      <c r="ILP382" s="811"/>
      <c r="ILQ382" s="811"/>
      <c r="ILR382" s="811"/>
      <c r="ILS382" s="811"/>
      <c r="ILT382" s="811"/>
      <c r="ILU382" s="811"/>
      <c r="ILV382" s="811"/>
      <c r="ILW382" s="811"/>
      <c r="ILX382" s="811"/>
      <c r="ILY382" s="811"/>
      <c r="ILZ382" s="811"/>
      <c r="IMA382" s="811"/>
      <c r="IMB382" s="811"/>
      <c r="IMC382" s="811"/>
      <c r="IMD382" s="811"/>
      <c r="IME382" s="811"/>
      <c r="IMF382" s="811"/>
      <c r="IMG382" s="811"/>
      <c r="IMH382" s="811"/>
      <c r="IMI382" s="811"/>
      <c r="IMJ382" s="811"/>
      <c r="IMK382" s="811"/>
      <c r="IML382" s="811"/>
      <c r="IMM382" s="811"/>
      <c r="IMN382" s="811"/>
      <c r="IMO382" s="811"/>
      <c r="IMP382" s="811"/>
      <c r="IMQ382" s="811"/>
      <c r="IMR382" s="811"/>
      <c r="IMS382" s="811"/>
      <c r="IMT382" s="811"/>
      <c r="IMU382" s="811"/>
      <c r="IMV382" s="811"/>
      <c r="IMW382" s="811"/>
      <c r="IMX382" s="811"/>
      <c r="IMY382" s="811"/>
      <c r="IMZ382" s="811"/>
      <c r="INA382" s="811"/>
      <c r="INB382" s="811"/>
      <c r="INC382" s="811"/>
      <c r="IND382" s="811"/>
      <c r="INE382" s="811"/>
      <c r="INF382" s="811"/>
      <c r="ING382" s="811"/>
      <c r="INH382" s="811"/>
      <c r="INI382" s="811"/>
      <c r="INJ382" s="811"/>
      <c r="INK382" s="811"/>
      <c r="INL382" s="811"/>
      <c r="INM382" s="811"/>
      <c r="INN382" s="811"/>
      <c r="INO382" s="811"/>
      <c r="INP382" s="811"/>
      <c r="INQ382" s="811"/>
      <c r="INR382" s="811"/>
      <c r="INS382" s="811"/>
      <c r="INT382" s="811"/>
      <c r="INU382" s="811"/>
      <c r="INV382" s="811"/>
      <c r="INW382" s="811"/>
      <c r="INX382" s="811"/>
      <c r="INY382" s="811"/>
      <c r="INZ382" s="811"/>
      <c r="IOA382" s="811"/>
      <c r="IOB382" s="811"/>
      <c r="IOC382" s="811"/>
      <c r="IOD382" s="811"/>
      <c r="IOE382" s="811"/>
      <c r="IOF382" s="811"/>
      <c r="IOG382" s="811"/>
      <c r="IOH382" s="811"/>
      <c r="IOI382" s="811"/>
      <c r="IOJ382" s="811"/>
      <c r="IOK382" s="811"/>
      <c r="IOL382" s="811"/>
      <c r="IOM382" s="811"/>
      <c r="ION382" s="811"/>
      <c r="IOO382" s="811"/>
      <c r="IOP382" s="811"/>
      <c r="IOQ382" s="811"/>
      <c r="IOR382" s="811"/>
      <c r="IOS382" s="811"/>
      <c r="IOT382" s="811"/>
      <c r="IOU382" s="811"/>
      <c r="IOV382" s="811"/>
      <c r="IOW382" s="811"/>
      <c r="IOX382" s="811"/>
      <c r="IOY382" s="811"/>
      <c r="IOZ382" s="811"/>
      <c r="IPA382" s="811"/>
      <c r="IPB382" s="811"/>
      <c r="IPC382" s="811"/>
      <c r="IPD382" s="811"/>
      <c r="IPE382" s="811"/>
      <c r="IPF382" s="811"/>
      <c r="IPG382" s="811"/>
      <c r="IPH382" s="811"/>
      <c r="IPI382" s="811"/>
      <c r="IPJ382" s="811"/>
      <c r="IPK382" s="811"/>
      <c r="IPL382" s="811"/>
      <c r="IPM382" s="811"/>
      <c r="IPN382" s="811"/>
      <c r="IPO382" s="811"/>
      <c r="IPP382" s="811"/>
      <c r="IPQ382" s="811"/>
      <c r="IPR382" s="811"/>
      <c r="IPS382" s="811"/>
      <c r="IPT382" s="811"/>
      <c r="IPU382" s="811"/>
      <c r="IPV382" s="811"/>
      <c r="IPW382" s="811"/>
      <c r="IPX382" s="811"/>
      <c r="IPY382" s="811"/>
      <c r="IPZ382" s="811"/>
      <c r="IQA382" s="811"/>
      <c r="IQB382" s="811"/>
      <c r="IQC382" s="811"/>
      <c r="IQD382" s="811"/>
      <c r="IQE382" s="811"/>
      <c r="IQF382" s="811"/>
      <c r="IQG382" s="811"/>
      <c r="IQH382" s="811"/>
      <c r="IQI382" s="811"/>
      <c r="IQJ382" s="811"/>
      <c r="IQK382" s="811"/>
      <c r="IQL382" s="811"/>
      <c r="IQM382" s="811"/>
      <c r="IQN382" s="811"/>
      <c r="IQO382" s="811"/>
      <c r="IQP382" s="811"/>
      <c r="IQQ382" s="811"/>
      <c r="IQR382" s="811"/>
      <c r="IQS382" s="811"/>
      <c r="IQT382" s="811"/>
      <c r="IQU382" s="811"/>
      <c r="IQV382" s="811"/>
      <c r="IQW382" s="811"/>
      <c r="IQX382" s="811"/>
      <c r="IQY382" s="811"/>
      <c r="IQZ382" s="811"/>
      <c r="IRA382" s="811"/>
      <c r="IRB382" s="811"/>
      <c r="IRC382" s="811"/>
      <c r="IRD382" s="811"/>
      <c r="IRE382" s="811"/>
      <c r="IRF382" s="811"/>
      <c r="IRG382" s="811"/>
      <c r="IRH382" s="811"/>
      <c r="IRI382" s="811"/>
      <c r="IRJ382" s="811"/>
      <c r="IRK382" s="811"/>
      <c r="IRL382" s="811"/>
      <c r="IRM382" s="811"/>
      <c r="IRN382" s="811"/>
      <c r="IRO382" s="811"/>
      <c r="IRP382" s="811"/>
      <c r="IRQ382" s="811"/>
      <c r="IRR382" s="811"/>
      <c r="IRS382" s="811"/>
      <c r="IRT382" s="811"/>
      <c r="IRU382" s="811"/>
      <c r="IRV382" s="811"/>
      <c r="IRW382" s="811"/>
      <c r="IRX382" s="811"/>
      <c r="IRY382" s="811"/>
      <c r="IRZ382" s="811"/>
      <c r="ISA382" s="811"/>
      <c r="ISB382" s="811"/>
      <c r="ISC382" s="811"/>
      <c r="ISD382" s="811"/>
      <c r="ISE382" s="811"/>
      <c r="ISF382" s="811"/>
      <c r="ISG382" s="811"/>
      <c r="ISH382" s="811"/>
      <c r="ISI382" s="811"/>
      <c r="ISJ382" s="811"/>
      <c r="ISK382" s="811"/>
      <c r="ISL382" s="811"/>
      <c r="ISM382" s="811"/>
      <c r="ISN382" s="811"/>
      <c r="ISO382" s="811"/>
      <c r="ISP382" s="811"/>
      <c r="ISQ382" s="811"/>
      <c r="ISR382" s="811"/>
      <c r="ISS382" s="811"/>
      <c r="IST382" s="811"/>
      <c r="ISU382" s="811"/>
      <c r="ISV382" s="811"/>
      <c r="ISW382" s="811"/>
      <c r="ISX382" s="811"/>
      <c r="ISY382" s="811"/>
      <c r="ISZ382" s="811"/>
      <c r="ITA382" s="811"/>
      <c r="ITB382" s="811"/>
      <c r="ITC382" s="811"/>
      <c r="ITD382" s="811"/>
      <c r="ITE382" s="811"/>
      <c r="ITF382" s="811"/>
      <c r="ITG382" s="811"/>
      <c r="ITH382" s="811"/>
      <c r="ITI382" s="811"/>
      <c r="ITJ382" s="811"/>
      <c r="ITK382" s="811"/>
      <c r="ITL382" s="811"/>
      <c r="ITM382" s="811"/>
      <c r="ITN382" s="811"/>
      <c r="ITO382" s="811"/>
      <c r="ITP382" s="811"/>
      <c r="ITQ382" s="811"/>
      <c r="ITR382" s="811"/>
      <c r="ITS382" s="811"/>
      <c r="ITT382" s="811"/>
      <c r="ITU382" s="811"/>
      <c r="ITV382" s="811"/>
      <c r="ITW382" s="811"/>
      <c r="ITX382" s="811"/>
      <c r="ITY382" s="811"/>
      <c r="ITZ382" s="811"/>
      <c r="IUA382" s="811"/>
      <c r="IUB382" s="811"/>
      <c r="IUC382" s="811"/>
      <c r="IUD382" s="811"/>
      <c r="IUE382" s="811"/>
      <c r="IUF382" s="811"/>
      <c r="IUG382" s="811"/>
      <c r="IUH382" s="811"/>
      <c r="IUI382" s="811"/>
      <c r="IUJ382" s="811"/>
      <c r="IUK382" s="811"/>
      <c r="IUL382" s="811"/>
      <c r="IUM382" s="811"/>
      <c r="IUN382" s="811"/>
      <c r="IUO382" s="811"/>
      <c r="IUP382" s="811"/>
      <c r="IUQ382" s="811"/>
      <c r="IUR382" s="811"/>
      <c r="IUS382" s="811"/>
      <c r="IUT382" s="811"/>
      <c r="IUU382" s="811"/>
      <c r="IUV382" s="811"/>
      <c r="IUW382" s="811"/>
      <c r="IUX382" s="811"/>
      <c r="IUY382" s="811"/>
      <c r="IUZ382" s="811"/>
      <c r="IVA382" s="811"/>
      <c r="IVB382" s="811"/>
      <c r="IVC382" s="811"/>
      <c r="IVD382" s="811"/>
      <c r="IVE382" s="811"/>
      <c r="IVF382" s="811"/>
      <c r="IVG382" s="811"/>
      <c r="IVH382" s="811"/>
      <c r="IVI382" s="811"/>
      <c r="IVJ382" s="811"/>
      <c r="IVK382" s="811"/>
      <c r="IVL382" s="811"/>
      <c r="IVM382" s="811"/>
      <c r="IVN382" s="811"/>
      <c r="IVO382" s="811"/>
      <c r="IVP382" s="811"/>
      <c r="IVQ382" s="811"/>
      <c r="IVR382" s="811"/>
      <c r="IVS382" s="811"/>
      <c r="IVT382" s="811"/>
      <c r="IVU382" s="811"/>
      <c r="IVV382" s="811"/>
      <c r="IVW382" s="811"/>
      <c r="IVX382" s="811"/>
      <c r="IVY382" s="811"/>
      <c r="IVZ382" s="811"/>
      <c r="IWA382" s="811"/>
      <c r="IWB382" s="811"/>
      <c r="IWC382" s="811"/>
      <c r="IWD382" s="811"/>
      <c r="IWE382" s="811"/>
      <c r="IWF382" s="811"/>
      <c r="IWG382" s="811"/>
      <c r="IWH382" s="811"/>
      <c r="IWI382" s="811"/>
      <c r="IWJ382" s="811"/>
      <c r="IWK382" s="811"/>
      <c r="IWL382" s="811"/>
      <c r="IWM382" s="811"/>
      <c r="IWN382" s="811"/>
      <c r="IWO382" s="811"/>
      <c r="IWP382" s="811"/>
      <c r="IWQ382" s="811"/>
      <c r="IWR382" s="811"/>
      <c r="IWS382" s="811"/>
      <c r="IWT382" s="811"/>
      <c r="IWU382" s="811"/>
      <c r="IWV382" s="811"/>
      <c r="IWW382" s="811"/>
      <c r="IWX382" s="811"/>
      <c r="IWY382" s="811"/>
      <c r="IWZ382" s="811"/>
      <c r="IXA382" s="811"/>
      <c r="IXB382" s="811"/>
      <c r="IXC382" s="811"/>
      <c r="IXD382" s="811"/>
      <c r="IXE382" s="811"/>
      <c r="IXF382" s="811"/>
      <c r="IXG382" s="811"/>
      <c r="IXH382" s="811"/>
      <c r="IXI382" s="811"/>
      <c r="IXJ382" s="811"/>
      <c r="IXK382" s="811"/>
      <c r="IXL382" s="811"/>
      <c r="IXM382" s="811"/>
      <c r="IXN382" s="811"/>
      <c r="IXO382" s="811"/>
      <c r="IXP382" s="811"/>
      <c r="IXQ382" s="811"/>
      <c r="IXR382" s="811"/>
      <c r="IXS382" s="811"/>
      <c r="IXT382" s="811"/>
      <c r="IXU382" s="811"/>
      <c r="IXV382" s="811"/>
      <c r="IXW382" s="811"/>
      <c r="IXX382" s="811"/>
      <c r="IXY382" s="811"/>
      <c r="IXZ382" s="811"/>
      <c r="IYA382" s="811"/>
      <c r="IYB382" s="811"/>
      <c r="IYC382" s="811"/>
      <c r="IYD382" s="811"/>
      <c r="IYE382" s="811"/>
      <c r="IYF382" s="811"/>
      <c r="IYG382" s="811"/>
      <c r="IYH382" s="811"/>
      <c r="IYI382" s="811"/>
      <c r="IYJ382" s="811"/>
      <c r="IYK382" s="811"/>
      <c r="IYL382" s="811"/>
      <c r="IYM382" s="811"/>
      <c r="IYN382" s="811"/>
      <c r="IYO382" s="811"/>
      <c r="IYP382" s="811"/>
      <c r="IYQ382" s="811"/>
      <c r="IYR382" s="811"/>
      <c r="IYS382" s="811"/>
      <c r="IYT382" s="811"/>
      <c r="IYU382" s="811"/>
      <c r="IYV382" s="811"/>
      <c r="IYW382" s="811"/>
      <c r="IYX382" s="811"/>
      <c r="IYY382" s="811"/>
      <c r="IYZ382" s="811"/>
      <c r="IZA382" s="811"/>
      <c r="IZB382" s="811"/>
      <c r="IZC382" s="811"/>
      <c r="IZD382" s="811"/>
      <c r="IZE382" s="811"/>
      <c r="IZF382" s="811"/>
      <c r="IZG382" s="811"/>
      <c r="IZH382" s="811"/>
      <c r="IZI382" s="811"/>
      <c r="IZJ382" s="811"/>
      <c r="IZK382" s="811"/>
      <c r="IZL382" s="811"/>
      <c r="IZM382" s="811"/>
      <c r="IZN382" s="811"/>
      <c r="IZO382" s="811"/>
      <c r="IZP382" s="811"/>
      <c r="IZQ382" s="811"/>
      <c r="IZR382" s="811"/>
      <c r="IZS382" s="811"/>
      <c r="IZT382" s="811"/>
      <c r="IZU382" s="811"/>
      <c r="IZV382" s="811"/>
      <c r="IZW382" s="811"/>
      <c r="IZX382" s="811"/>
      <c r="IZY382" s="811"/>
      <c r="IZZ382" s="811"/>
      <c r="JAA382" s="811"/>
      <c r="JAB382" s="811"/>
      <c r="JAC382" s="811"/>
      <c r="JAD382" s="811"/>
      <c r="JAE382" s="811"/>
      <c r="JAF382" s="811"/>
      <c r="JAG382" s="811"/>
      <c r="JAH382" s="811"/>
      <c r="JAI382" s="811"/>
      <c r="JAJ382" s="811"/>
      <c r="JAK382" s="811"/>
      <c r="JAL382" s="811"/>
      <c r="JAM382" s="811"/>
      <c r="JAN382" s="811"/>
      <c r="JAO382" s="811"/>
      <c r="JAP382" s="811"/>
      <c r="JAQ382" s="811"/>
      <c r="JAR382" s="811"/>
      <c r="JAS382" s="811"/>
      <c r="JAT382" s="811"/>
      <c r="JAU382" s="811"/>
      <c r="JAV382" s="811"/>
      <c r="JAW382" s="811"/>
      <c r="JAX382" s="811"/>
      <c r="JAY382" s="811"/>
      <c r="JAZ382" s="811"/>
      <c r="JBA382" s="811"/>
      <c r="JBB382" s="811"/>
      <c r="JBC382" s="811"/>
      <c r="JBD382" s="811"/>
      <c r="JBE382" s="811"/>
      <c r="JBF382" s="811"/>
      <c r="JBG382" s="811"/>
      <c r="JBH382" s="811"/>
      <c r="JBI382" s="811"/>
      <c r="JBJ382" s="811"/>
      <c r="JBK382" s="811"/>
      <c r="JBL382" s="811"/>
      <c r="JBM382" s="811"/>
      <c r="JBN382" s="811"/>
      <c r="JBO382" s="811"/>
      <c r="JBP382" s="811"/>
      <c r="JBQ382" s="811"/>
      <c r="JBR382" s="811"/>
      <c r="JBS382" s="811"/>
      <c r="JBT382" s="811"/>
      <c r="JBU382" s="811"/>
      <c r="JBV382" s="811"/>
      <c r="JBW382" s="811"/>
      <c r="JBX382" s="811"/>
      <c r="JBY382" s="811"/>
      <c r="JBZ382" s="811"/>
      <c r="JCA382" s="811"/>
      <c r="JCB382" s="811"/>
      <c r="JCC382" s="811"/>
      <c r="JCD382" s="811"/>
      <c r="JCE382" s="811"/>
      <c r="JCF382" s="811"/>
      <c r="JCG382" s="811"/>
      <c r="JCH382" s="811"/>
      <c r="JCI382" s="811"/>
      <c r="JCJ382" s="811"/>
      <c r="JCK382" s="811"/>
      <c r="JCL382" s="811"/>
      <c r="JCM382" s="811"/>
      <c r="JCN382" s="811"/>
      <c r="JCO382" s="811"/>
      <c r="JCP382" s="811"/>
      <c r="JCQ382" s="811"/>
      <c r="JCR382" s="811"/>
      <c r="JCS382" s="811"/>
      <c r="JCT382" s="811"/>
      <c r="JCU382" s="811"/>
      <c r="JCV382" s="811"/>
      <c r="JCW382" s="811"/>
      <c r="JCX382" s="811"/>
      <c r="JCY382" s="811"/>
      <c r="JCZ382" s="811"/>
      <c r="JDA382" s="811"/>
      <c r="JDB382" s="811"/>
      <c r="JDC382" s="811"/>
      <c r="JDD382" s="811"/>
      <c r="JDE382" s="811"/>
      <c r="JDF382" s="811"/>
      <c r="JDG382" s="811"/>
      <c r="JDH382" s="811"/>
      <c r="JDI382" s="811"/>
      <c r="JDJ382" s="811"/>
      <c r="JDK382" s="811"/>
      <c r="JDL382" s="811"/>
      <c r="JDM382" s="811"/>
      <c r="JDN382" s="811"/>
      <c r="JDO382" s="811"/>
      <c r="JDP382" s="811"/>
      <c r="JDQ382" s="811"/>
      <c r="JDR382" s="811"/>
      <c r="JDS382" s="811"/>
      <c r="JDT382" s="811"/>
      <c r="JDU382" s="811"/>
      <c r="JDV382" s="811"/>
      <c r="JDW382" s="811"/>
      <c r="JDX382" s="811"/>
      <c r="JDY382" s="811"/>
      <c r="JDZ382" s="811"/>
      <c r="JEA382" s="811"/>
      <c r="JEB382" s="811"/>
      <c r="JEC382" s="811"/>
      <c r="JED382" s="811"/>
      <c r="JEE382" s="811"/>
      <c r="JEF382" s="811"/>
      <c r="JEG382" s="811"/>
      <c r="JEH382" s="811"/>
      <c r="JEI382" s="811"/>
      <c r="JEJ382" s="811"/>
      <c r="JEK382" s="811"/>
      <c r="JEL382" s="811"/>
      <c r="JEM382" s="811"/>
      <c r="JEN382" s="811"/>
      <c r="JEO382" s="811"/>
      <c r="JEP382" s="811"/>
      <c r="JEQ382" s="811"/>
      <c r="JER382" s="811"/>
      <c r="JES382" s="811"/>
      <c r="JET382" s="811"/>
      <c r="JEU382" s="811"/>
      <c r="JEV382" s="811"/>
      <c r="JEW382" s="811"/>
      <c r="JEX382" s="811"/>
      <c r="JEY382" s="811"/>
      <c r="JEZ382" s="811"/>
      <c r="JFA382" s="811"/>
      <c r="JFB382" s="811"/>
      <c r="JFC382" s="811"/>
      <c r="JFD382" s="811"/>
      <c r="JFE382" s="811"/>
      <c r="JFF382" s="811"/>
      <c r="JFG382" s="811"/>
      <c r="JFH382" s="811"/>
      <c r="JFI382" s="811"/>
      <c r="JFJ382" s="811"/>
      <c r="JFK382" s="811"/>
      <c r="JFL382" s="811"/>
      <c r="JFM382" s="811"/>
      <c r="JFN382" s="811"/>
      <c r="JFO382" s="811"/>
      <c r="JFP382" s="811"/>
      <c r="JFQ382" s="811"/>
      <c r="JFR382" s="811"/>
      <c r="JFS382" s="811"/>
      <c r="JFT382" s="811"/>
      <c r="JFU382" s="811"/>
      <c r="JFV382" s="811"/>
      <c r="JFW382" s="811"/>
      <c r="JFX382" s="811"/>
      <c r="JFY382" s="811"/>
      <c r="JFZ382" s="811"/>
      <c r="JGA382" s="811"/>
      <c r="JGB382" s="811"/>
      <c r="JGC382" s="811"/>
      <c r="JGD382" s="811"/>
      <c r="JGE382" s="811"/>
      <c r="JGF382" s="811"/>
      <c r="JGG382" s="811"/>
      <c r="JGH382" s="811"/>
      <c r="JGI382" s="811"/>
      <c r="JGJ382" s="811"/>
      <c r="JGK382" s="811"/>
      <c r="JGL382" s="811"/>
      <c r="JGM382" s="811"/>
      <c r="JGN382" s="811"/>
      <c r="JGO382" s="811"/>
      <c r="JGP382" s="811"/>
      <c r="JGQ382" s="811"/>
      <c r="JGR382" s="811"/>
      <c r="JGS382" s="811"/>
      <c r="JGT382" s="811"/>
      <c r="JGU382" s="811"/>
      <c r="JGV382" s="811"/>
      <c r="JGW382" s="811"/>
      <c r="JGX382" s="811"/>
      <c r="JGY382" s="811"/>
      <c r="JGZ382" s="811"/>
      <c r="JHA382" s="811"/>
      <c r="JHB382" s="811"/>
      <c r="JHC382" s="811"/>
      <c r="JHD382" s="811"/>
      <c r="JHE382" s="811"/>
      <c r="JHF382" s="811"/>
      <c r="JHG382" s="811"/>
      <c r="JHH382" s="811"/>
      <c r="JHI382" s="811"/>
      <c r="JHJ382" s="811"/>
      <c r="JHK382" s="811"/>
      <c r="JHL382" s="811"/>
      <c r="JHM382" s="811"/>
      <c r="JHN382" s="811"/>
      <c r="JHO382" s="811"/>
      <c r="JHP382" s="811"/>
      <c r="JHQ382" s="811"/>
      <c r="JHR382" s="811"/>
      <c r="JHS382" s="811"/>
      <c r="JHT382" s="811"/>
      <c r="JHU382" s="811"/>
      <c r="JHV382" s="811"/>
      <c r="JHW382" s="811"/>
      <c r="JHX382" s="811"/>
      <c r="JHY382" s="811"/>
      <c r="JHZ382" s="811"/>
      <c r="JIA382" s="811"/>
      <c r="JIB382" s="811"/>
      <c r="JIC382" s="811"/>
      <c r="JID382" s="811"/>
      <c r="JIE382" s="811"/>
      <c r="JIF382" s="811"/>
      <c r="JIG382" s="811"/>
      <c r="JIH382" s="811"/>
      <c r="JII382" s="811"/>
      <c r="JIJ382" s="811"/>
      <c r="JIK382" s="811"/>
      <c r="JIL382" s="811"/>
      <c r="JIM382" s="811"/>
      <c r="JIN382" s="811"/>
      <c r="JIO382" s="811"/>
      <c r="JIP382" s="811"/>
      <c r="JIQ382" s="811"/>
      <c r="JIR382" s="811"/>
      <c r="JIS382" s="811"/>
      <c r="JIT382" s="811"/>
      <c r="JIU382" s="811"/>
      <c r="JIV382" s="811"/>
      <c r="JIW382" s="811"/>
      <c r="JIX382" s="811"/>
      <c r="JIY382" s="811"/>
      <c r="JIZ382" s="811"/>
      <c r="JJA382" s="811"/>
      <c r="JJB382" s="811"/>
      <c r="JJC382" s="811"/>
      <c r="JJD382" s="811"/>
      <c r="JJE382" s="811"/>
      <c r="JJF382" s="811"/>
      <c r="JJG382" s="811"/>
      <c r="JJH382" s="811"/>
      <c r="JJI382" s="811"/>
      <c r="JJJ382" s="811"/>
      <c r="JJK382" s="811"/>
      <c r="JJL382" s="811"/>
      <c r="JJM382" s="811"/>
      <c r="JJN382" s="811"/>
      <c r="JJO382" s="811"/>
      <c r="JJP382" s="811"/>
      <c r="JJQ382" s="811"/>
      <c r="JJR382" s="811"/>
      <c r="JJS382" s="811"/>
      <c r="JJT382" s="811"/>
      <c r="JJU382" s="811"/>
      <c r="JJV382" s="811"/>
      <c r="JJW382" s="811"/>
      <c r="JJX382" s="811"/>
      <c r="JJY382" s="811"/>
      <c r="JJZ382" s="811"/>
      <c r="JKA382" s="811"/>
      <c r="JKB382" s="811"/>
      <c r="JKC382" s="811"/>
      <c r="JKD382" s="811"/>
      <c r="JKE382" s="811"/>
      <c r="JKF382" s="811"/>
      <c r="JKG382" s="811"/>
      <c r="JKH382" s="811"/>
      <c r="JKI382" s="811"/>
      <c r="JKJ382" s="811"/>
      <c r="JKK382" s="811"/>
      <c r="JKL382" s="811"/>
      <c r="JKM382" s="811"/>
      <c r="JKN382" s="811"/>
      <c r="JKO382" s="811"/>
      <c r="JKP382" s="811"/>
      <c r="JKQ382" s="811"/>
      <c r="JKR382" s="811"/>
      <c r="JKS382" s="811"/>
      <c r="JKT382" s="811"/>
      <c r="JKU382" s="811"/>
      <c r="JKV382" s="811"/>
      <c r="JKW382" s="811"/>
      <c r="JKX382" s="811"/>
      <c r="JKY382" s="811"/>
      <c r="JKZ382" s="811"/>
      <c r="JLA382" s="811"/>
      <c r="JLB382" s="811"/>
      <c r="JLC382" s="811"/>
      <c r="JLD382" s="811"/>
      <c r="JLE382" s="811"/>
      <c r="JLF382" s="811"/>
      <c r="JLG382" s="811"/>
      <c r="JLH382" s="811"/>
      <c r="JLI382" s="811"/>
      <c r="JLJ382" s="811"/>
      <c r="JLK382" s="811"/>
      <c r="JLL382" s="811"/>
      <c r="JLM382" s="811"/>
      <c r="JLN382" s="811"/>
      <c r="JLO382" s="811"/>
      <c r="JLP382" s="811"/>
      <c r="JLQ382" s="811"/>
      <c r="JLR382" s="811"/>
      <c r="JLS382" s="811"/>
      <c r="JLT382" s="811"/>
      <c r="JLU382" s="811"/>
      <c r="JLV382" s="811"/>
      <c r="JLW382" s="811"/>
      <c r="JLX382" s="811"/>
      <c r="JLY382" s="811"/>
      <c r="JLZ382" s="811"/>
      <c r="JMA382" s="811"/>
      <c r="JMB382" s="811"/>
      <c r="JMC382" s="811"/>
      <c r="JMD382" s="811"/>
      <c r="JME382" s="811"/>
      <c r="JMF382" s="811"/>
      <c r="JMG382" s="811"/>
      <c r="JMH382" s="811"/>
      <c r="JMI382" s="811"/>
      <c r="JMJ382" s="811"/>
      <c r="JMK382" s="811"/>
      <c r="JML382" s="811"/>
      <c r="JMM382" s="811"/>
      <c r="JMN382" s="811"/>
      <c r="JMO382" s="811"/>
      <c r="JMP382" s="811"/>
      <c r="JMQ382" s="811"/>
      <c r="JMR382" s="811"/>
      <c r="JMS382" s="811"/>
      <c r="JMT382" s="811"/>
      <c r="JMU382" s="811"/>
      <c r="JMV382" s="811"/>
      <c r="JMW382" s="811"/>
      <c r="JMX382" s="811"/>
      <c r="JMY382" s="811"/>
      <c r="JMZ382" s="811"/>
      <c r="JNA382" s="811"/>
      <c r="JNB382" s="811"/>
      <c r="JNC382" s="811"/>
      <c r="JND382" s="811"/>
      <c r="JNE382" s="811"/>
      <c r="JNF382" s="811"/>
      <c r="JNG382" s="811"/>
      <c r="JNH382" s="811"/>
      <c r="JNI382" s="811"/>
      <c r="JNJ382" s="811"/>
      <c r="JNK382" s="811"/>
      <c r="JNL382" s="811"/>
      <c r="JNM382" s="811"/>
      <c r="JNN382" s="811"/>
      <c r="JNO382" s="811"/>
      <c r="JNP382" s="811"/>
      <c r="JNQ382" s="811"/>
      <c r="JNR382" s="811"/>
      <c r="JNS382" s="811"/>
      <c r="JNT382" s="811"/>
      <c r="JNU382" s="811"/>
      <c r="JNV382" s="811"/>
      <c r="JNW382" s="811"/>
      <c r="JNX382" s="811"/>
      <c r="JNY382" s="811"/>
      <c r="JNZ382" s="811"/>
      <c r="JOA382" s="811"/>
      <c r="JOB382" s="811"/>
      <c r="JOC382" s="811"/>
      <c r="JOD382" s="811"/>
      <c r="JOE382" s="811"/>
      <c r="JOF382" s="811"/>
      <c r="JOG382" s="811"/>
      <c r="JOH382" s="811"/>
      <c r="JOI382" s="811"/>
      <c r="JOJ382" s="811"/>
      <c r="JOK382" s="811"/>
      <c r="JOL382" s="811"/>
      <c r="JOM382" s="811"/>
      <c r="JON382" s="811"/>
      <c r="JOO382" s="811"/>
      <c r="JOP382" s="811"/>
      <c r="JOQ382" s="811"/>
      <c r="JOR382" s="811"/>
      <c r="JOS382" s="811"/>
      <c r="JOT382" s="811"/>
      <c r="JOU382" s="811"/>
      <c r="JOV382" s="811"/>
      <c r="JOW382" s="811"/>
      <c r="JOX382" s="811"/>
      <c r="JOY382" s="811"/>
      <c r="JOZ382" s="811"/>
      <c r="JPA382" s="811"/>
      <c r="JPB382" s="811"/>
      <c r="JPC382" s="811"/>
      <c r="JPD382" s="811"/>
      <c r="JPE382" s="811"/>
      <c r="JPF382" s="811"/>
      <c r="JPG382" s="811"/>
      <c r="JPH382" s="811"/>
      <c r="JPI382" s="811"/>
      <c r="JPJ382" s="811"/>
      <c r="JPK382" s="811"/>
      <c r="JPL382" s="811"/>
      <c r="JPM382" s="811"/>
      <c r="JPN382" s="811"/>
      <c r="JPO382" s="811"/>
      <c r="JPP382" s="811"/>
      <c r="JPQ382" s="811"/>
      <c r="JPR382" s="811"/>
      <c r="JPS382" s="811"/>
      <c r="JPT382" s="811"/>
      <c r="JPU382" s="811"/>
      <c r="JPV382" s="811"/>
      <c r="JPW382" s="811"/>
      <c r="JPX382" s="811"/>
      <c r="JPY382" s="811"/>
      <c r="JPZ382" s="811"/>
      <c r="JQA382" s="811"/>
      <c r="JQB382" s="811"/>
      <c r="JQC382" s="811"/>
      <c r="JQD382" s="811"/>
      <c r="JQE382" s="811"/>
      <c r="JQF382" s="811"/>
      <c r="JQG382" s="811"/>
      <c r="JQH382" s="811"/>
      <c r="JQI382" s="811"/>
      <c r="JQJ382" s="811"/>
      <c r="JQK382" s="811"/>
      <c r="JQL382" s="811"/>
      <c r="JQM382" s="811"/>
      <c r="JQN382" s="811"/>
      <c r="JQO382" s="811"/>
      <c r="JQP382" s="811"/>
      <c r="JQQ382" s="811"/>
      <c r="JQR382" s="811"/>
      <c r="JQS382" s="811"/>
      <c r="JQT382" s="811"/>
      <c r="JQU382" s="811"/>
      <c r="JQV382" s="811"/>
      <c r="JQW382" s="811"/>
      <c r="JQX382" s="811"/>
      <c r="JQY382" s="811"/>
      <c r="JQZ382" s="811"/>
      <c r="JRA382" s="811"/>
      <c r="JRB382" s="811"/>
      <c r="JRC382" s="811"/>
      <c r="JRD382" s="811"/>
      <c r="JRE382" s="811"/>
      <c r="JRF382" s="811"/>
      <c r="JRG382" s="811"/>
      <c r="JRH382" s="811"/>
      <c r="JRI382" s="811"/>
      <c r="JRJ382" s="811"/>
      <c r="JRK382" s="811"/>
      <c r="JRL382" s="811"/>
      <c r="JRM382" s="811"/>
      <c r="JRN382" s="811"/>
      <c r="JRO382" s="811"/>
      <c r="JRP382" s="811"/>
      <c r="JRQ382" s="811"/>
      <c r="JRR382" s="811"/>
      <c r="JRS382" s="811"/>
      <c r="JRT382" s="811"/>
      <c r="JRU382" s="811"/>
      <c r="JRV382" s="811"/>
      <c r="JRW382" s="811"/>
      <c r="JRX382" s="811"/>
      <c r="JRY382" s="811"/>
      <c r="JRZ382" s="811"/>
      <c r="JSA382" s="811"/>
      <c r="JSB382" s="811"/>
      <c r="JSC382" s="811"/>
      <c r="JSD382" s="811"/>
      <c r="JSE382" s="811"/>
      <c r="JSF382" s="811"/>
      <c r="JSG382" s="811"/>
      <c r="JSH382" s="811"/>
      <c r="JSI382" s="811"/>
      <c r="JSJ382" s="811"/>
      <c r="JSK382" s="811"/>
      <c r="JSL382" s="811"/>
      <c r="JSM382" s="811"/>
      <c r="JSN382" s="811"/>
      <c r="JSO382" s="811"/>
      <c r="JSP382" s="811"/>
      <c r="JSQ382" s="811"/>
      <c r="JSR382" s="811"/>
      <c r="JSS382" s="811"/>
      <c r="JST382" s="811"/>
      <c r="JSU382" s="811"/>
      <c r="JSV382" s="811"/>
      <c r="JSW382" s="811"/>
      <c r="JSX382" s="811"/>
      <c r="JSY382" s="811"/>
      <c r="JSZ382" s="811"/>
      <c r="JTA382" s="811"/>
      <c r="JTB382" s="811"/>
      <c r="JTC382" s="811"/>
      <c r="JTD382" s="811"/>
      <c r="JTE382" s="811"/>
      <c r="JTF382" s="811"/>
      <c r="JTG382" s="811"/>
      <c r="JTH382" s="811"/>
      <c r="JTI382" s="811"/>
      <c r="JTJ382" s="811"/>
      <c r="JTK382" s="811"/>
      <c r="JTL382" s="811"/>
      <c r="JTM382" s="811"/>
      <c r="JTN382" s="811"/>
      <c r="JTO382" s="811"/>
      <c r="JTP382" s="811"/>
      <c r="JTQ382" s="811"/>
      <c r="JTR382" s="811"/>
      <c r="JTS382" s="811"/>
      <c r="JTT382" s="811"/>
      <c r="JTU382" s="811"/>
      <c r="JTV382" s="811"/>
      <c r="JTW382" s="811"/>
      <c r="JTX382" s="811"/>
      <c r="JTY382" s="811"/>
      <c r="JTZ382" s="811"/>
      <c r="JUA382" s="811"/>
      <c r="JUB382" s="811"/>
      <c r="JUC382" s="811"/>
      <c r="JUD382" s="811"/>
      <c r="JUE382" s="811"/>
      <c r="JUF382" s="811"/>
      <c r="JUG382" s="811"/>
      <c r="JUH382" s="811"/>
      <c r="JUI382" s="811"/>
      <c r="JUJ382" s="811"/>
      <c r="JUK382" s="811"/>
      <c r="JUL382" s="811"/>
      <c r="JUM382" s="811"/>
      <c r="JUN382" s="811"/>
      <c r="JUO382" s="811"/>
      <c r="JUP382" s="811"/>
      <c r="JUQ382" s="811"/>
      <c r="JUR382" s="811"/>
      <c r="JUS382" s="811"/>
      <c r="JUT382" s="811"/>
      <c r="JUU382" s="811"/>
      <c r="JUV382" s="811"/>
      <c r="JUW382" s="811"/>
      <c r="JUX382" s="811"/>
      <c r="JUY382" s="811"/>
      <c r="JUZ382" s="811"/>
      <c r="JVA382" s="811"/>
      <c r="JVB382" s="811"/>
      <c r="JVC382" s="811"/>
      <c r="JVD382" s="811"/>
      <c r="JVE382" s="811"/>
      <c r="JVF382" s="811"/>
      <c r="JVG382" s="811"/>
      <c r="JVH382" s="811"/>
      <c r="JVI382" s="811"/>
      <c r="JVJ382" s="811"/>
      <c r="JVK382" s="811"/>
      <c r="JVL382" s="811"/>
      <c r="JVM382" s="811"/>
      <c r="JVN382" s="811"/>
      <c r="JVO382" s="811"/>
      <c r="JVP382" s="811"/>
      <c r="JVQ382" s="811"/>
      <c r="JVR382" s="811"/>
      <c r="JVS382" s="811"/>
      <c r="JVT382" s="811"/>
      <c r="JVU382" s="811"/>
      <c r="JVV382" s="811"/>
      <c r="JVW382" s="811"/>
      <c r="JVX382" s="811"/>
      <c r="JVY382" s="811"/>
      <c r="JVZ382" s="811"/>
      <c r="JWA382" s="811"/>
      <c r="JWB382" s="811"/>
      <c r="JWC382" s="811"/>
      <c r="JWD382" s="811"/>
      <c r="JWE382" s="811"/>
      <c r="JWF382" s="811"/>
      <c r="JWG382" s="811"/>
      <c r="JWH382" s="811"/>
      <c r="JWI382" s="811"/>
      <c r="JWJ382" s="811"/>
      <c r="JWK382" s="811"/>
      <c r="JWL382" s="811"/>
      <c r="JWM382" s="811"/>
      <c r="JWN382" s="811"/>
      <c r="JWO382" s="811"/>
      <c r="JWP382" s="811"/>
      <c r="JWQ382" s="811"/>
      <c r="JWR382" s="811"/>
      <c r="JWS382" s="811"/>
      <c r="JWT382" s="811"/>
      <c r="JWU382" s="811"/>
      <c r="JWV382" s="811"/>
      <c r="JWW382" s="811"/>
      <c r="JWX382" s="811"/>
      <c r="JWY382" s="811"/>
      <c r="JWZ382" s="811"/>
      <c r="JXA382" s="811"/>
      <c r="JXB382" s="811"/>
      <c r="JXC382" s="811"/>
      <c r="JXD382" s="811"/>
      <c r="JXE382" s="811"/>
      <c r="JXF382" s="811"/>
      <c r="JXG382" s="811"/>
      <c r="JXH382" s="811"/>
      <c r="JXI382" s="811"/>
      <c r="JXJ382" s="811"/>
      <c r="JXK382" s="811"/>
      <c r="JXL382" s="811"/>
      <c r="JXM382" s="811"/>
      <c r="JXN382" s="811"/>
      <c r="JXO382" s="811"/>
      <c r="JXP382" s="811"/>
      <c r="JXQ382" s="811"/>
      <c r="JXR382" s="811"/>
      <c r="JXS382" s="811"/>
      <c r="JXT382" s="811"/>
      <c r="JXU382" s="811"/>
      <c r="JXV382" s="811"/>
      <c r="JXW382" s="811"/>
      <c r="JXX382" s="811"/>
      <c r="JXY382" s="811"/>
      <c r="JXZ382" s="811"/>
      <c r="JYA382" s="811"/>
      <c r="JYB382" s="811"/>
      <c r="JYC382" s="811"/>
      <c r="JYD382" s="811"/>
      <c r="JYE382" s="811"/>
      <c r="JYF382" s="811"/>
      <c r="JYG382" s="811"/>
      <c r="JYH382" s="811"/>
      <c r="JYI382" s="811"/>
      <c r="JYJ382" s="811"/>
      <c r="JYK382" s="811"/>
      <c r="JYL382" s="811"/>
      <c r="JYM382" s="811"/>
      <c r="JYN382" s="811"/>
      <c r="JYO382" s="811"/>
      <c r="JYP382" s="811"/>
      <c r="JYQ382" s="811"/>
      <c r="JYR382" s="811"/>
      <c r="JYS382" s="811"/>
      <c r="JYT382" s="811"/>
      <c r="JYU382" s="811"/>
      <c r="JYV382" s="811"/>
      <c r="JYW382" s="811"/>
      <c r="JYX382" s="811"/>
      <c r="JYY382" s="811"/>
      <c r="JYZ382" s="811"/>
      <c r="JZA382" s="811"/>
      <c r="JZB382" s="811"/>
      <c r="JZC382" s="811"/>
      <c r="JZD382" s="811"/>
      <c r="JZE382" s="811"/>
      <c r="JZF382" s="811"/>
      <c r="JZG382" s="811"/>
      <c r="JZH382" s="811"/>
      <c r="JZI382" s="811"/>
      <c r="JZJ382" s="811"/>
      <c r="JZK382" s="811"/>
      <c r="JZL382" s="811"/>
      <c r="JZM382" s="811"/>
      <c r="JZN382" s="811"/>
      <c r="JZO382" s="811"/>
      <c r="JZP382" s="811"/>
      <c r="JZQ382" s="811"/>
      <c r="JZR382" s="811"/>
      <c r="JZS382" s="811"/>
      <c r="JZT382" s="811"/>
      <c r="JZU382" s="811"/>
      <c r="JZV382" s="811"/>
      <c r="JZW382" s="811"/>
      <c r="JZX382" s="811"/>
      <c r="JZY382" s="811"/>
      <c r="JZZ382" s="811"/>
      <c r="KAA382" s="811"/>
      <c r="KAB382" s="811"/>
      <c r="KAC382" s="811"/>
      <c r="KAD382" s="811"/>
      <c r="KAE382" s="811"/>
      <c r="KAF382" s="811"/>
      <c r="KAG382" s="811"/>
      <c r="KAH382" s="811"/>
      <c r="KAI382" s="811"/>
      <c r="KAJ382" s="811"/>
      <c r="KAK382" s="811"/>
      <c r="KAL382" s="811"/>
      <c r="KAM382" s="811"/>
      <c r="KAN382" s="811"/>
      <c r="KAO382" s="811"/>
      <c r="KAP382" s="811"/>
      <c r="KAQ382" s="811"/>
      <c r="KAR382" s="811"/>
      <c r="KAS382" s="811"/>
      <c r="KAT382" s="811"/>
      <c r="KAU382" s="811"/>
      <c r="KAV382" s="811"/>
      <c r="KAW382" s="811"/>
      <c r="KAX382" s="811"/>
      <c r="KAY382" s="811"/>
      <c r="KAZ382" s="811"/>
      <c r="KBA382" s="811"/>
      <c r="KBB382" s="811"/>
      <c r="KBC382" s="811"/>
      <c r="KBD382" s="811"/>
      <c r="KBE382" s="811"/>
      <c r="KBF382" s="811"/>
      <c r="KBG382" s="811"/>
      <c r="KBH382" s="811"/>
      <c r="KBI382" s="811"/>
      <c r="KBJ382" s="811"/>
      <c r="KBK382" s="811"/>
      <c r="KBL382" s="811"/>
      <c r="KBM382" s="811"/>
      <c r="KBN382" s="811"/>
      <c r="KBO382" s="811"/>
      <c r="KBP382" s="811"/>
      <c r="KBQ382" s="811"/>
      <c r="KBR382" s="811"/>
      <c r="KBS382" s="811"/>
      <c r="KBT382" s="811"/>
      <c r="KBU382" s="811"/>
      <c r="KBV382" s="811"/>
      <c r="KBW382" s="811"/>
      <c r="KBX382" s="811"/>
      <c r="KBY382" s="811"/>
      <c r="KBZ382" s="811"/>
      <c r="KCA382" s="811"/>
      <c r="KCB382" s="811"/>
      <c r="KCC382" s="811"/>
      <c r="KCD382" s="811"/>
      <c r="KCE382" s="811"/>
      <c r="KCF382" s="811"/>
      <c r="KCG382" s="811"/>
      <c r="KCH382" s="811"/>
      <c r="KCI382" s="811"/>
      <c r="KCJ382" s="811"/>
      <c r="KCK382" s="811"/>
      <c r="KCL382" s="811"/>
      <c r="KCM382" s="811"/>
      <c r="KCN382" s="811"/>
      <c r="KCO382" s="811"/>
      <c r="KCP382" s="811"/>
      <c r="KCQ382" s="811"/>
      <c r="KCR382" s="811"/>
      <c r="KCS382" s="811"/>
      <c r="KCT382" s="811"/>
      <c r="KCU382" s="811"/>
      <c r="KCV382" s="811"/>
      <c r="KCW382" s="811"/>
      <c r="KCX382" s="811"/>
      <c r="KCY382" s="811"/>
      <c r="KCZ382" s="811"/>
      <c r="KDA382" s="811"/>
      <c r="KDB382" s="811"/>
      <c r="KDC382" s="811"/>
      <c r="KDD382" s="811"/>
      <c r="KDE382" s="811"/>
      <c r="KDF382" s="811"/>
      <c r="KDG382" s="811"/>
      <c r="KDH382" s="811"/>
      <c r="KDI382" s="811"/>
      <c r="KDJ382" s="811"/>
      <c r="KDK382" s="811"/>
      <c r="KDL382" s="811"/>
      <c r="KDM382" s="811"/>
      <c r="KDN382" s="811"/>
      <c r="KDO382" s="811"/>
      <c r="KDP382" s="811"/>
      <c r="KDQ382" s="811"/>
      <c r="KDR382" s="811"/>
      <c r="KDS382" s="811"/>
      <c r="KDT382" s="811"/>
      <c r="KDU382" s="811"/>
      <c r="KDV382" s="811"/>
      <c r="KDW382" s="811"/>
      <c r="KDX382" s="811"/>
      <c r="KDY382" s="811"/>
      <c r="KDZ382" s="811"/>
      <c r="KEA382" s="811"/>
      <c r="KEB382" s="811"/>
      <c r="KEC382" s="811"/>
      <c r="KED382" s="811"/>
      <c r="KEE382" s="811"/>
      <c r="KEF382" s="811"/>
      <c r="KEG382" s="811"/>
      <c r="KEH382" s="811"/>
      <c r="KEI382" s="811"/>
      <c r="KEJ382" s="811"/>
      <c r="KEK382" s="811"/>
      <c r="KEL382" s="811"/>
      <c r="KEM382" s="811"/>
      <c r="KEN382" s="811"/>
      <c r="KEO382" s="811"/>
      <c r="KEP382" s="811"/>
      <c r="KEQ382" s="811"/>
      <c r="KER382" s="811"/>
      <c r="KES382" s="811"/>
      <c r="KET382" s="811"/>
      <c r="KEU382" s="811"/>
      <c r="KEV382" s="811"/>
      <c r="KEW382" s="811"/>
      <c r="KEX382" s="811"/>
      <c r="KEY382" s="811"/>
      <c r="KEZ382" s="811"/>
      <c r="KFA382" s="811"/>
      <c r="KFB382" s="811"/>
      <c r="KFC382" s="811"/>
      <c r="KFD382" s="811"/>
      <c r="KFE382" s="811"/>
      <c r="KFF382" s="811"/>
      <c r="KFG382" s="811"/>
      <c r="KFH382" s="811"/>
      <c r="KFI382" s="811"/>
      <c r="KFJ382" s="811"/>
      <c r="KFK382" s="811"/>
      <c r="KFL382" s="811"/>
      <c r="KFM382" s="811"/>
      <c r="KFN382" s="811"/>
      <c r="KFO382" s="811"/>
      <c r="KFP382" s="811"/>
      <c r="KFQ382" s="811"/>
      <c r="KFR382" s="811"/>
      <c r="KFS382" s="811"/>
      <c r="KFT382" s="811"/>
      <c r="KFU382" s="811"/>
      <c r="KFV382" s="811"/>
      <c r="KFW382" s="811"/>
      <c r="KFX382" s="811"/>
      <c r="KFY382" s="811"/>
      <c r="KFZ382" s="811"/>
      <c r="KGA382" s="811"/>
      <c r="KGB382" s="811"/>
      <c r="KGC382" s="811"/>
      <c r="KGD382" s="811"/>
      <c r="KGE382" s="811"/>
      <c r="KGF382" s="811"/>
      <c r="KGG382" s="811"/>
      <c r="KGH382" s="811"/>
      <c r="KGI382" s="811"/>
      <c r="KGJ382" s="811"/>
      <c r="KGK382" s="811"/>
      <c r="KGL382" s="811"/>
      <c r="KGM382" s="811"/>
      <c r="KGN382" s="811"/>
      <c r="KGO382" s="811"/>
      <c r="KGP382" s="811"/>
      <c r="KGQ382" s="811"/>
      <c r="KGR382" s="811"/>
      <c r="KGS382" s="811"/>
      <c r="KGT382" s="811"/>
      <c r="KGU382" s="811"/>
      <c r="KGV382" s="811"/>
      <c r="KGW382" s="811"/>
      <c r="KGX382" s="811"/>
      <c r="KGY382" s="811"/>
      <c r="KGZ382" s="811"/>
      <c r="KHA382" s="811"/>
      <c r="KHB382" s="811"/>
      <c r="KHC382" s="811"/>
      <c r="KHD382" s="811"/>
      <c r="KHE382" s="811"/>
      <c r="KHF382" s="811"/>
      <c r="KHG382" s="811"/>
      <c r="KHH382" s="811"/>
      <c r="KHI382" s="811"/>
      <c r="KHJ382" s="811"/>
      <c r="KHK382" s="811"/>
      <c r="KHL382" s="811"/>
      <c r="KHM382" s="811"/>
      <c r="KHN382" s="811"/>
      <c r="KHO382" s="811"/>
      <c r="KHP382" s="811"/>
      <c r="KHQ382" s="811"/>
      <c r="KHR382" s="811"/>
      <c r="KHS382" s="811"/>
      <c r="KHT382" s="811"/>
      <c r="KHU382" s="811"/>
      <c r="KHV382" s="811"/>
      <c r="KHW382" s="811"/>
      <c r="KHX382" s="811"/>
      <c r="KHY382" s="811"/>
      <c r="KHZ382" s="811"/>
      <c r="KIA382" s="811"/>
      <c r="KIB382" s="811"/>
      <c r="KIC382" s="811"/>
      <c r="KID382" s="811"/>
      <c r="KIE382" s="811"/>
      <c r="KIF382" s="811"/>
      <c r="KIG382" s="811"/>
      <c r="KIH382" s="811"/>
      <c r="KII382" s="811"/>
      <c r="KIJ382" s="811"/>
      <c r="KIK382" s="811"/>
      <c r="KIL382" s="811"/>
      <c r="KIM382" s="811"/>
      <c r="KIN382" s="811"/>
      <c r="KIO382" s="811"/>
      <c r="KIP382" s="811"/>
      <c r="KIQ382" s="811"/>
      <c r="KIR382" s="811"/>
      <c r="KIS382" s="811"/>
      <c r="KIT382" s="811"/>
      <c r="KIU382" s="811"/>
      <c r="KIV382" s="811"/>
      <c r="KIW382" s="811"/>
      <c r="KIX382" s="811"/>
      <c r="KIY382" s="811"/>
      <c r="KIZ382" s="811"/>
      <c r="KJA382" s="811"/>
      <c r="KJB382" s="811"/>
      <c r="KJC382" s="811"/>
      <c r="KJD382" s="811"/>
      <c r="KJE382" s="811"/>
      <c r="KJF382" s="811"/>
      <c r="KJG382" s="811"/>
      <c r="KJH382" s="811"/>
      <c r="KJI382" s="811"/>
      <c r="KJJ382" s="811"/>
      <c r="KJK382" s="811"/>
      <c r="KJL382" s="811"/>
      <c r="KJM382" s="811"/>
      <c r="KJN382" s="811"/>
      <c r="KJO382" s="811"/>
      <c r="KJP382" s="811"/>
      <c r="KJQ382" s="811"/>
      <c r="KJR382" s="811"/>
      <c r="KJS382" s="811"/>
      <c r="KJT382" s="811"/>
      <c r="KJU382" s="811"/>
      <c r="KJV382" s="811"/>
      <c r="KJW382" s="811"/>
      <c r="KJX382" s="811"/>
      <c r="KJY382" s="811"/>
      <c r="KJZ382" s="811"/>
      <c r="KKA382" s="811"/>
      <c r="KKB382" s="811"/>
      <c r="KKC382" s="811"/>
      <c r="KKD382" s="811"/>
      <c r="KKE382" s="811"/>
      <c r="KKF382" s="811"/>
      <c r="KKG382" s="811"/>
      <c r="KKH382" s="811"/>
      <c r="KKI382" s="811"/>
      <c r="KKJ382" s="811"/>
      <c r="KKK382" s="811"/>
      <c r="KKL382" s="811"/>
      <c r="KKM382" s="811"/>
      <c r="KKN382" s="811"/>
      <c r="KKO382" s="811"/>
      <c r="KKP382" s="811"/>
      <c r="KKQ382" s="811"/>
      <c r="KKR382" s="811"/>
      <c r="KKS382" s="811"/>
      <c r="KKT382" s="811"/>
      <c r="KKU382" s="811"/>
      <c r="KKV382" s="811"/>
      <c r="KKW382" s="811"/>
      <c r="KKX382" s="811"/>
      <c r="KKY382" s="811"/>
      <c r="KKZ382" s="811"/>
      <c r="KLA382" s="811"/>
      <c r="KLB382" s="811"/>
      <c r="KLC382" s="811"/>
      <c r="KLD382" s="811"/>
      <c r="KLE382" s="811"/>
      <c r="KLF382" s="811"/>
      <c r="KLG382" s="811"/>
      <c r="KLH382" s="811"/>
      <c r="KLI382" s="811"/>
      <c r="KLJ382" s="811"/>
      <c r="KLK382" s="811"/>
      <c r="KLL382" s="811"/>
      <c r="KLM382" s="811"/>
      <c r="KLN382" s="811"/>
      <c r="KLO382" s="811"/>
      <c r="KLP382" s="811"/>
      <c r="KLQ382" s="811"/>
      <c r="KLR382" s="811"/>
      <c r="KLS382" s="811"/>
      <c r="KLT382" s="811"/>
      <c r="KLU382" s="811"/>
      <c r="KLV382" s="811"/>
      <c r="KLW382" s="811"/>
      <c r="KLX382" s="811"/>
      <c r="KLY382" s="811"/>
      <c r="KLZ382" s="811"/>
      <c r="KMA382" s="811"/>
      <c r="KMB382" s="811"/>
      <c r="KMC382" s="811"/>
      <c r="KMD382" s="811"/>
      <c r="KME382" s="811"/>
      <c r="KMF382" s="811"/>
      <c r="KMG382" s="811"/>
      <c r="KMH382" s="811"/>
      <c r="KMI382" s="811"/>
      <c r="KMJ382" s="811"/>
      <c r="KMK382" s="811"/>
      <c r="KML382" s="811"/>
      <c r="KMM382" s="811"/>
      <c r="KMN382" s="811"/>
      <c r="KMO382" s="811"/>
      <c r="KMP382" s="811"/>
      <c r="KMQ382" s="811"/>
      <c r="KMR382" s="811"/>
      <c r="KMS382" s="811"/>
      <c r="KMT382" s="811"/>
      <c r="KMU382" s="811"/>
      <c r="KMV382" s="811"/>
      <c r="KMW382" s="811"/>
      <c r="KMX382" s="811"/>
      <c r="KMY382" s="811"/>
      <c r="KMZ382" s="811"/>
      <c r="KNA382" s="811"/>
      <c r="KNB382" s="811"/>
      <c r="KNC382" s="811"/>
      <c r="KND382" s="811"/>
      <c r="KNE382" s="811"/>
      <c r="KNF382" s="811"/>
      <c r="KNG382" s="811"/>
      <c r="KNH382" s="811"/>
      <c r="KNI382" s="811"/>
      <c r="KNJ382" s="811"/>
      <c r="KNK382" s="811"/>
      <c r="KNL382" s="811"/>
      <c r="KNM382" s="811"/>
      <c r="KNN382" s="811"/>
      <c r="KNO382" s="811"/>
      <c r="KNP382" s="811"/>
      <c r="KNQ382" s="811"/>
      <c r="KNR382" s="811"/>
      <c r="KNS382" s="811"/>
      <c r="KNT382" s="811"/>
      <c r="KNU382" s="811"/>
      <c r="KNV382" s="811"/>
      <c r="KNW382" s="811"/>
      <c r="KNX382" s="811"/>
      <c r="KNY382" s="811"/>
      <c r="KNZ382" s="811"/>
      <c r="KOA382" s="811"/>
      <c r="KOB382" s="811"/>
      <c r="KOC382" s="811"/>
      <c r="KOD382" s="811"/>
      <c r="KOE382" s="811"/>
      <c r="KOF382" s="811"/>
      <c r="KOG382" s="811"/>
      <c r="KOH382" s="811"/>
      <c r="KOI382" s="811"/>
      <c r="KOJ382" s="811"/>
      <c r="KOK382" s="811"/>
      <c r="KOL382" s="811"/>
      <c r="KOM382" s="811"/>
      <c r="KON382" s="811"/>
      <c r="KOO382" s="811"/>
      <c r="KOP382" s="811"/>
      <c r="KOQ382" s="811"/>
      <c r="KOR382" s="811"/>
      <c r="KOS382" s="811"/>
      <c r="KOT382" s="811"/>
      <c r="KOU382" s="811"/>
      <c r="KOV382" s="811"/>
      <c r="KOW382" s="811"/>
      <c r="KOX382" s="811"/>
      <c r="KOY382" s="811"/>
      <c r="KOZ382" s="811"/>
      <c r="KPA382" s="811"/>
      <c r="KPB382" s="811"/>
      <c r="KPC382" s="811"/>
      <c r="KPD382" s="811"/>
      <c r="KPE382" s="811"/>
      <c r="KPF382" s="811"/>
      <c r="KPG382" s="811"/>
      <c r="KPH382" s="811"/>
      <c r="KPI382" s="811"/>
      <c r="KPJ382" s="811"/>
      <c r="KPK382" s="811"/>
      <c r="KPL382" s="811"/>
      <c r="KPM382" s="811"/>
      <c r="KPN382" s="811"/>
      <c r="KPO382" s="811"/>
      <c r="KPP382" s="811"/>
      <c r="KPQ382" s="811"/>
      <c r="KPR382" s="811"/>
      <c r="KPS382" s="811"/>
      <c r="KPT382" s="811"/>
      <c r="KPU382" s="811"/>
      <c r="KPV382" s="811"/>
      <c r="KPW382" s="811"/>
      <c r="KPX382" s="811"/>
      <c r="KPY382" s="811"/>
      <c r="KPZ382" s="811"/>
      <c r="KQA382" s="811"/>
      <c r="KQB382" s="811"/>
      <c r="KQC382" s="811"/>
      <c r="KQD382" s="811"/>
      <c r="KQE382" s="811"/>
      <c r="KQF382" s="811"/>
      <c r="KQG382" s="811"/>
      <c r="KQH382" s="811"/>
      <c r="KQI382" s="811"/>
      <c r="KQJ382" s="811"/>
      <c r="KQK382" s="811"/>
      <c r="KQL382" s="811"/>
      <c r="KQM382" s="811"/>
      <c r="KQN382" s="811"/>
      <c r="KQO382" s="811"/>
      <c r="KQP382" s="811"/>
      <c r="KQQ382" s="811"/>
      <c r="KQR382" s="811"/>
      <c r="KQS382" s="811"/>
      <c r="KQT382" s="811"/>
      <c r="KQU382" s="811"/>
      <c r="KQV382" s="811"/>
      <c r="KQW382" s="811"/>
      <c r="KQX382" s="811"/>
      <c r="KQY382" s="811"/>
      <c r="KQZ382" s="811"/>
      <c r="KRA382" s="811"/>
      <c r="KRB382" s="811"/>
      <c r="KRC382" s="811"/>
      <c r="KRD382" s="811"/>
      <c r="KRE382" s="811"/>
      <c r="KRF382" s="811"/>
      <c r="KRG382" s="811"/>
      <c r="KRH382" s="811"/>
      <c r="KRI382" s="811"/>
      <c r="KRJ382" s="811"/>
      <c r="KRK382" s="811"/>
      <c r="KRL382" s="811"/>
      <c r="KRM382" s="811"/>
      <c r="KRN382" s="811"/>
      <c r="KRO382" s="811"/>
      <c r="KRP382" s="811"/>
      <c r="KRQ382" s="811"/>
      <c r="KRR382" s="811"/>
      <c r="KRS382" s="811"/>
      <c r="KRT382" s="811"/>
      <c r="KRU382" s="811"/>
      <c r="KRV382" s="811"/>
      <c r="KRW382" s="811"/>
      <c r="KRX382" s="811"/>
      <c r="KRY382" s="811"/>
      <c r="KRZ382" s="811"/>
      <c r="KSA382" s="811"/>
      <c r="KSB382" s="811"/>
      <c r="KSC382" s="811"/>
      <c r="KSD382" s="811"/>
      <c r="KSE382" s="811"/>
      <c r="KSF382" s="811"/>
      <c r="KSG382" s="811"/>
      <c r="KSH382" s="811"/>
      <c r="KSI382" s="811"/>
      <c r="KSJ382" s="811"/>
      <c r="KSK382" s="811"/>
      <c r="KSL382" s="811"/>
      <c r="KSM382" s="811"/>
      <c r="KSN382" s="811"/>
      <c r="KSO382" s="811"/>
      <c r="KSP382" s="811"/>
      <c r="KSQ382" s="811"/>
      <c r="KSR382" s="811"/>
      <c r="KSS382" s="811"/>
      <c r="KST382" s="811"/>
      <c r="KSU382" s="811"/>
      <c r="KSV382" s="811"/>
      <c r="KSW382" s="811"/>
      <c r="KSX382" s="811"/>
      <c r="KSY382" s="811"/>
      <c r="KSZ382" s="811"/>
      <c r="KTA382" s="811"/>
      <c r="KTB382" s="811"/>
      <c r="KTC382" s="811"/>
      <c r="KTD382" s="811"/>
      <c r="KTE382" s="811"/>
      <c r="KTF382" s="811"/>
      <c r="KTG382" s="811"/>
      <c r="KTH382" s="811"/>
      <c r="KTI382" s="811"/>
      <c r="KTJ382" s="811"/>
      <c r="KTK382" s="811"/>
      <c r="KTL382" s="811"/>
      <c r="KTM382" s="811"/>
      <c r="KTN382" s="811"/>
      <c r="KTO382" s="811"/>
      <c r="KTP382" s="811"/>
      <c r="KTQ382" s="811"/>
      <c r="KTR382" s="811"/>
      <c r="KTS382" s="811"/>
      <c r="KTT382" s="811"/>
      <c r="KTU382" s="811"/>
      <c r="KTV382" s="811"/>
      <c r="KTW382" s="811"/>
      <c r="KTX382" s="811"/>
      <c r="KTY382" s="811"/>
      <c r="KTZ382" s="811"/>
      <c r="KUA382" s="811"/>
      <c r="KUB382" s="811"/>
      <c r="KUC382" s="811"/>
      <c r="KUD382" s="811"/>
      <c r="KUE382" s="811"/>
      <c r="KUF382" s="811"/>
      <c r="KUG382" s="811"/>
      <c r="KUH382" s="811"/>
      <c r="KUI382" s="811"/>
      <c r="KUJ382" s="811"/>
      <c r="KUK382" s="811"/>
      <c r="KUL382" s="811"/>
      <c r="KUM382" s="811"/>
      <c r="KUN382" s="811"/>
      <c r="KUO382" s="811"/>
      <c r="KUP382" s="811"/>
      <c r="KUQ382" s="811"/>
      <c r="KUR382" s="811"/>
      <c r="KUS382" s="811"/>
      <c r="KUT382" s="811"/>
      <c r="KUU382" s="811"/>
      <c r="KUV382" s="811"/>
      <c r="KUW382" s="811"/>
      <c r="KUX382" s="811"/>
      <c r="KUY382" s="811"/>
      <c r="KUZ382" s="811"/>
      <c r="KVA382" s="811"/>
      <c r="KVB382" s="811"/>
      <c r="KVC382" s="811"/>
      <c r="KVD382" s="811"/>
      <c r="KVE382" s="811"/>
      <c r="KVF382" s="811"/>
      <c r="KVG382" s="811"/>
      <c r="KVH382" s="811"/>
      <c r="KVI382" s="811"/>
      <c r="KVJ382" s="811"/>
      <c r="KVK382" s="811"/>
      <c r="KVL382" s="811"/>
      <c r="KVM382" s="811"/>
      <c r="KVN382" s="811"/>
      <c r="KVO382" s="811"/>
      <c r="KVP382" s="811"/>
      <c r="KVQ382" s="811"/>
      <c r="KVR382" s="811"/>
      <c r="KVS382" s="811"/>
      <c r="KVT382" s="811"/>
      <c r="KVU382" s="811"/>
      <c r="KVV382" s="811"/>
      <c r="KVW382" s="811"/>
      <c r="KVX382" s="811"/>
      <c r="KVY382" s="811"/>
      <c r="KVZ382" s="811"/>
      <c r="KWA382" s="811"/>
      <c r="KWB382" s="811"/>
      <c r="KWC382" s="811"/>
      <c r="KWD382" s="811"/>
      <c r="KWE382" s="811"/>
      <c r="KWF382" s="811"/>
      <c r="KWG382" s="811"/>
      <c r="KWH382" s="811"/>
      <c r="KWI382" s="811"/>
      <c r="KWJ382" s="811"/>
      <c r="KWK382" s="811"/>
      <c r="KWL382" s="811"/>
      <c r="KWM382" s="811"/>
      <c r="KWN382" s="811"/>
      <c r="KWO382" s="811"/>
      <c r="KWP382" s="811"/>
      <c r="KWQ382" s="811"/>
      <c r="KWR382" s="811"/>
      <c r="KWS382" s="811"/>
      <c r="KWT382" s="811"/>
      <c r="KWU382" s="811"/>
      <c r="KWV382" s="811"/>
      <c r="KWW382" s="811"/>
      <c r="KWX382" s="811"/>
      <c r="KWY382" s="811"/>
      <c r="KWZ382" s="811"/>
      <c r="KXA382" s="811"/>
      <c r="KXB382" s="811"/>
      <c r="KXC382" s="811"/>
      <c r="KXD382" s="811"/>
      <c r="KXE382" s="811"/>
      <c r="KXF382" s="811"/>
      <c r="KXG382" s="811"/>
      <c r="KXH382" s="811"/>
      <c r="KXI382" s="811"/>
      <c r="KXJ382" s="811"/>
      <c r="KXK382" s="811"/>
      <c r="KXL382" s="811"/>
      <c r="KXM382" s="811"/>
      <c r="KXN382" s="811"/>
      <c r="KXO382" s="811"/>
      <c r="KXP382" s="811"/>
      <c r="KXQ382" s="811"/>
      <c r="KXR382" s="811"/>
      <c r="KXS382" s="811"/>
      <c r="KXT382" s="811"/>
      <c r="KXU382" s="811"/>
      <c r="KXV382" s="811"/>
      <c r="KXW382" s="811"/>
      <c r="KXX382" s="811"/>
      <c r="KXY382" s="811"/>
      <c r="KXZ382" s="811"/>
      <c r="KYA382" s="811"/>
      <c r="KYB382" s="811"/>
      <c r="KYC382" s="811"/>
      <c r="KYD382" s="811"/>
      <c r="KYE382" s="811"/>
      <c r="KYF382" s="811"/>
      <c r="KYG382" s="811"/>
      <c r="KYH382" s="811"/>
      <c r="KYI382" s="811"/>
      <c r="KYJ382" s="811"/>
      <c r="KYK382" s="811"/>
      <c r="KYL382" s="811"/>
      <c r="KYM382" s="811"/>
      <c r="KYN382" s="811"/>
      <c r="KYO382" s="811"/>
      <c r="KYP382" s="811"/>
      <c r="KYQ382" s="811"/>
      <c r="KYR382" s="811"/>
      <c r="KYS382" s="811"/>
      <c r="KYT382" s="811"/>
      <c r="KYU382" s="811"/>
      <c r="KYV382" s="811"/>
      <c r="KYW382" s="811"/>
      <c r="KYX382" s="811"/>
      <c r="KYY382" s="811"/>
      <c r="KYZ382" s="811"/>
      <c r="KZA382" s="811"/>
      <c r="KZB382" s="811"/>
      <c r="KZC382" s="811"/>
      <c r="KZD382" s="811"/>
      <c r="KZE382" s="811"/>
      <c r="KZF382" s="811"/>
      <c r="KZG382" s="811"/>
      <c r="KZH382" s="811"/>
      <c r="KZI382" s="811"/>
      <c r="KZJ382" s="811"/>
      <c r="KZK382" s="811"/>
      <c r="KZL382" s="811"/>
      <c r="KZM382" s="811"/>
      <c r="KZN382" s="811"/>
      <c r="KZO382" s="811"/>
      <c r="KZP382" s="811"/>
      <c r="KZQ382" s="811"/>
      <c r="KZR382" s="811"/>
      <c r="KZS382" s="811"/>
      <c r="KZT382" s="811"/>
      <c r="KZU382" s="811"/>
      <c r="KZV382" s="811"/>
      <c r="KZW382" s="811"/>
      <c r="KZX382" s="811"/>
      <c r="KZY382" s="811"/>
      <c r="KZZ382" s="811"/>
      <c r="LAA382" s="811"/>
      <c r="LAB382" s="811"/>
      <c r="LAC382" s="811"/>
      <c r="LAD382" s="811"/>
      <c r="LAE382" s="811"/>
      <c r="LAF382" s="811"/>
      <c r="LAG382" s="811"/>
      <c r="LAH382" s="811"/>
      <c r="LAI382" s="811"/>
      <c r="LAJ382" s="811"/>
      <c r="LAK382" s="811"/>
      <c r="LAL382" s="811"/>
      <c r="LAM382" s="811"/>
      <c r="LAN382" s="811"/>
      <c r="LAO382" s="811"/>
      <c r="LAP382" s="811"/>
      <c r="LAQ382" s="811"/>
      <c r="LAR382" s="811"/>
      <c r="LAS382" s="811"/>
      <c r="LAT382" s="811"/>
      <c r="LAU382" s="811"/>
      <c r="LAV382" s="811"/>
      <c r="LAW382" s="811"/>
      <c r="LAX382" s="811"/>
      <c r="LAY382" s="811"/>
      <c r="LAZ382" s="811"/>
      <c r="LBA382" s="811"/>
      <c r="LBB382" s="811"/>
      <c r="LBC382" s="811"/>
      <c r="LBD382" s="811"/>
      <c r="LBE382" s="811"/>
      <c r="LBF382" s="811"/>
      <c r="LBG382" s="811"/>
      <c r="LBH382" s="811"/>
      <c r="LBI382" s="811"/>
      <c r="LBJ382" s="811"/>
      <c r="LBK382" s="811"/>
      <c r="LBL382" s="811"/>
      <c r="LBM382" s="811"/>
      <c r="LBN382" s="811"/>
      <c r="LBO382" s="811"/>
      <c r="LBP382" s="811"/>
      <c r="LBQ382" s="811"/>
      <c r="LBR382" s="811"/>
      <c r="LBS382" s="811"/>
      <c r="LBT382" s="811"/>
      <c r="LBU382" s="811"/>
      <c r="LBV382" s="811"/>
      <c r="LBW382" s="811"/>
      <c r="LBX382" s="811"/>
      <c r="LBY382" s="811"/>
      <c r="LBZ382" s="811"/>
      <c r="LCA382" s="811"/>
      <c r="LCB382" s="811"/>
      <c r="LCC382" s="811"/>
      <c r="LCD382" s="811"/>
      <c r="LCE382" s="811"/>
      <c r="LCF382" s="811"/>
      <c r="LCG382" s="811"/>
      <c r="LCH382" s="811"/>
      <c r="LCI382" s="811"/>
      <c r="LCJ382" s="811"/>
      <c r="LCK382" s="811"/>
      <c r="LCL382" s="811"/>
      <c r="LCM382" s="811"/>
      <c r="LCN382" s="811"/>
      <c r="LCO382" s="811"/>
      <c r="LCP382" s="811"/>
      <c r="LCQ382" s="811"/>
      <c r="LCR382" s="811"/>
      <c r="LCS382" s="811"/>
      <c r="LCT382" s="811"/>
      <c r="LCU382" s="811"/>
      <c r="LCV382" s="811"/>
      <c r="LCW382" s="811"/>
      <c r="LCX382" s="811"/>
      <c r="LCY382" s="811"/>
      <c r="LCZ382" s="811"/>
      <c r="LDA382" s="811"/>
      <c r="LDB382" s="811"/>
      <c r="LDC382" s="811"/>
      <c r="LDD382" s="811"/>
      <c r="LDE382" s="811"/>
      <c r="LDF382" s="811"/>
      <c r="LDG382" s="811"/>
      <c r="LDH382" s="811"/>
      <c r="LDI382" s="811"/>
      <c r="LDJ382" s="811"/>
      <c r="LDK382" s="811"/>
      <c r="LDL382" s="811"/>
      <c r="LDM382" s="811"/>
      <c r="LDN382" s="811"/>
      <c r="LDO382" s="811"/>
      <c r="LDP382" s="811"/>
      <c r="LDQ382" s="811"/>
      <c r="LDR382" s="811"/>
      <c r="LDS382" s="811"/>
      <c r="LDT382" s="811"/>
      <c r="LDU382" s="811"/>
      <c r="LDV382" s="811"/>
      <c r="LDW382" s="811"/>
      <c r="LDX382" s="811"/>
      <c r="LDY382" s="811"/>
      <c r="LDZ382" s="811"/>
      <c r="LEA382" s="811"/>
      <c r="LEB382" s="811"/>
      <c r="LEC382" s="811"/>
      <c r="LED382" s="811"/>
      <c r="LEE382" s="811"/>
      <c r="LEF382" s="811"/>
      <c r="LEG382" s="811"/>
      <c r="LEH382" s="811"/>
      <c r="LEI382" s="811"/>
      <c r="LEJ382" s="811"/>
      <c r="LEK382" s="811"/>
      <c r="LEL382" s="811"/>
      <c r="LEM382" s="811"/>
      <c r="LEN382" s="811"/>
      <c r="LEO382" s="811"/>
      <c r="LEP382" s="811"/>
      <c r="LEQ382" s="811"/>
      <c r="LER382" s="811"/>
      <c r="LES382" s="811"/>
      <c r="LET382" s="811"/>
      <c r="LEU382" s="811"/>
      <c r="LEV382" s="811"/>
      <c r="LEW382" s="811"/>
      <c r="LEX382" s="811"/>
      <c r="LEY382" s="811"/>
      <c r="LEZ382" s="811"/>
      <c r="LFA382" s="811"/>
      <c r="LFB382" s="811"/>
      <c r="LFC382" s="811"/>
      <c r="LFD382" s="811"/>
      <c r="LFE382" s="811"/>
      <c r="LFF382" s="811"/>
      <c r="LFG382" s="811"/>
      <c r="LFH382" s="811"/>
      <c r="LFI382" s="811"/>
      <c r="LFJ382" s="811"/>
      <c r="LFK382" s="811"/>
      <c r="LFL382" s="811"/>
      <c r="LFM382" s="811"/>
      <c r="LFN382" s="811"/>
      <c r="LFO382" s="811"/>
      <c r="LFP382" s="811"/>
      <c r="LFQ382" s="811"/>
      <c r="LFR382" s="811"/>
      <c r="LFS382" s="811"/>
      <c r="LFT382" s="811"/>
      <c r="LFU382" s="811"/>
      <c r="LFV382" s="811"/>
      <c r="LFW382" s="811"/>
      <c r="LFX382" s="811"/>
      <c r="LFY382" s="811"/>
      <c r="LFZ382" s="811"/>
      <c r="LGA382" s="811"/>
      <c r="LGB382" s="811"/>
      <c r="LGC382" s="811"/>
      <c r="LGD382" s="811"/>
      <c r="LGE382" s="811"/>
      <c r="LGF382" s="811"/>
      <c r="LGG382" s="811"/>
      <c r="LGH382" s="811"/>
      <c r="LGI382" s="811"/>
      <c r="LGJ382" s="811"/>
      <c r="LGK382" s="811"/>
      <c r="LGL382" s="811"/>
      <c r="LGM382" s="811"/>
      <c r="LGN382" s="811"/>
      <c r="LGO382" s="811"/>
      <c r="LGP382" s="811"/>
      <c r="LGQ382" s="811"/>
      <c r="LGR382" s="811"/>
      <c r="LGS382" s="811"/>
      <c r="LGT382" s="811"/>
      <c r="LGU382" s="811"/>
      <c r="LGV382" s="811"/>
      <c r="LGW382" s="811"/>
      <c r="LGX382" s="811"/>
      <c r="LGY382" s="811"/>
      <c r="LGZ382" s="811"/>
      <c r="LHA382" s="811"/>
      <c r="LHB382" s="811"/>
      <c r="LHC382" s="811"/>
      <c r="LHD382" s="811"/>
      <c r="LHE382" s="811"/>
      <c r="LHF382" s="811"/>
      <c r="LHG382" s="811"/>
      <c r="LHH382" s="811"/>
      <c r="LHI382" s="811"/>
      <c r="LHJ382" s="811"/>
      <c r="LHK382" s="811"/>
      <c r="LHL382" s="811"/>
      <c r="LHM382" s="811"/>
      <c r="LHN382" s="811"/>
      <c r="LHO382" s="811"/>
      <c r="LHP382" s="811"/>
      <c r="LHQ382" s="811"/>
      <c r="LHR382" s="811"/>
      <c r="LHS382" s="811"/>
      <c r="LHT382" s="811"/>
      <c r="LHU382" s="811"/>
      <c r="LHV382" s="811"/>
      <c r="LHW382" s="811"/>
      <c r="LHX382" s="811"/>
      <c r="LHY382" s="811"/>
      <c r="LHZ382" s="811"/>
      <c r="LIA382" s="811"/>
      <c r="LIB382" s="811"/>
      <c r="LIC382" s="811"/>
      <c r="LID382" s="811"/>
      <c r="LIE382" s="811"/>
      <c r="LIF382" s="811"/>
      <c r="LIG382" s="811"/>
      <c r="LIH382" s="811"/>
      <c r="LII382" s="811"/>
      <c r="LIJ382" s="811"/>
      <c r="LIK382" s="811"/>
      <c r="LIL382" s="811"/>
      <c r="LIM382" s="811"/>
      <c r="LIN382" s="811"/>
      <c r="LIO382" s="811"/>
      <c r="LIP382" s="811"/>
      <c r="LIQ382" s="811"/>
      <c r="LIR382" s="811"/>
      <c r="LIS382" s="811"/>
      <c r="LIT382" s="811"/>
      <c r="LIU382" s="811"/>
      <c r="LIV382" s="811"/>
      <c r="LIW382" s="811"/>
      <c r="LIX382" s="811"/>
      <c r="LIY382" s="811"/>
      <c r="LIZ382" s="811"/>
      <c r="LJA382" s="811"/>
      <c r="LJB382" s="811"/>
      <c r="LJC382" s="811"/>
      <c r="LJD382" s="811"/>
      <c r="LJE382" s="811"/>
      <c r="LJF382" s="811"/>
      <c r="LJG382" s="811"/>
      <c r="LJH382" s="811"/>
      <c r="LJI382" s="811"/>
      <c r="LJJ382" s="811"/>
      <c r="LJK382" s="811"/>
      <c r="LJL382" s="811"/>
      <c r="LJM382" s="811"/>
      <c r="LJN382" s="811"/>
      <c r="LJO382" s="811"/>
      <c r="LJP382" s="811"/>
      <c r="LJQ382" s="811"/>
      <c r="LJR382" s="811"/>
      <c r="LJS382" s="811"/>
      <c r="LJT382" s="811"/>
      <c r="LJU382" s="811"/>
      <c r="LJV382" s="811"/>
      <c r="LJW382" s="811"/>
      <c r="LJX382" s="811"/>
      <c r="LJY382" s="811"/>
      <c r="LJZ382" s="811"/>
      <c r="LKA382" s="811"/>
      <c r="LKB382" s="811"/>
      <c r="LKC382" s="811"/>
      <c r="LKD382" s="811"/>
      <c r="LKE382" s="811"/>
      <c r="LKF382" s="811"/>
      <c r="LKG382" s="811"/>
      <c r="LKH382" s="811"/>
      <c r="LKI382" s="811"/>
      <c r="LKJ382" s="811"/>
      <c r="LKK382" s="811"/>
      <c r="LKL382" s="811"/>
      <c r="LKM382" s="811"/>
      <c r="LKN382" s="811"/>
      <c r="LKO382" s="811"/>
      <c r="LKP382" s="811"/>
      <c r="LKQ382" s="811"/>
      <c r="LKR382" s="811"/>
      <c r="LKS382" s="811"/>
      <c r="LKT382" s="811"/>
      <c r="LKU382" s="811"/>
      <c r="LKV382" s="811"/>
      <c r="LKW382" s="811"/>
      <c r="LKX382" s="811"/>
      <c r="LKY382" s="811"/>
      <c r="LKZ382" s="811"/>
      <c r="LLA382" s="811"/>
      <c r="LLB382" s="811"/>
      <c r="LLC382" s="811"/>
      <c r="LLD382" s="811"/>
      <c r="LLE382" s="811"/>
      <c r="LLF382" s="811"/>
      <c r="LLG382" s="811"/>
      <c r="LLH382" s="811"/>
      <c r="LLI382" s="811"/>
      <c r="LLJ382" s="811"/>
      <c r="LLK382" s="811"/>
      <c r="LLL382" s="811"/>
      <c r="LLM382" s="811"/>
      <c r="LLN382" s="811"/>
      <c r="LLO382" s="811"/>
      <c r="LLP382" s="811"/>
      <c r="LLQ382" s="811"/>
      <c r="LLR382" s="811"/>
      <c r="LLS382" s="811"/>
      <c r="LLT382" s="811"/>
      <c r="LLU382" s="811"/>
      <c r="LLV382" s="811"/>
      <c r="LLW382" s="811"/>
      <c r="LLX382" s="811"/>
      <c r="LLY382" s="811"/>
      <c r="LLZ382" s="811"/>
      <c r="LMA382" s="811"/>
      <c r="LMB382" s="811"/>
      <c r="LMC382" s="811"/>
      <c r="LMD382" s="811"/>
      <c r="LME382" s="811"/>
      <c r="LMF382" s="811"/>
      <c r="LMG382" s="811"/>
      <c r="LMH382" s="811"/>
      <c r="LMI382" s="811"/>
      <c r="LMJ382" s="811"/>
      <c r="LMK382" s="811"/>
      <c r="LML382" s="811"/>
      <c r="LMM382" s="811"/>
      <c r="LMN382" s="811"/>
      <c r="LMO382" s="811"/>
      <c r="LMP382" s="811"/>
      <c r="LMQ382" s="811"/>
      <c r="LMR382" s="811"/>
      <c r="LMS382" s="811"/>
      <c r="LMT382" s="811"/>
      <c r="LMU382" s="811"/>
      <c r="LMV382" s="811"/>
      <c r="LMW382" s="811"/>
      <c r="LMX382" s="811"/>
      <c r="LMY382" s="811"/>
      <c r="LMZ382" s="811"/>
      <c r="LNA382" s="811"/>
      <c r="LNB382" s="811"/>
      <c r="LNC382" s="811"/>
      <c r="LND382" s="811"/>
      <c r="LNE382" s="811"/>
      <c r="LNF382" s="811"/>
      <c r="LNG382" s="811"/>
      <c r="LNH382" s="811"/>
      <c r="LNI382" s="811"/>
      <c r="LNJ382" s="811"/>
      <c r="LNK382" s="811"/>
      <c r="LNL382" s="811"/>
      <c r="LNM382" s="811"/>
      <c r="LNN382" s="811"/>
      <c r="LNO382" s="811"/>
      <c r="LNP382" s="811"/>
      <c r="LNQ382" s="811"/>
      <c r="LNR382" s="811"/>
      <c r="LNS382" s="811"/>
      <c r="LNT382" s="811"/>
      <c r="LNU382" s="811"/>
      <c r="LNV382" s="811"/>
      <c r="LNW382" s="811"/>
      <c r="LNX382" s="811"/>
      <c r="LNY382" s="811"/>
      <c r="LNZ382" s="811"/>
      <c r="LOA382" s="811"/>
      <c r="LOB382" s="811"/>
      <c r="LOC382" s="811"/>
      <c r="LOD382" s="811"/>
      <c r="LOE382" s="811"/>
      <c r="LOF382" s="811"/>
      <c r="LOG382" s="811"/>
      <c r="LOH382" s="811"/>
      <c r="LOI382" s="811"/>
      <c r="LOJ382" s="811"/>
      <c r="LOK382" s="811"/>
      <c r="LOL382" s="811"/>
      <c r="LOM382" s="811"/>
      <c r="LON382" s="811"/>
      <c r="LOO382" s="811"/>
      <c r="LOP382" s="811"/>
      <c r="LOQ382" s="811"/>
      <c r="LOR382" s="811"/>
      <c r="LOS382" s="811"/>
      <c r="LOT382" s="811"/>
      <c r="LOU382" s="811"/>
      <c r="LOV382" s="811"/>
      <c r="LOW382" s="811"/>
      <c r="LOX382" s="811"/>
      <c r="LOY382" s="811"/>
      <c r="LOZ382" s="811"/>
      <c r="LPA382" s="811"/>
      <c r="LPB382" s="811"/>
      <c r="LPC382" s="811"/>
      <c r="LPD382" s="811"/>
      <c r="LPE382" s="811"/>
      <c r="LPF382" s="811"/>
      <c r="LPG382" s="811"/>
      <c r="LPH382" s="811"/>
      <c r="LPI382" s="811"/>
      <c r="LPJ382" s="811"/>
      <c r="LPK382" s="811"/>
      <c r="LPL382" s="811"/>
      <c r="LPM382" s="811"/>
      <c r="LPN382" s="811"/>
      <c r="LPO382" s="811"/>
      <c r="LPP382" s="811"/>
      <c r="LPQ382" s="811"/>
      <c r="LPR382" s="811"/>
      <c r="LPS382" s="811"/>
      <c r="LPT382" s="811"/>
      <c r="LPU382" s="811"/>
      <c r="LPV382" s="811"/>
      <c r="LPW382" s="811"/>
      <c r="LPX382" s="811"/>
      <c r="LPY382" s="811"/>
      <c r="LPZ382" s="811"/>
      <c r="LQA382" s="811"/>
      <c r="LQB382" s="811"/>
      <c r="LQC382" s="811"/>
      <c r="LQD382" s="811"/>
      <c r="LQE382" s="811"/>
      <c r="LQF382" s="811"/>
      <c r="LQG382" s="811"/>
      <c r="LQH382" s="811"/>
      <c r="LQI382" s="811"/>
      <c r="LQJ382" s="811"/>
      <c r="LQK382" s="811"/>
      <c r="LQL382" s="811"/>
      <c r="LQM382" s="811"/>
      <c r="LQN382" s="811"/>
      <c r="LQO382" s="811"/>
      <c r="LQP382" s="811"/>
      <c r="LQQ382" s="811"/>
      <c r="LQR382" s="811"/>
      <c r="LQS382" s="811"/>
      <c r="LQT382" s="811"/>
      <c r="LQU382" s="811"/>
      <c r="LQV382" s="811"/>
      <c r="LQW382" s="811"/>
      <c r="LQX382" s="811"/>
      <c r="LQY382" s="811"/>
      <c r="LQZ382" s="811"/>
      <c r="LRA382" s="811"/>
      <c r="LRB382" s="811"/>
      <c r="LRC382" s="811"/>
      <c r="LRD382" s="811"/>
      <c r="LRE382" s="811"/>
      <c r="LRF382" s="811"/>
      <c r="LRG382" s="811"/>
      <c r="LRH382" s="811"/>
      <c r="LRI382" s="811"/>
      <c r="LRJ382" s="811"/>
      <c r="LRK382" s="811"/>
      <c r="LRL382" s="811"/>
      <c r="LRM382" s="811"/>
      <c r="LRN382" s="811"/>
      <c r="LRO382" s="811"/>
      <c r="LRP382" s="811"/>
      <c r="LRQ382" s="811"/>
      <c r="LRR382" s="811"/>
      <c r="LRS382" s="811"/>
      <c r="LRT382" s="811"/>
      <c r="LRU382" s="811"/>
      <c r="LRV382" s="811"/>
      <c r="LRW382" s="811"/>
      <c r="LRX382" s="811"/>
      <c r="LRY382" s="811"/>
      <c r="LRZ382" s="811"/>
      <c r="LSA382" s="811"/>
      <c r="LSB382" s="811"/>
      <c r="LSC382" s="811"/>
      <c r="LSD382" s="811"/>
      <c r="LSE382" s="811"/>
      <c r="LSF382" s="811"/>
      <c r="LSG382" s="811"/>
      <c r="LSH382" s="811"/>
      <c r="LSI382" s="811"/>
      <c r="LSJ382" s="811"/>
      <c r="LSK382" s="811"/>
      <c r="LSL382" s="811"/>
      <c r="LSM382" s="811"/>
      <c r="LSN382" s="811"/>
      <c r="LSO382" s="811"/>
      <c r="LSP382" s="811"/>
      <c r="LSQ382" s="811"/>
      <c r="LSR382" s="811"/>
      <c r="LSS382" s="811"/>
      <c r="LST382" s="811"/>
      <c r="LSU382" s="811"/>
      <c r="LSV382" s="811"/>
      <c r="LSW382" s="811"/>
      <c r="LSX382" s="811"/>
      <c r="LSY382" s="811"/>
      <c r="LSZ382" s="811"/>
      <c r="LTA382" s="811"/>
      <c r="LTB382" s="811"/>
      <c r="LTC382" s="811"/>
      <c r="LTD382" s="811"/>
      <c r="LTE382" s="811"/>
      <c r="LTF382" s="811"/>
      <c r="LTG382" s="811"/>
      <c r="LTH382" s="811"/>
      <c r="LTI382" s="811"/>
      <c r="LTJ382" s="811"/>
      <c r="LTK382" s="811"/>
      <c r="LTL382" s="811"/>
      <c r="LTM382" s="811"/>
      <c r="LTN382" s="811"/>
      <c r="LTO382" s="811"/>
      <c r="LTP382" s="811"/>
      <c r="LTQ382" s="811"/>
      <c r="LTR382" s="811"/>
      <c r="LTS382" s="811"/>
      <c r="LTT382" s="811"/>
      <c r="LTU382" s="811"/>
      <c r="LTV382" s="811"/>
      <c r="LTW382" s="811"/>
      <c r="LTX382" s="811"/>
      <c r="LTY382" s="811"/>
      <c r="LTZ382" s="811"/>
      <c r="LUA382" s="811"/>
      <c r="LUB382" s="811"/>
      <c r="LUC382" s="811"/>
      <c r="LUD382" s="811"/>
      <c r="LUE382" s="811"/>
      <c r="LUF382" s="811"/>
      <c r="LUG382" s="811"/>
      <c r="LUH382" s="811"/>
      <c r="LUI382" s="811"/>
      <c r="LUJ382" s="811"/>
      <c r="LUK382" s="811"/>
      <c r="LUL382" s="811"/>
      <c r="LUM382" s="811"/>
      <c r="LUN382" s="811"/>
      <c r="LUO382" s="811"/>
      <c r="LUP382" s="811"/>
      <c r="LUQ382" s="811"/>
      <c r="LUR382" s="811"/>
      <c r="LUS382" s="811"/>
      <c r="LUT382" s="811"/>
      <c r="LUU382" s="811"/>
      <c r="LUV382" s="811"/>
      <c r="LUW382" s="811"/>
      <c r="LUX382" s="811"/>
      <c r="LUY382" s="811"/>
      <c r="LUZ382" s="811"/>
      <c r="LVA382" s="811"/>
      <c r="LVB382" s="811"/>
      <c r="LVC382" s="811"/>
      <c r="LVD382" s="811"/>
      <c r="LVE382" s="811"/>
      <c r="LVF382" s="811"/>
      <c r="LVG382" s="811"/>
      <c r="LVH382" s="811"/>
      <c r="LVI382" s="811"/>
      <c r="LVJ382" s="811"/>
      <c r="LVK382" s="811"/>
      <c r="LVL382" s="811"/>
      <c r="LVM382" s="811"/>
      <c r="LVN382" s="811"/>
      <c r="LVO382" s="811"/>
      <c r="LVP382" s="811"/>
      <c r="LVQ382" s="811"/>
      <c r="LVR382" s="811"/>
      <c r="LVS382" s="811"/>
      <c r="LVT382" s="811"/>
      <c r="LVU382" s="811"/>
      <c r="LVV382" s="811"/>
      <c r="LVW382" s="811"/>
      <c r="LVX382" s="811"/>
      <c r="LVY382" s="811"/>
      <c r="LVZ382" s="811"/>
      <c r="LWA382" s="811"/>
      <c r="LWB382" s="811"/>
      <c r="LWC382" s="811"/>
      <c r="LWD382" s="811"/>
      <c r="LWE382" s="811"/>
      <c r="LWF382" s="811"/>
      <c r="LWG382" s="811"/>
      <c r="LWH382" s="811"/>
      <c r="LWI382" s="811"/>
      <c r="LWJ382" s="811"/>
      <c r="LWK382" s="811"/>
      <c r="LWL382" s="811"/>
      <c r="LWM382" s="811"/>
      <c r="LWN382" s="811"/>
      <c r="LWO382" s="811"/>
      <c r="LWP382" s="811"/>
      <c r="LWQ382" s="811"/>
      <c r="LWR382" s="811"/>
      <c r="LWS382" s="811"/>
      <c r="LWT382" s="811"/>
      <c r="LWU382" s="811"/>
      <c r="LWV382" s="811"/>
      <c r="LWW382" s="811"/>
      <c r="LWX382" s="811"/>
      <c r="LWY382" s="811"/>
      <c r="LWZ382" s="811"/>
      <c r="LXA382" s="811"/>
      <c r="LXB382" s="811"/>
      <c r="LXC382" s="811"/>
      <c r="LXD382" s="811"/>
      <c r="LXE382" s="811"/>
      <c r="LXF382" s="811"/>
      <c r="LXG382" s="811"/>
      <c r="LXH382" s="811"/>
      <c r="LXI382" s="811"/>
      <c r="LXJ382" s="811"/>
      <c r="LXK382" s="811"/>
      <c r="LXL382" s="811"/>
      <c r="LXM382" s="811"/>
      <c r="LXN382" s="811"/>
      <c r="LXO382" s="811"/>
      <c r="LXP382" s="811"/>
      <c r="LXQ382" s="811"/>
      <c r="LXR382" s="811"/>
      <c r="LXS382" s="811"/>
      <c r="LXT382" s="811"/>
      <c r="LXU382" s="811"/>
      <c r="LXV382" s="811"/>
      <c r="LXW382" s="811"/>
      <c r="LXX382" s="811"/>
      <c r="LXY382" s="811"/>
      <c r="LXZ382" s="811"/>
      <c r="LYA382" s="811"/>
      <c r="LYB382" s="811"/>
      <c r="LYC382" s="811"/>
      <c r="LYD382" s="811"/>
      <c r="LYE382" s="811"/>
      <c r="LYF382" s="811"/>
      <c r="LYG382" s="811"/>
      <c r="LYH382" s="811"/>
      <c r="LYI382" s="811"/>
      <c r="LYJ382" s="811"/>
      <c r="LYK382" s="811"/>
      <c r="LYL382" s="811"/>
      <c r="LYM382" s="811"/>
      <c r="LYN382" s="811"/>
      <c r="LYO382" s="811"/>
      <c r="LYP382" s="811"/>
      <c r="LYQ382" s="811"/>
      <c r="LYR382" s="811"/>
      <c r="LYS382" s="811"/>
      <c r="LYT382" s="811"/>
      <c r="LYU382" s="811"/>
      <c r="LYV382" s="811"/>
      <c r="LYW382" s="811"/>
      <c r="LYX382" s="811"/>
      <c r="LYY382" s="811"/>
      <c r="LYZ382" s="811"/>
      <c r="LZA382" s="811"/>
      <c r="LZB382" s="811"/>
      <c r="LZC382" s="811"/>
      <c r="LZD382" s="811"/>
      <c r="LZE382" s="811"/>
      <c r="LZF382" s="811"/>
      <c r="LZG382" s="811"/>
      <c r="LZH382" s="811"/>
      <c r="LZI382" s="811"/>
      <c r="LZJ382" s="811"/>
      <c r="LZK382" s="811"/>
      <c r="LZL382" s="811"/>
      <c r="LZM382" s="811"/>
      <c r="LZN382" s="811"/>
      <c r="LZO382" s="811"/>
      <c r="LZP382" s="811"/>
      <c r="LZQ382" s="811"/>
      <c r="LZR382" s="811"/>
      <c r="LZS382" s="811"/>
      <c r="LZT382" s="811"/>
      <c r="LZU382" s="811"/>
      <c r="LZV382" s="811"/>
      <c r="LZW382" s="811"/>
      <c r="LZX382" s="811"/>
      <c r="LZY382" s="811"/>
      <c r="LZZ382" s="811"/>
      <c r="MAA382" s="811"/>
      <c r="MAB382" s="811"/>
      <c r="MAC382" s="811"/>
      <c r="MAD382" s="811"/>
      <c r="MAE382" s="811"/>
      <c r="MAF382" s="811"/>
      <c r="MAG382" s="811"/>
      <c r="MAH382" s="811"/>
      <c r="MAI382" s="811"/>
      <c r="MAJ382" s="811"/>
      <c r="MAK382" s="811"/>
      <c r="MAL382" s="811"/>
      <c r="MAM382" s="811"/>
      <c r="MAN382" s="811"/>
      <c r="MAO382" s="811"/>
      <c r="MAP382" s="811"/>
      <c r="MAQ382" s="811"/>
      <c r="MAR382" s="811"/>
      <c r="MAS382" s="811"/>
      <c r="MAT382" s="811"/>
      <c r="MAU382" s="811"/>
      <c r="MAV382" s="811"/>
      <c r="MAW382" s="811"/>
      <c r="MAX382" s="811"/>
      <c r="MAY382" s="811"/>
      <c r="MAZ382" s="811"/>
      <c r="MBA382" s="811"/>
      <c r="MBB382" s="811"/>
      <c r="MBC382" s="811"/>
      <c r="MBD382" s="811"/>
      <c r="MBE382" s="811"/>
      <c r="MBF382" s="811"/>
      <c r="MBG382" s="811"/>
      <c r="MBH382" s="811"/>
      <c r="MBI382" s="811"/>
      <c r="MBJ382" s="811"/>
      <c r="MBK382" s="811"/>
      <c r="MBL382" s="811"/>
      <c r="MBM382" s="811"/>
      <c r="MBN382" s="811"/>
      <c r="MBO382" s="811"/>
      <c r="MBP382" s="811"/>
      <c r="MBQ382" s="811"/>
      <c r="MBR382" s="811"/>
      <c r="MBS382" s="811"/>
      <c r="MBT382" s="811"/>
      <c r="MBU382" s="811"/>
      <c r="MBV382" s="811"/>
      <c r="MBW382" s="811"/>
      <c r="MBX382" s="811"/>
      <c r="MBY382" s="811"/>
      <c r="MBZ382" s="811"/>
      <c r="MCA382" s="811"/>
      <c r="MCB382" s="811"/>
      <c r="MCC382" s="811"/>
      <c r="MCD382" s="811"/>
      <c r="MCE382" s="811"/>
      <c r="MCF382" s="811"/>
      <c r="MCG382" s="811"/>
      <c r="MCH382" s="811"/>
      <c r="MCI382" s="811"/>
      <c r="MCJ382" s="811"/>
      <c r="MCK382" s="811"/>
      <c r="MCL382" s="811"/>
      <c r="MCM382" s="811"/>
      <c r="MCN382" s="811"/>
      <c r="MCO382" s="811"/>
      <c r="MCP382" s="811"/>
      <c r="MCQ382" s="811"/>
      <c r="MCR382" s="811"/>
      <c r="MCS382" s="811"/>
      <c r="MCT382" s="811"/>
      <c r="MCU382" s="811"/>
      <c r="MCV382" s="811"/>
      <c r="MCW382" s="811"/>
      <c r="MCX382" s="811"/>
      <c r="MCY382" s="811"/>
      <c r="MCZ382" s="811"/>
      <c r="MDA382" s="811"/>
      <c r="MDB382" s="811"/>
      <c r="MDC382" s="811"/>
      <c r="MDD382" s="811"/>
      <c r="MDE382" s="811"/>
      <c r="MDF382" s="811"/>
      <c r="MDG382" s="811"/>
      <c r="MDH382" s="811"/>
      <c r="MDI382" s="811"/>
      <c r="MDJ382" s="811"/>
      <c r="MDK382" s="811"/>
      <c r="MDL382" s="811"/>
      <c r="MDM382" s="811"/>
      <c r="MDN382" s="811"/>
      <c r="MDO382" s="811"/>
      <c r="MDP382" s="811"/>
      <c r="MDQ382" s="811"/>
      <c r="MDR382" s="811"/>
      <c r="MDS382" s="811"/>
      <c r="MDT382" s="811"/>
      <c r="MDU382" s="811"/>
      <c r="MDV382" s="811"/>
      <c r="MDW382" s="811"/>
      <c r="MDX382" s="811"/>
      <c r="MDY382" s="811"/>
      <c r="MDZ382" s="811"/>
      <c r="MEA382" s="811"/>
      <c r="MEB382" s="811"/>
      <c r="MEC382" s="811"/>
      <c r="MED382" s="811"/>
      <c r="MEE382" s="811"/>
      <c r="MEF382" s="811"/>
      <c r="MEG382" s="811"/>
      <c r="MEH382" s="811"/>
      <c r="MEI382" s="811"/>
      <c r="MEJ382" s="811"/>
      <c r="MEK382" s="811"/>
      <c r="MEL382" s="811"/>
      <c r="MEM382" s="811"/>
      <c r="MEN382" s="811"/>
      <c r="MEO382" s="811"/>
      <c r="MEP382" s="811"/>
      <c r="MEQ382" s="811"/>
      <c r="MER382" s="811"/>
      <c r="MES382" s="811"/>
      <c r="MET382" s="811"/>
      <c r="MEU382" s="811"/>
      <c r="MEV382" s="811"/>
      <c r="MEW382" s="811"/>
      <c r="MEX382" s="811"/>
      <c r="MEY382" s="811"/>
      <c r="MEZ382" s="811"/>
      <c r="MFA382" s="811"/>
      <c r="MFB382" s="811"/>
      <c r="MFC382" s="811"/>
      <c r="MFD382" s="811"/>
      <c r="MFE382" s="811"/>
      <c r="MFF382" s="811"/>
      <c r="MFG382" s="811"/>
      <c r="MFH382" s="811"/>
      <c r="MFI382" s="811"/>
      <c r="MFJ382" s="811"/>
      <c r="MFK382" s="811"/>
      <c r="MFL382" s="811"/>
      <c r="MFM382" s="811"/>
      <c r="MFN382" s="811"/>
      <c r="MFO382" s="811"/>
      <c r="MFP382" s="811"/>
      <c r="MFQ382" s="811"/>
      <c r="MFR382" s="811"/>
      <c r="MFS382" s="811"/>
      <c r="MFT382" s="811"/>
      <c r="MFU382" s="811"/>
      <c r="MFV382" s="811"/>
      <c r="MFW382" s="811"/>
      <c r="MFX382" s="811"/>
      <c r="MFY382" s="811"/>
      <c r="MFZ382" s="811"/>
      <c r="MGA382" s="811"/>
      <c r="MGB382" s="811"/>
      <c r="MGC382" s="811"/>
      <c r="MGD382" s="811"/>
      <c r="MGE382" s="811"/>
      <c r="MGF382" s="811"/>
      <c r="MGG382" s="811"/>
      <c r="MGH382" s="811"/>
      <c r="MGI382" s="811"/>
      <c r="MGJ382" s="811"/>
      <c r="MGK382" s="811"/>
      <c r="MGL382" s="811"/>
      <c r="MGM382" s="811"/>
      <c r="MGN382" s="811"/>
      <c r="MGO382" s="811"/>
      <c r="MGP382" s="811"/>
      <c r="MGQ382" s="811"/>
      <c r="MGR382" s="811"/>
      <c r="MGS382" s="811"/>
      <c r="MGT382" s="811"/>
      <c r="MGU382" s="811"/>
      <c r="MGV382" s="811"/>
      <c r="MGW382" s="811"/>
      <c r="MGX382" s="811"/>
      <c r="MGY382" s="811"/>
      <c r="MGZ382" s="811"/>
      <c r="MHA382" s="811"/>
      <c r="MHB382" s="811"/>
      <c r="MHC382" s="811"/>
      <c r="MHD382" s="811"/>
      <c r="MHE382" s="811"/>
      <c r="MHF382" s="811"/>
      <c r="MHG382" s="811"/>
      <c r="MHH382" s="811"/>
      <c r="MHI382" s="811"/>
      <c r="MHJ382" s="811"/>
      <c r="MHK382" s="811"/>
      <c r="MHL382" s="811"/>
      <c r="MHM382" s="811"/>
      <c r="MHN382" s="811"/>
      <c r="MHO382" s="811"/>
      <c r="MHP382" s="811"/>
      <c r="MHQ382" s="811"/>
      <c r="MHR382" s="811"/>
      <c r="MHS382" s="811"/>
      <c r="MHT382" s="811"/>
      <c r="MHU382" s="811"/>
      <c r="MHV382" s="811"/>
      <c r="MHW382" s="811"/>
      <c r="MHX382" s="811"/>
      <c r="MHY382" s="811"/>
      <c r="MHZ382" s="811"/>
      <c r="MIA382" s="811"/>
      <c r="MIB382" s="811"/>
      <c r="MIC382" s="811"/>
      <c r="MID382" s="811"/>
      <c r="MIE382" s="811"/>
      <c r="MIF382" s="811"/>
      <c r="MIG382" s="811"/>
      <c r="MIH382" s="811"/>
      <c r="MII382" s="811"/>
      <c r="MIJ382" s="811"/>
      <c r="MIK382" s="811"/>
      <c r="MIL382" s="811"/>
      <c r="MIM382" s="811"/>
      <c r="MIN382" s="811"/>
      <c r="MIO382" s="811"/>
      <c r="MIP382" s="811"/>
      <c r="MIQ382" s="811"/>
      <c r="MIR382" s="811"/>
      <c r="MIS382" s="811"/>
      <c r="MIT382" s="811"/>
      <c r="MIU382" s="811"/>
      <c r="MIV382" s="811"/>
      <c r="MIW382" s="811"/>
      <c r="MIX382" s="811"/>
      <c r="MIY382" s="811"/>
      <c r="MIZ382" s="811"/>
      <c r="MJA382" s="811"/>
      <c r="MJB382" s="811"/>
      <c r="MJC382" s="811"/>
      <c r="MJD382" s="811"/>
      <c r="MJE382" s="811"/>
      <c r="MJF382" s="811"/>
      <c r="MJG382" s="811"/>
      <c r="MJH382" s="811"/>
      <c r="MJI382" s="811"/>
      <c r="MJJ382" s="811"/>
      <c r="MJK382" s="811"/>
      <c r="MJL382" s="811"/>
      <c r="MJM382" s="811"/>
      <c r="MJN382" s="811"/>
      <c r="MJO382" s="811"/>
      <c r="MJP382" s="811"/>
      <c r="MJQ382" s="811"/>
      <c r="MJR382" s="811"/>
      <c r="MJS382" s="811"/>
      <c r="MJT382" s="811"/>
      <c r="MJU382" s="811"/>
      <c r="MJV382" s="811"/>
      <c r="MJW382" s="811"/>
      <c r="MJX382" s="811"/>
      <c r="MJY382" s="811"/>
      <c r="MJZ382" s="811"/>
      <c r="MKA382" s="811"/>
      <c r="MKB382" s="811"/>
      <c r="MKC382" s="811"/>
      <c r="MKD382" s="811"/>
      <c r="MKE382" s="811"/>
      <c r="MKF382" s="811"/>
      <c r="MKG382" s="811"/>
      <c r="MKH382" s="811"/>
      <c r="MKI382" s="811"/>
      <c r="MKJ382" s="811"/>
      <c r="MKK382" s="811"/>
      <c r="MKL382" s="811"/>
      <c r="MKM382" s="811"/>
      <c r="MKN382" s="811"/>
      <c r="MKO382" s="811"/>
      <c r="MKP382" s="811"/>
      <c r="MKQ382" s="811"/>
      <c r="MKR382" s="811"/>
      <c r="MKS382" s="811"/>
      <c r="MKT382" s="811"/>
      <c r="MKU382" s="811"/>
      <c r="MKV382" s="811"/>
      <c r="MKW382" s="811"/>
      <c r="MKX382" s="811"/>
      <c r="MKY382" s="811"/>
      <c r="MKZ382" s="811"/>
      <c r="MLA382" s="811"/>
      <c r="MLB382" s="811"/>
      <c r="MLC382" s="811"/>
      <c r="MLD382" s="811"/>
      <c r="MLE382" s="811"/>
      <c r="MLF382" s="811"/>
      <c r="MLG382" s="811"/>
      <c r="MLH382" s="811"/>
      <c r="MLI382" s="811"/>
      <c r="MLJ382" s="811"/>
      <c r="MLK382" s="811"/>
      <c r="MLL382" s="811"/>
      <c r="MLM382" s="811"/>
      <c r="MLN382" s="811"/>
      <c r="MLO382" s="811"/>
      <c r="MLP382" s="811"/>
      <c r="MLQ382" s="811"/>
      <c r="MLR382" s="811"/>
      <c r="MLS382" s="811"/>
      <c r="MLT382" s="811"/>
      <c r="MLU382" s="811"/>
      <c r="MLV382" s="811"/>
      <c r="MLW382" s="811"/>
      <c r="MLX382" s="811"/>
      <c r="MLY382" s="811"/>
      <c r="MLZ382" s="811"/>
      <c r="MMA382" s="811"/>
      <c r="MMB382" s="811"/>
      <c r="MMC382" s="811"/>
      <c r="MMD382" s="811"/>
      <c r="MME382" s="811"/>
      <c r="MMF382" s="811"/>
      <c r="MMG382" s="811"/>
      <c r="MMH382" s="811"/>
      <c r="MMI382" s="811"/>
      <c r="MMJ382" s="811"/>
      <c r="MMK382" s="811"/>
      <c r="MML382" s="811"/>
      <c r="MMM382" s="811"/>
      <c r="MMN382" s="811"/>
      <c r="MMO382" s="811"/>
      <c r="MMP382" s="811"/>
      <c r="MMQ382" s="811"/>
      <c r="MMR382" s="811"/>
      <c r="MMS382" s="811"/>
      <c r="MMT382" s="811"/>
      <c r="MMU382" s="811"/>
      <c r="MMV382" s="811"/>
      <c r="MMW382" s="811"/>
      <c r="MMX382" s="811"/>
      <c r="MMY382" s="811"/>
      <c r="MMZ382" s="811"/>
      <c r="MNA382" s="811"/>
      <c r="MNB382" s="811"/>
      <c r="MNC382" s="811"/>
      <c r="MND382" s="811"/>
      <c r="MNE382" s="811"/>
      <c r="MNF382" s="811"/>
      <c r="MNG382" s="811"/>
      <c r="MNH382" s="811"/>
      <c r="MNI382" s="811"/>
      <c r="MNJ382" s="811"/>
      <c r="MNK382" s="811"/>
      <c r="MNL382" s="811"/>
      <c r="MNM382" s="811"/>
      <c r="MNN382" s="811"/>
      <c r="MNO382" s="811"/>
      <c r="MNP382" s="811"/>
      <c r="MNQ382" s="811"/>
      <c r="MNR382" s="811"/>
      <c r="MNS382" s="811"/>
      <c r="MNT382" s="811"/>
      <c r="MNU382" s="811"/>
      <c r="MNV382" s="811"/>
      <c r="MNW382" s="811"/>
      <c r="MNX382" s="811"/>
      <c r="MNY382" s="811"/>
      <c r="MNZ382" s="811"/>
      <c r="MOA382" s="811"/>
      <c r="MOB382" s="811"/>
      <c r="MOC382" s="811"/>
      <c r="MOD382" s="811"/>
      <c r="MOE382" s="811"/>
      <c r="MOF382" s="811"/>
      <c r="MOG382" s="811"/>
      <c r="MOH382" s="811"/>
      <c r="MOI382" s="811"/>
      <c r="MOJ382" s="811"/>
      <c r="MOK382" s="811"/>
      <c r="MOL382" s="811"/>
      <c r="MOM382" s="811"/>
      <c r="MON382" s="811"/>
      <c r="MOO382" s="811"/>
      <c r="MOP382" s="811"/>
      <c r="MOQ382" s="811"/>
      <c r="MOR382" s="811"/>
      <c r="MOS382" s="811"/>
      <c r="MOT382" s="811"/>
      <c r="MOU382" s="811"/>
      <c r="MOV382" s="811"/>
      <c r="MOW382" s="811"/>
      <c r="MOX382" s="811"/>
      <c r="MOY382" s="811"/>
      <c r="MOZ382" s="811"/>
      <c r="MPA382" s="811"/>
      <c r="MPB382" s="811"/>
      <c r="MPC382" s="811"/>
      <c r="MPD382" s="811"/>
      <c r="MPE382" s="811"/>
      <c r="MPF382" s="811"/>
      <c r="MPG382" s="811"/>
      <c r="MPH382" s="811"/>
      <c r="MPI382" s="811"/>
      <c r="MPJ382" s="811"/>
      <c r="MPK382" s="811"/>
      <c r="MPL382" s="811"/>
      <c r="MPM382" s="811"/>
      <c r="MPN382" s="811"/>
      <c r="MPO382" s="811"/>
      <c r="MPP382" s="811"/>
      <c r="MPQ382" s="811"/>
      <c r="MPR382" s="811"/>
      <c r="MPS382" s="811"/>
      <c r="MPT382" s="811"/>
      <c r="MPU382" s="811"/>
      <c r="MPV382" s="811"/>
      <c r="MPW382" s="811"/>
      <c r="MPX382" s="811"/>
      <c r="MPY382" s="811"/>
      <c r="MPZ382" s="811"/>
      <c r="MQA382" s="811"/>
      <c r="MQB382" s="811"/>
      <c r="MQC382" s="811"/>
      <c r="MQD382" s="811"/>
      <c r="MQE382" s="811"/>
      <c r="MQF382" s="811"/>
      <c r="MQG382" s="811"/>
      <c r="MQH382" s="811"/>
      <c r="MQI382" s="811"/>
      <c r="MQJ382" s="811"/>
      <c r="MQK382" s="811"/>
      <c r="MQL382" s="811"/>
      <c r="MQM382" s="811"/>
      <c r="MQN382" s="811"/>
      <c r="MQO382" s="811"/>
      <c r="MQP382" s="811"/>
      <c r="MQQ382" s="811"/>
      <c r="MQR382" s="811"/>
      <c r="MQS382" s="811"/>
      <c r="MQT382" s="811"/>
      <c r="MQU382" s="811"/>
      <c r="MQV382" s="811"/>
      <c r="MQW382" s="811"/>
      <c r="MQX382" s="811"/>
      <c r="MQY382" s="811"/>
      <c r="MQZ382" s="811"/>
      <c r="MRA382" s="811"/>
      <c r="MRB382" s="811"/>
      <c r="MRC382" s="811"/>
      <c r="MRD382" s="811"/>
      <c r="MRE382" s="811"/>
      <c r="MRF382" s="811"/>
      <c r="MRG382" s="811"/>
      <c r="MRH382" s="811"/>
      <c r="MRI382" s="811"/>
      <c r="MRJ382" s="811"/>
      <c r="MRK382" s="811"/>
      <c r="MRL382" s="811"/>
      <c r="MRM382" s="811"/>
      <c r="MRN382" s="811"/>
      <c r="MRO382" s="811"/>
      <c r="MRP382" s="811"/>
      <c r="MRQ382" s="811"/>
      <c r="MRR382" s="811"/>
      <c r="MRS382" s="811"/>
      <c r="MRT382" s="811"/>
      <c r="MRU382" s="811"/>
      <c r="MRV382" s="811"/>
      <c r="MRW382" s="811"/>
      <c r="MRX382" s="811"/>
      <c r="MRY382" s="811"/>
      <c r="MRZ382" s="811"/>
      <c r="MSA382" s="811"/>
      <c r="MSB382" s="811"/>
      <c r="MSC382" s="811"/>
      <c r="MSD382" s="811"/>
      <c r="MSE382" s="811"/>
      <c r="MSF382" s="811"/>
      <c r="MSG382" s="811"/>
      <c r="MSH382" s="811"/>
      <c r="MSI382" s="811"/>
      <c r="MSJ382" s="811"/>
      <c r="MSK382" s="811"/>
      <c r="MSL382" s="811"/>
      <c r="MSM382" s="811"/>
      <c r="MSN382" s="811"/>
      <c r="MSO382" s="811"/>
      <c r="MSP382" s="811"/>
      <c r="MSQ382" s="811"/>
      <c r="MSR382" s="811"/>
      <c r="MSS382" s="811"/>
      <c r="MST382" s="811"/>
      <c r="MSU382" s="811"/>
      <c r="MSV382" s="811"/>
      <c r="MSW382" s="811"/>
      <c r="MSX382" s="811"/>
      <c r="MSY382" s="811"/>
      <c r="MSZ382" s="811"/>
      <c r="MTA382" s="811"/>
      <c r="MTB382" s="811"/>
      <c r="MTC382" s="811"/>
      <c r="MTD382" s="811"/>
      <c r="MTE382" s="811"/>
      <c r="MTF382" s="811"/>
      <c r="MTG382" s="811"/>
      <c r="MTH382" s="811"/>
      <c r="MTI382" s="811"/>
      <c r="MTJ382" s="811"/>
      <c r="MTK382" s="811"/>
      <c r="MTL382" s="811"/>
      <c r="MTM382" s="811"/>
      <c r="MTN382" s="811"/>
      <c r="MTO382" s="811"/>
      <c r="MTP382" s="811"/>
      <c r="MTQ382" s="811"/>
      <c r="MTR382" s="811"/>
      <c r="MTS382" s="811"/>
      <c r="MTT382" s="811"/>
      <c r="MTU382" s="811"/>
      <c r="MTV382" s="811"/>
      <c r="MTW382" s="811"/>
      <c r="MTX382" s="811"/>
      <c r="MTY382" s="811"/>
      <c r="MTZ382" s="811"/>
      <c r="MUA382" s="811"/>
      <c r="MUB382" s="811"/>
      <c r="MUC382" s="811"/>
      <c r="MUD382" s="811"/>
      <c r="MUE382" s="811"/>
      <c r="MUF382" s="811"/>
      <c r="MUG382" s="811"/>
      <c r="MUH382" s="811"/>
      <c r="MUI382" s="811"/>
      <c r="MUJ382" s="811"/>
      <c r="MUK382" s="811"/>
      <c r="MUL382" s="811"/>
      <c r="MUM382" s="811"/>
      <c r="MUN382" s="811"/>
      <c r="MUO382" s="811"/>
      <c r="MUP382" s="811"/>
      <c r="MUQ382" s="811"/>
      <c r="MUR382" s="811"/>
      <c r="MUS382" s="811"/>
      <c r="MUT382" s="811"/>
      <c r="MUU382" s="811"/>
      <c r="MUV382" s="811"/>
      <c r="MUW382" s="811"/>
      <c r="MUX382" s="811"/>
      <c r="MUY382" s="811"/>
      <c r="MUZ382" s="811"/>
      <c r="MVA382" s="811"/>
      <c r="MVB382" s="811"/>
      <c r="MVC382" s="811"/>
      <c r="MVD382" s="811"/>
      <c r="MVE382" s="811"/>
      <c r="MVF382" s="811"/>
      <c r="MVG382" s="811"/>
      <c r="MVH382" s="811"/>
      <c r="MVI382" s="811"/>
      <c r="MVJ382" s="811"/>
      <c r="MVK382" s="811"/>
      <c r="MVL382" s="811"/>
      <c r="MVM382" s="811"/>
      <c r="MVN382" s="811"/>
      <c r="MVO382" s="811"/>
      <c r="MVP382" s="811"/>
      <c r="MVQ382" s="811"/>
      <c r="MVR382" s="811"/>
      <c r="MVS382" s="811"/>
      <c r="MVT382" s="811"/>
      <c r="MVU382" s="811"/>
      <c r="MVV382" s="811"/>
      <c r="MVW382" s="811"/>
      <c r="MVX382" s="811"/>
      <c r="MVY382" s="811"/>
      <c r="MVZ382" s="811"/>
      <c r="MWA382" s="811"/>
      <c r="MWB382" s="811"/>
      <c r="MWC382" s="811"/>
      <c r="MWD382" s="811"/>
      <c r="MWE382" s="811"/>
      <c r="MWF382" s="811"/>
      <c r="MWG382" s="811"/>
      <c r="MWH382" s="811"/>
      <c r="MWI382" s="811"/>
      <c r="MWJ382" s="811"/>
      <c r="MWK382" s="811"/>
      <c r="MWL382" s="811"/>
      <c r="MWM382" s="811"/>
      <c r="MWN382" s="811"/>
      <c r="MWO382" s="811"/>
      <c r="MWP382" s="811"/>
      <c r="MWQ382" s="811"/>
      <c r="MWR382" s="811"/>
      <c r="MWS382" s="811"/>
      <c r="MWT382" s="811"/>
      <c r="MWU382" s="811"/>
      <c r="MWV382" s="811"/>
      <c r="MWW382" s="811"/>
      <c r="MWX382" s="811"/>
      <c r="MWY382" s="811"/>
      <c r="MWZ382" s="811"/>
      <c r="MXA382" s="811"/>
      <c r="MXB382" s="811"/>
      <c r="MXC382" s="811"/>
      <c r="MXD382" s="811"/>
      <c r="MXE382" s="811"/>
      <c r="MXF382" s="811"/>
      <c r="MXG382" s="811"/>
      <c r="MXH382" s="811"/>
      <c r="MXI382" s="811"/>
      <c r="MXJ382" s="811"/>
      <c r="MXK382" s="811"/>
      <c r="MXL382" s="811"/>
      <c r="MXM382" s="811"/>
      <c r="MXN382" s="811"/>
      <c r="MXO382" s="811"/>
      <c r="MXP382" s="811"/>
      <c r="MXQ382" s="811"/>
      <c r="MXR382" s="811"/>
      <c r="MXS382" s="811"/>
      <c r="MXT382" s="811"/>
      <c r="MXU382" s="811"/>
      <c r="MXV382" s="811"/>
      <c r="MXW382" s="811"/>
      <c r="MXX382" s="811"/>
      <c r="MXY382" s="811"/>
      <c r="MXZ382" s="811"/>
      <c r="MYA382" s="811"/>
      <c r="MYB382" s="811"/>
      <c r="MYC382" s="811"/>
      <c r="MYD382" s="811"/>
      <c r="MYE382" s="811"/>
      <c r="MYF382" s="811"/>
      <c r="MYG382" s="811"/>
      <c r="MYH382" s="811"/>
      <c r="MYI382" s="811"/>
      <c r="MYJ382" s="811"/>
      <c r="MYK382" s="811"/>
      <c r="MYL382" s="811"/>
      <c r="MYM382" s="811"/>
      <c r="MYN382" s="811"/>
      <c r="MYO382" s="811"/>
      <c r="MYP382" s="811"/>
      <c r="MYQ382" s="811"/>
      <c r="MYR382" s="811"/>
      <c r="MYS382" s="811"/>
      <c r="MYT382" s="811"/>
      <c r="MYU382" s="811"/>
      <c r="MYV382" s="811"/>
      <c r="MYW382" s="811"/>
      <c r="MYX382" s="811"/>
      <c r="MYY382" s="811"/>
      <c r="MYZ382" s="811"/>
      <c r="MZA382" s="811"/>
      <c r="MZB382" s="811"/>
      <c r="MZC382" s="811"/>
      <c r="MZD382" s="811"/>
      <c r="MZE382" s="811"/>
      <c r="MZF382" s="811"/>
      <c r="MZG382" s="811"/>
      <c r="MZH382" s="811"/>
      <c r="MZI382" s="811"/>
      <c r="MZJ382" s="811"/>
      <c r="MZK382" s="811"/>
      <c r="MZL382" s="811"/>
      <c r="MZM382" s="811"/>
      <c r="MZN382" s="811"/>
      <c r="MZO382" s="811"/>
      <c r="MZP382" s="811"/>
      <c r="MZQ382" s="811"/>
      <c r="MZR382" s="811"/>
      <c r="MZS382" s="811"/>
      <c r="MZT382" s="811"/>
      <c r="MZU382" s="811"/>
      <c r="MZV382" s="811"/>
      <c r="MZW382" s="811"/>
      <c r="MZX382" s="811"/>
      <c r="MZY382" s="811"/>
      <c r="MZZ382" s="811"/>
      <c r="NAA382" s="811"/>
      <c r="NAB382" s="811"/>
      <c r="NAC382" s="811"/>
      <c r="NAD382" s="811"/>
      <c r="NAE382" s="811"/>
      <c r="NAF382" s="811"/>
      <c r="NAG382" s="811"/>
      <c r="NAH382" s="811"/>
      <c r="NAI382" s="811"/>
      <c r="NAJ382" s="811"/>
      <c r="NAK382" s="811"/>
      <c r="NAL382" s="811"/>
      <c r="NAM382" s="811"/>
      <c r="NAN382" s="811"/>
      <c r="NAO382" s="811"/>
      <c r="NAP382" s="811"/>
      <c r="NAQ382" s="811"/>
      <c r="NAR382" s="811"/>
      <c r="NAS382" s="811"/>
      <c r="NAT382" s="811"/>
      <c r="NAU382" s="811"/>
      <c r="NAV382" s="811"/>
      <c r="NAW382" s="811"/>
      <c r="NAX382" s="811"/>
      <c r="NAY382" s="811"/>
      <c r="NAZ382" s="811"/>
      <c r="NBA382" s="811"/>
      <c r="NBB382" s="811"/>
      <c r="NBC382" s="811"/>
      <c r="NBD382" s="811"/>
      <c r="NBE382" s="811"/>
      <c r="NBF382" s="811"/>
      <c r="NBG382" s="811"/>
      <c r="NBH382" s="811"/>
      <c r="NBI382" s="811"/>
      <c r="NBJ382" s="811"/>
      <c r="NBK382" s="811"/>
      <c r="NBL382" s="811"/>
      <c r="NBM382" s="811"/>
      <c r="NBN382" s="811"/>
      <c r="NBO382" s="811"/>
      <c r="NBP382" s="811"/>
      <c r="NBQ382" s="811"/>
      <c r="NBR382" s="811"/>
      <c r="NBS382" s="811"/>
      <c r="NBT382" s="811"/>
      <c r="NBU382" s="811"/>
      <c r="NBV382" s="811"/>
      <c r="NBW382" s="811"/>
      <c r="NBX382" s="811"/>
      <c r="NBY382" s="811"/>
      <c r="NBZ382" s="811"/>
      <c r="NCA382" s="811"/>
      <c r="NCB382" s="811"/>
      <c r="NCC382" s="811"/>
      <c r="NCD382" s="811"/>
      <c r="NCE382" s="811"/>
      <c r="NCF382" s="811"/>
      <c r="NCG382" s="811"/>
      <c r="NCH382" s="811"/>
      <c r="NCI382" s="811"/>
      <c r="NCJ382" s="811"/>
      <c r="NCK382" s="811"/>
      <c r="NCL382" s="811"/>
      <c r="NCM382" s="811"/>
      <c r="NCN382" s="811"/>
      <c r="NCO382" s="811"/>
      <c r="NCP382" s="811"/>
      <c r="NCQ382" s="811"/>
      <c r="NCR382" s="811"/>
      <c r="NCS382" s="811"/>
      <c r="NCT382" s="811"/>
      <c r="NCU382" s="811"/>
      <c r="NCV382" s="811"/>
      <c r="NCW382" s="811"/>
      <c r="NCX382" s="811"/>
      <c r="NCY382" s="811"/>
      <c r="NCZ382" s="811"/>
      <c r="NDA382" s="811"/>
      <c r="NDB382" s="811"/>
      <c r="NDC382" s="811"/>
      <c r="NDD382" s="811"/>
      <c r="NDE382" s="811"/>
      <c r="NDF382" s="811"/>
      <c r="NDG382" s="811"/>
      <c r="NDH382" s="811"/>
      <c r="NDI382" s="811"/>
      <c r="NDJ382" s="811"/>
      <c r="NDK382" s="811"/>
      <c r="NDL382" s="811"/>
      <c r="NDM382" s="811"/>
      <c r="NDN382" s="811"/>
      <c r="NDO382" s="811"/>
      <c r="NDP382" s="811"/>
      <c r="NDQ382" s="811"/>
      <c r="NDR382" s="811"/>
      <c r="NDS382" s="811"/>
      <c r="NDT382" s="811"/>
      <c r="NDU382" s="811"/>
      <c r="NDV382" s="811"/>
      <c r="NDW382" s="811"/>
      <c r="NDX382" s="811"/>
      <c r="NDY382" s="811"/>
      <c r="NDZ382" s="811"/>
      <c r="NEA382" s="811"/>
      <c r="NEB382" s="811"/>
      <c r="NEC382" s="811"/>
      <c r="NED382" s="811"/>
      <c r="NEE382" s="811"/>
      <c r="NEF382" s="811"/>
      <c r="NEG382" s="811"/>
      <c r="NEH382" s="811"/>
      <c r="NEI382" s="811"/>
      <c r="NEJ382" s="811"/>
      <c r="NEK382" s="811"/>
      <c r="NEL382" s="811"/>
      <c r="NEM382" s="811"/>
      <c r="NEN382" s="811"/>
      <c r="NEO382" s="811"/>
      <c r="NEP382" s="811"/>
      <c r="NEQ382" s="811"/>
      <c r="NER382" s="811"/>
      <c r="NES382" s="811"/>
      <c r="NET382" s="811"/>
      <c r="NEU382" s="811"/>
      <c r="NEV382" s="811"/>
      <c r="NEW382" s="811"/>
      <c r="NEX382" s="811"/>
      <c r="NEY382" s="811"/>
      <c r="NEZ382" s="811"/>
      <c r="NFA382" s="811"/>
      <c r="NFB382" s="811"/>
      <c r="NFC382" s="811"/>
      <c r="NFD382" s="811"/>
      <c r="NFE382" s="811"/>
      <c r="NFF382" s="811"/>
      <c r="NFG382" s="811"/>
      <c r="NFH382" s="811"/>
      <c r="NFI382" s="811"/>
      <c r="NFJ382" s="811"/>
      <c r="NFK382" s="811"/>
      <c r="NFL382" s="811"/>
      <c r="NFM382" s="811"/>
      <c r="NFN382" s="811"/>
      <c r="NFO382" s="811"/>
      <c r="NFP382" s="811"/>
      <c r="NFQ382" s="811"/>
      <c r="NFR382" s="811"/>
      <c r="NFS382" s="811"/>
      <c r="NFT382" s="811"/>
      <c r="NFU382" s="811"/>
      <c r="NFV382" s="811"/>
      <c r="NFW382" s="811"/>
      <c r="NFX382" s="811"/>
      <c r="NFY382" s="811"/>
      <c r="NFZ382" s="811"/>
      <c r="NGA382" s="811"/>
      <c r="NGB382" s="811"/>
      <c r="NGC382" s="811"/>
      <c r="NGD382" s="811"/>
      <c r="NGE382" s="811"/>
      <c r="NGF382" s="811"/>
      <c r="NGG382" s="811"/>
      <c r="NGH382" s="811"/>
      <c r="NGI382" s="811"/>
      <c r="NGJ382" s="811"/>
      <c r="NGK382" s="811"/>
      <c r="NGL382" s="811"/>
      <c r="NGM382" s="811"/>
      <c r="NGN382" s="811"/>
      <c r="NGO382" s="811"/>
      <c r="NGP382" s="811"/>
      <c r="NGQ382" s="811"/>
      <c r="NGR382" s="811"/>
      <c r="NGS382" s="811"/>
      <c r="NGT382" s="811"/>
      <c r="NGU382" s="811"/>
      <c r="NGV382" s="811"/>
      <c r="NGW382" s="811"/>
      <c r="NGX382" s="811"/>
      <c r="NGY382" s="811"/>
      <c r="NGZ382" s="811"/>
      <c r="NHA382" s="811"/>
      <c r="NHB382" s="811"/>
      <c r="NHC382" s="811"/>
      <c r="NHD382" s="811"/>
      <c r="NHE382" s="811"/>
      <c r="NHF382" s="811"/>
      <c r="NHG382" s="811"/>
      <c r="NHH382" s="811"/>
      <c r="NHI382" s="811"/>
      <c r="NHJ382" s="811"/>
      <c r="NHK382" s="811"/>
      <c r="NHL382" s="811"/>
      <c r="NHM382" s="811"/>
      <c r="NHN382" s="811"/>
      <c r="NHO382" s="811"/>
      <c r="NHP382" s="811"/>
      <c r="NHQ382" s="811"/>
      <c r="NHR382" s="811"/>
      <c r="NHS382" s="811"/>
      <c r="NHT382" s="811"/>
      <c r="NHU382" s="811"/>
      <c r="NHV382" s="811"/>
      <c r="NHW382" s="811"/>
      <c r="NHX382" s="811"/>
      <c r="NHY382" s="811"/>
      <c r="NHZ382" s="811"/>
      <c r="NIA382" s="811"/>
      <c r="NIB382" s="811"/>
      <c r="NIC382" s="811"/>
      <c r="NID382" s="811"/>
      <c r="NIE382" s="811"/>
      <c r="NIF382" s="811"/>
      <c r="NIG382" s="811"/>
      <c r="NIH382" s="811"/>
      <c r="NII382" s="811"/>
      <c r="NIJ382" s="811"/>
      <c r="NIK382" s="811"/>
      <c r="NIL382" s="811"/>
      <c r="NIM382" s="811"/>
      <c r="NIN382" s="811"/>
      <c r="NIO382" s="811"/>
      <c r="NIP382" s="811"/>
      <c r="NIQ382" s="811"/>
      <c r="NIR382" s="811"/>
      <c r="NIS382" s="811"/>
      <c r="NIT382" s="811"/>
      <c r="NIU382" s="811"/>
      <c r="NIV382" s="811"/>
      <c r="NIW382" s="811"/>
      <c r="NIX382" s="811"/>
      <c r="NIY382" s="811"/>
      <c r="NIZ382" s="811"/>
      <c r="NJA382" s="811"/>
      <c r="NJB382" s="811"/>
      <c r="NJC382" s="811"/>
      <c r="NJD382" s="811"/>
      <c r="NJE382" s="811"/>
      <c r="NJF382" s="811"/>
      <c r="NJG382" s="811"/>
      <c r="NJH382" s="811"/>
      <c r="NJI382" s="811"/>
      <c r="NJJ382" s="811"/>
      <c r="NJK382" s="811"/>
      <c r="NJL382" s="811"/>
      <c r="NJM382" s="811"/>
      <c r="NJN382" s="811"/>
      <c r="NJO382" s="811"/>
      <c r="NJP382" s="811"/>
      <c r="NJQ382" s="811"/>
      <c r="NJR382" s="811"/>
      <c r="NJS382" s="811"/>
      <c r="NJT382" s="811"/>
      <c r="NJU382" s="811"/>
      <c r="NJV382" s="811"/>
      <c r="NJW382" s="811"/>
      <c r="NJX382" s="811"/>
      <c r="NJY382" s="811"/>
      <c r="NJZ382" s="811"/>
      <c r="NKA382" s="811"/>
      <c r="NKB382" s="811"/>
      <c r="NKC382" s="811"/>
      <c r="NKD382" s="811"/>
      <c r="NKE382" s="811"/>
      <c r="NKF382" s="811"/>
      <c r="NKG382" s="811"/>
      <c r="NKH382" s="811"/>
      <c r="NKI382" s="811"/>
      <c r="NKJ382" s="811"/>
      <c r="NKK382" s="811"/>
      <c r="NKL382" s="811"/>
      <c r="NKM382" s="811"/>
      <c r="NKN382" s="811"/>
      <c r="NKO382" s="811"/>
      <c r="NKP382" s="811"/>
      <c r="NKQ382" s="811"/>
      <c r="NKR382" s="811"/>
      <c r="NKS382" s="811"/>
      <c r="NKT382" s="811"/>
      <c r="NKU382" s="811"/>
      <c r="NKV382" s="811"/>
      <c r="NKW382" s="811"/>
      <c r="NKX382" s="811"/>
      <c r="NKY382" s="811"/>
      <c r="NKZ382" s="811"/>
      <c r="NLA382" s="811"/>
      <c r="NLB382" s="811"/>
      <c r="NLC382" s="811"/>
      <c r="NLD382" s="811"/>
      <c r="NLE382" s="811"/>
      <c r="NLF382" s="811"/>
      <c r="NLG382" s="811"/>
      <c r="NLH382" s="811"/>
      <c r="NLI382" s="811"/>
      <c r="NLJ382" s="811"/>
      <c r="NLK382" s="811"/>
      <c r="NLL382" s="811"/>
      <c r="NLM382" s="811"/>
      <c r="NLN382" s="811"/>
      <c r="NLO382" s="811"/>
      <c r="NLP382" s="811"/>
      <c r="NLQ382" s="811"/>
      <c r="NLR382" s="811"/>
      <c r="NLS382" s="811"/>
      <c r="NLT382" s="811"/>
      <c r="NLU382" s="811"/>
      <c r="NLV382" s="811"/>
      <c r="NLW382" s="811"/>
      <c r="NLX382" s="811"/>
      <c r="NLY382" s="811"/>
      <c r="NLZ382" s="811"/>
      <c r="NMA382" s="811"/>
      <c r="NMB382" s="811"/>
      <c r="NMC382" s="811"/>
      <c r="NMD382" s="811"/>
      <c r="NME382" s="811"/>
      <c r="NMF382" s="811"/>
      <c r="NMG382" s="811"/>
      <c r="NMH382" s="811"/>
      <c r="NMI382" s="811"/>
      <c r="NMJ382" s="811"/>
      <c r="NMK382" s="811"/>
      <c r="NML382" s="811"/>
      <c r="NMM382" s="811"/>
      <c r="NMN382" s="811"/>
      <c r="NMO382" s="811"/>
      <c r="NMP382" s="811"/>
      <c r="NMQ382" s="811"/>
      <c r="NMR382" s="811"/>
      <c r="NMS382" s="811"/>
      <c r="NMT382" s="811"/>
      <c r="NMU382" s="811"/>
      <c r="NMV382" s="811"/>
      <c r="NMW382" s="811"/>
      <c r="NMX382" s="811"/>
      <c r="NMY382" s="811"/>
      <c r="NMZ382" s="811"/>
      <c r="NNA382" s="811"/>
      <c r="NNB382" s="811"/>
      <c r="NNC382" s="811"/>
      <c r="NND382" s="811"/>
      <c r="NNE382" s="811"/>
      <c r="NNF382" s="811"/>
      <c r="NNG382" s="811"/>
      <c r="NNH382" s="811"/>
      <c r="NNI382" s="811"/>
      <c r="NNJ382" s="811"/>
      <c r="NNK382" s="811"/>
      <c r="NNL382" s="811"/>
      <c r="NNM382" s="811"/>
      <c r="NNN382" s="811"/>
      <c r="NNO382" s="811"/>
      <c r="NNP382" s="811"/>
      <c r="NNQ382" s="811"/>
      <c r="NNR382" s="811"/>
      <c r="NNS382" s="811"/>
      <c r="NNT382" s="811"/>
      <c r="NNU382" s="811"/>
      <c r="NNV382" s="811"/>
      <c r="NNW382" s="811"/>
      <c r="NNX382" s="811"/>
      <c r="NNY382" s="811"/>
      <c r="NNZ382" s="811"/>
      <c r="NOA382" s="811"/>
      <c r="NOB382" s="811"/>
      <c r="NOC382" s="811"/>
      <c r="NOD382" s="811"/>
      <c r="NOE382" s="811"/>
      <c r="NOF382" s="811"/>
      <c r="NOG382" s="811"/>
      <c r="NOH382" s="811"/>
      <c r="NOI382" s="811"/>
      <c r="NOJ382" s="811"/>
      <c r="NOK382" s="811"/>
      <c r="NOL382" s="811"/>
      <c r="NOM382" s="811"/>
      <c r="NON382" s="811"/>
      <c r="NOO382" s="811"/>
      <c r="NOP382" s="811"/>
      <c r="NOQ382" s="811"/>
      <c r="NOR382" s="811"/>
      <c r="NOS382" s="811"/>
      <c r="NOT382" s="811"/>
      <c r="NOU382" s="811"/>
      <c r="NOV382" s="811"/>
      <c r="NOW382" s="811"/>
      <c r="NOX382" s="811"/>
      <c r="NOY382" s="811"/>
      <c r="NOZ382" s="811"/>
      <c r="NPA382" s="811"/>
      <c r="NPB382" s="811"/>
      <c r="NPC382" s="811"/>
      <c r="NPD382" s="811"/>
      <c r="NPE382" s="811"/>
      <c r="NPF382" s="811"/>
      <c r="NPG382" s="811"/>
      <c r="NPH382" s="811"/>
      <c r="NPI382" s="811"/>
      <c r="NPJ382" s="811"/>
      <c r="NPK382" s="811"/>
      <c r="NPL382" s="811"/>
      <c r="NPM382" s="811"/>
      <c r="NPN382" s="811"/>
      <c r="NPO382" s="811"/>
      <c r="NPP382" s="811"/>
      <c r="NPQ382" s="811"/>
      <c r="NPR382" s="811"/>
      <c r="NPS382" s="811"/>
      <c r="NPT382" s="811"/>
      <c r="NPU382" s="811"/>
      <c r="NPV382" s="811"/>
      <c r="NPW382" s="811"/>
      <c r="NPX382" s="811"/>
      <c r="NPY382" s="811"/>
      <c r="NPZ382" s="811"/>
      <c r="NQA382" s="811"/>
      <c r="NQB382" s="811"/>
      <c r="NQC382" s="811"/>
      <c r="NQD382" s="811"/>
      <c r="NQE382" s="811"/>
      <c r="NQF382" s="811"/>
      <c r="NQG382" s="811"/>
      <c r="NQH382" s="811"/>
      <c r="NQI382" s="811"/>
      <c r="NQJ382" s="811"/>
      <c r="NQK382" s="811"/>
      <c r="NQL382" s="811"/>
      <c r="NQM382" s="811"/>
      <c r="NQN382" s="811"/>
      <c r="NQO382" s="811"/>
      <c r="NQP382" s="811"/>
      <c r="NQQ382" s="811"/>
      <c r="NQR382" s="811"/>
      <c r="NQS382" s="811"/>
      <c r="NQT382" s="811"/>
      <c r="NQU382" s="811"/>
      <c r="NQV382" s="811"/>
      <c r="NQW382" s="811"/>
      <c r="NQX382" s="811"/>
      <c r="NQY382" s="811"/>
      <c r="NQZ382" s="811"/>
      <c r="NRA382" s="811"/>
      <c r="NRB382" s="811"/>
      <c r="NRC382" s="811"/>
      <c r="NRD382" s="811"/>
      <c r="NRE382" s="811"/>
      <c r="NRF382" s="811"/>
      <c r="NRG382" s="811"/>
      <c r="NRH382" s="811"/>
      <c r="NRI382" s="811"/>
      <c r="NRJ382" s="811"/>
      <c r="NRK382" s="811"/>
      <c r="NRL382" s="811"/>
      <c r="NRM382" s="811"/>
      <c r="NRN382" s="811"/>
      <c r="NRO382" s="811"/>
      <c r="NRP382" s="811"/>
      <c r="NRQ382" s="811"/>
      <c r="NRR382" s="811"/>
      <c r="NRS382" s="811"/>
      <c r="NRT382" s="811"/>
      <c r="NRU382" s="811"/>
      <c r="NRV382" s="811"/>
      <c r="NRW382" s="811"/>
      <c r="NRX382" s="811"/>
      <c r="NRY382" s="811"/>
      <c r="NRZ382" s="811"/>
      <c r="NSA382" s="811"/>
      <c r="NSB382" s="811"/>
      <c r="NSC382" s="811"/>
      <c r="NSD382" s="811"/>
      <c r="NSE382" s="811"/>
      <c r="NSF382" s="811"/>
      <c r="NSG382" s="811"/>
      <c r="NSH382" s="811"/>
      <c r="NSI382" s="811"/>
      <c r="NSJ382" s="811"/>
      <c r="NSK382" s="811"/>
      <c r="NSL382" s="811"/>
      <c r="NSM382" s="811"/>
      <c r="NSN382" s="811"/>
      <c r="NSO382" s="811"/>
      <c r="NSP382" s="811"/>
      <c r="NSQ382" s="811"/>
      <c r="NSR382" s="811"/>
      <c r="NSS382" s="811"/>
      <c r="NST382" s="811"/>
      <c r="NSU382" s="811"/>
      <c r="NSV382" s="811"/>
      <c r="NSW382" s="811"/>
      <c r="NSX382" s="811"/>
      <c r="NSY382" s="811"/>
      <c r="NSZ382" s="811"/>
      <c r="NTA382" s="811"/>
      <c r="NTB382" s="811"/>
      <c r="NTC382" s="811"/>
      <c r="NTD382" s="811"/>
      <c r="NTE382" s="811"/>
      <c r="NTF382" s="811"/>
      <c r="NTG382" s="811"/>
      <c r="NTH382" s="811"/>
      <c r="NTI382" s="811"/>
      <c r="NTJ382" s="811"/>
      <c r="NTK382" s="811"/>
      <c r="NTL382" s="811"/>
      <c r="NTM382" s="811"/>
      <c r="NTN382" s="811"/>
      <c r="NTO382" s="811"/>
      <c r="NTP382" s="811"/>
      <c r="NTQ382" s="811"/>
      <c r="NTR382" s="811"/>
      <c r="NTS382" s="811"/>
      <c r="NTT382" s="811"/>
      <c r="NTU382" s="811"/>
      <c r="NTV382" s="811"/>
      <c r="NTW382" s="811"/>
      <c r="NTX382" s="811"/>
      <c r="NTY382" s="811"/>
      <c r="NTZ382" s="811"/>
      <c r="NUA382" s="811"/>
      <c r="NUB382" s="811"/>
      <c r="NUC382" s="811"/>
      <c r="NUD382" s="811"/>
      <c r="NUE382" s="811"/>
      <c r="NUF382" s="811"/>
      <c r="NUG382" s="811"/>
      <c r="NUH382" s="811"/>
      <c r="NUI382" s="811"/>
      <c r="NUJ382" s="811"/>
      <c r="NUK382" s="811"/>
      <c r="NUL382" s="811"/>
      <c r="NUM382" s="811"/>
      <c r="NUN382" s="811"/>
      <c r="NUO382" s="811"/>
      <c r="NUP382" s="811"/>
      <c r="NUQ382" s="811"/>
      <c r="NUR382" s="811"/>
      <c r="NUS382" s="811"/>
      <c r="NUT382" s="811"/>
      <c r="NUU382" s="811"/>
      <c r="NUV382" s="811"/>
      <c r="NUW382" s="811"/>
      <c r="NUX382" s="811"/>
      <c r="NUY382" s="811"/>
      <c r="NUZ382" s="811"/>
      <c r="NVA382" s="811"/>
      <c r="NVB382" s="811"/>
      <c r="NVC382" s="811"/>
      <c r="NVD382" s="811"/>
      <c r="NVE382" s="811"/>
      <c r="NVF382" s="811"/>
      <c r="NVG382" s="811"/>
      <c r="NVH382" s="811"/>
      <c r="NVI382" s="811"/>
      <c r="NVJ382" s="811"/>
      <c r="NVK382" s="811"/>
      <c r="NVL382" s="811"/>
      <c r="NVM382" s="811"/>
      <c r="NVN382" s="811"/>
      <c r="NVO382" s="811"/>
      <c r="NVP382" s="811"/>
      <c r="NVQ382" s="811"/>
      <c r="NVR382" s="811"/>
      <c r="NVS382" s="811"/>
      <c r="NVT382" s="811"/>
      <c r="NVU382" s="811"/>
      <c r="NVV382" s="811"/>
      <c r="NVW382" s="811"/>
      <c r="NVX382" s="811"/>
      <c r="NVY382" s="811"/>
      <c r="NVZ382" s="811"/>
      <c r="NWA382" s="811"/>
      <c r="NWB382" s="811"/>
      <c r="NWC382" s="811"/>
      <c r="NWD382" s="811"/>
      <c r="NWE382" s="811"/>
      <c r="NWF382" s="811"/>
      <c r="NWG382" s="811"/>
      <c r="NWH382" s="811"/>
      <c r="NWI382" s="811"/>
      <c r="NWJ382" s="811"/>
      <c r="NWK382" s="811"/>
      <c r="NWL382" s="811"/>
      <c r="NWM382" s="811"/>
      <c r="NWN382" s="811"/>
      <c r="NWO382" s="811"/>
      <c r="NWP382" s="811"/>
      <c r="NWQ382" s="811"/>
      <c r="NWR382" s="811"/>
      <c r="NWS382" s="811"/>
      <c r="NWT382" s="811"/>
      <c r="NWU382" s="811"/>
      <c r="NWV382" s="811"/>
      <c r="NWW382" s="811"/>
      <c r="NWX382" s="811"/>
      <c r="NWY382" s="811"/>
      <c r="NWZ382" s="811"/>
      <c r="NXA382" s="811"/>
      <c r="NXB382" s="811"/>
      <c r="NXC382" s="811"/>
      <c r="NXD382" s="811"/>
      <c r="NXE382" s="811"/>
      <c r="NXF382" s="811"/>
      <c r="NXG382" s="811"/>
      <c r="NXH382" s="811"/>
      <c r="NXI382" s="811"/>
      <c r="NXJ382" s="811"/>
      <c r="NXK382" s="811"/>
      <c r="NXL382" s="811"/>
      <c r="NXM382" s="811"/>
      <c r="NXN382" s="811"/>
      <c r="NXO382" s="811"/>
      <c r="NXP382" s="811"/>
      <c r="NXQ382" s="811"/>
      <c r="NXR382" s="811"/>
      <c r="NXS382" s="811"/>
      <c r="NXT382" s="811"/>
      <c r="NXU382" s="811"/>
      <c r="NXV382" s="811"/>
      <c r="NXW382" s="811"/>
      <c r="NXX382" s="811"/>
      <c r="NXY382" s="811"/>
      <c r="NXZ382" s="811"/>
      <c r="NYA382" s="811"/>
      <c r="NYB382" s="811"/>
      <c r="NYC382" s="811"/>
      <c r="NYD382" s="811"/>
      <c r="NYE382" s="811"/>
      <c r="NYF382" s="811"/>
      <c r="NYG382" s="811"/>
      <c r="NYH382" s="811"/>
      <c r="NYI382" s="811"/>
      <c r="NYJ382" s="811"/>
      <c r="NYK382" s="811"/>
      <c r="NYL382" s="811"/>
      <c r="NYM382" s="811"/>
      <c r="NYN382" s="811"/>
      <c r="NYO382" s="811"/>
      <c r="NYP382" s="811"/>
      <c r="NYQ382" s="811"/>
      <c r="NYR382" s="811"/>
      <c r="NYS382" s="811"/>
      <c r="NYT382" s="811"/>
      <c r="NYU382" s="811"/>
      <c r="NYV382" s="811"/>
      <c r="NYW382" s="811"/>
      <c r="NYX382" s="811"/>
      <c r="NYY382" s="811"/>
      <c r="NYZ382" s="811"/>
      <c r="NZA382" s="811"/>
      <c r="NZB382" s="811"/>
      <c r="NZC382" s="811"/>
      <c r="NZD382" s="811"/>
      <c r="NZE382" s="811"/>
      <c r="NZF382" s="811"/>
      <c r="NZG382" s="811"/>
      <c r="NZH382" s="811"/>
      <c r="NZI382" s="811"/>
      <c r="NZJ382" s="811"/>
      <c r="NZK382" s="811"/>
      <c r="NZL382" s="811"/>
      <c r="NZM382" s="811"/>
      <c r="NZN382" s="811"/>
      <c r="NZO382" s="811"/>
      <c r="NZP382" s="811"/>
      <c r="NZQ382" s="811"/>
      <c r="NZR382" s="811"/>
      <c r="NZS382" s="811"/>
      <c r="NZT382" s="811"/>
      <c r="NZU382" s="811"/>
      <c r="NZV382" s="811"/>
      <c r="NZW382" s="811"/>
      <c r="NZX382" s="811"/>
      <c r="NZY382" s="811"/>
      <c r="NZZ382" s="811"/>
      <c r="OAA382" s="811"/>
      <c r="OAB382" s="811"/>
      <c r="OAC382" s="811"/>
      <c r="OAD382" s="811"/>
      <c r="OAE382" s="811"/>
      <c r="OAF382" s="811"/>
      <c r="OAG382" s="811"/>
      <c r="OAH382" s="811"/>
      <c r="OAI382" s="811"/>
      <c r="OAJ382" s="811"/>
      <c r="OAK382" s="811"/>
      <c r="OAL382" s="811"/>
      <c r="OAM382" s="811"/>
      <c r="OAN382" s="811"/>
      <c r="OAO382" s="811"/>
      <c r="OAP382" s="811"/>
      <c r="OAQ382" s="811"/>
      <c r="OAR382" s="811"/>
      <c r="OAS382" s="811"/>
      <c r="OAT382" s="811"/>
      <c r="OAU382" s="811"/>
      <c r="OAV382" s="811"/>
      <c r="OAW382" s="811"/>
      <c r="OAX382" s="811"/>
      <c r="OAY382" s="811"/>
      <c r="OAZ382" s="811"/>
      <c r="OBA382" s="811"/>
      <c r="OBB382" s="811"/>
      <c r="OBC382" s="811"/>
      <c r="OBD382" s="811"/>
      <c r="OBE382" s="811"/>
      <c r="OBF382" s="811"/>
      <c r="OBG382" s="811"/>
      <c r="OBH382" s="811"/>
      <c r="OBI382" s="811"/>
      <c r="OBJ382" s="811"/>
      <c r="OBK382" s="811"/>
      <c r="OBL382" s="811"/>
      <c r="OBM382" s="811"/>
      <c r="OBN382" s="811"/>
      <c r="OBO382" s="811"/>
      <c r="OBP382" s="811"/>
      <c r="OBQ382" s="811"/>
      <c r="OBR382" s="811"/>
      <c r="OBS382" s="811"/>
      <c r="OBT382" s="811"/>
      <c r="OBU382" s="811"/>
      <c r="OBV382" s="811"/>
      <c r="OBW382" s="811"/>
      <c r="OBX382" s="811"/>
      <c r="OBY382" s="811"/>
      <c r="OBZ382" s="811"/>
      <c r="OCA382" s="811"/>
      <c r="OCB382" s="811"/>
      <c r="OCC382" s="811"/>
      <c r="OCD382" s="811"/>
      <c r="OCE382" s="811"/>
      <c r="OCF382" s="811"/>
      <c r="OCG382" s="811"/>
      <c r="OCH382" s="811"/>
      <c r="OCI382" s="811"/>
      <c r="OCJ382" s="811"/>
      <c r="OCK382" s="811"/>
      <c r="OCL382" s="811"/>
      <c r="OCM382" s="811"/>
      <c r="OCN382" s="811"/>
      <c r="OCO382" s="811"/>
      <c r="OCP382" s="811"/>
      <c r="OCQ382" s="811"/>
      <c r="OCR382" s="811"/>
      <c r="OCS382" s="811"/>
      <c r="OCT382" s="811"/>
      <c r="OCU382" s="811"/>
      <c r="OCV382" s="811"/>
      <c r="OCW382" s="811"/>
      <c r="OCX382" s="811"/>
      <c r="OCY382" s="811"/>
      <c r="OCZ382" s="811"/>
      <c r="ODA382" s="811"/>
      <c r="ODB382" s="811"/>
      <c r="ODC382" s="811"/>
      <c r="ODD382" s="811"/>
      <c r="ODE382" s="811"/>
      <c r="ODF382" s="811"/>
      <c r="ODG382" s="811"/>
      <c r="ODH382" s="811"/>
      <c r="ODI382" s="811"/>
      <c r="ODJ382" s="811"/>
      <c r="ODK382" s="811"/>
      <c r="ODL382" s="811"/>
      <c r="ODM382" s="811"/>
      <c r="ODN382" s="811"/>
      <c r="ODO382" s="811"/>
      <c r="ODP382" s="811"/>
      <c r="ODQ382" s="811"/>
      <c r="ODR382" s="811"/>
      <c r="ODS382" s="811"/>
      <c r="ODT382" s="811"/>
      <c r="ODU382" s="811"/>
      <c r="ODV382" s="811"/>
      <c r="ODW382" s="811"/>
      <c r="ODX382" s="811"/>
      <c r="ODY382" s="811"/>
      <c r="ODZ382" s="811"/>
      <c r="OEA382" s="811"/>
      <c r="OEB382" s="811"/>
      <c r="OEC382" s="811"/>
      <c r="OED382" s="811"/>
      <c r="OEE382" s="811"/>
      <c r="OEF382" s="811"/>
      <c r="OEG382" s="811"/>
      <c r="OEH382" s="811"/>
      <c r="OEI382" s="811"/>
      <c r="OEJ382" s="811"/>
      <c r="OEK382" s="811"/>
      <c r="OEL382" s="811"/>
      <c r="OEM382" s="811"/>
      <c r="OEN382" s="811"/>
      <c r="OEO382" s="811"/>
      <c r="OEP382" s="811"/>
      <c r="OEQ382" s="811"/>
      <c r="OER382" s="811"/>
      <c r="OES382" s="811"/>
      <c r="OET382" s="811"/>
      <c r="OEU382" s="811"/>
      <c r="OEV382" s="811"/>
      <c r="OEW382" s="811"/>
      <c r="OEX382" s="811"/>
      <c r="OEY382" s="811"/>
      <c r="OEZ382" s="811"/>
      <c r="OFA382" s="811"/>
      <c r="OFB382" s="811"/>
      <c r="OFC382" s="811"/>
      <c r="OFD382" s="811"/>
      <c r="OFE382" s="811"/>
      <c r="OFF382" s="811"/>
      <c r="OFG382" s="811"/>
      <c r="OFH382" s="811"/>
      <c r="OFI382" s="811"/>
      <c r="OFJ382" s="811"/>
      <c r="OFK382" s="811"/>
      <c r="OFL382" s="811"/>
      <c r="OFM382" s="811"/>
      <c r="OFN382" s="811"/>
      <c r="OFO382" s="811"/>
      <c r="OFP382" s="811"/>
      <c r="OFQ382" s="811"/>
      <c r="OFR382" s="811"/>
      <c r="OFS382" s="811"/>
      <c r="OFT382" s="811"/>
      <c r="OFU382" s="811"/>
      <c r="OFV382" s="811"/>
      <c r="OFW382" s="811"/>
      <c r="OFX382" s="811"/>
      <c r="OFY382" s="811"/>
      <c r="OFZ382" s="811"/>
      <c r="OGA382" s="811"/>
      <c r="OGB382" s="811"/>
      <c r="OGC382" s="811"/>
      <c r="OGD382" s="811"/>
      <c r="OGE382" s="811"/>
      <c r="OGF382" s="811"/>
      <c r="OGG382" s="811"/>
      <c r="OGH382" s="811"/>
      <c r="OGI382" s="811"/>
      <c r="OGJ382" s="811"/>
      <c r="OGK382" s="811"/>
      <c r="OGL382" s="811"/>
      <c r="OGM382" s="811"/>
      <c r="OGN382" s="811"/>
      <c r="OGO382" s="811"/>
      <c r="OGP382" s="811"/>
      <c r="OGQ382" s="811"/>
      <c r="OGR382" s="811"/>
      <c r="OGS382" s="811"/>
      <c r="OGT382" s="811"/>
      <c r="OGU382" s="811"/>
      <c r="OGV382" s="811"/>
      <c r="OGW382" s="811"/>
      <c r="OGX382" s="811"/>
      <c r="OGY382" s="811"/>
      <c r="OGZ382" s="811"/>
      <c r="OHA382" s="811"/>
      <c r="OHB382" s="811"/>
      <c r="OHC382" s="811"/>
      <c r="OHD382" s="811"/>
      <c r="OHE382" s="811"/>
      <c r="OHF382" s="811"/>
      <c r="OHG382" s="811"/>
      <c r="OHH382" s="811"/>
      <c r="OHI382" s="811"/>
      <c r="OHJ382" s="811"/>
      <c r="OHK382" s="811"/>
      <c r="OHL382" s="811"/>
      <c r="OHM382" s="811"/>
      <c r="OHN382" s="811"/>
      <c r="OHO382" s="811"/>
      <c r="OHP382" s="811"/>
      <c r="OHQ382" s="811"/>
      <c r="OHR382" s="811"/>
      <c r="OHS382" s="811"/>
      <c r="OHT382" s="811"/>
      <c r="OHU382" s="811"/>
      <c r="OHV382" s="811"/>
      <c r="OHW382" s="811"/>
      <c r="OHX382" s="811"/>
      <c r="OHY382" s="811"/>
      <c r="OHZ382" s="811"/>
      <c r="OIA382" s="811"/>
      <c r="OIB382" s="811"/>
      <c r="OIC382" s="811"/>
      <c r="OID382" s="811"/>
      <c r="OIE382" s="811"/>
      <c r="OIF382" s="811"/>
      <c r="OIG382" s="811"/>
      <c r="OIH382" s="811"/>
      <c r="OII382" s="811"/>
      <c r="OIJ382" s="811"/>
      <c r="OIK382" s="811"/>
      <c r="OIL382" s="811"/>
      <c r="OIM382" s="811"/>
      <c r="OIN382" s="811"/>
      <c r="OIO382" s="811"/>
      <c r="OIP382" s="811"/>
      <c r="OIQ382" s="811"/>
      <c r="OIR382" s="811"/>
      <c r="OIS382" s="811"/>
      <c r="OIT382" s="811"/>
      <c r="OIU382" s="811"/>
      <c r="OIV382" s="811"/>
      <c r="OIW382" s="811"/>
      <c r="OIX382" s="811"/>
      <c r="OIY382" s="811"/>
      <c r="OIZ382" s="811"/>
      <c r="OJA382" s="811"/>
      <c r="OJB382" s="811"/>
      <c r="OJC382" s="811"/>
      <c r="OJD382" s="811"/>
      <c r="OJE382" s="811"/>
      <c r="OJF382" s="811"/>
      <c r="OJG382" s="811"/>
      <c r="OJH382" s="811"/>
      <c r="OJI382" s="811"/>
      <c r="OJJ382" s="811"/>
      <c r="OJK382" s="811"/>
      <c r="OJL382" s="811"/>
      <c r="OJM382" s="811"/>
      <c r="OJN382" s="811"/>
      <c r="OJO382" s="811"/>
      <c r="OJP382" s="811"/>
      <c r="OJQ382" s="811"/>
      <c r="OJR382" s="811"/>
      <c r="OJS382" s="811"/>
      <c r="OJT382" s="811"/>
      <c r="OJU382" s="811"/>
      <c r="OJV382" s="811"/>
      <c r="OJW382" s="811"/>
      <c r="OJX382" s="811"/>
      <c r="OJY382" s="811"/>
      <c r="OJZ382" s="811"/>
      <c r="OKA382" s="811"/>
      <c r="OKB382" s="811"/>
      <c r="OKC382" s="811"/>
      <c r="OKD382" s="811"/>
      <c r="OKE382" s="811"/>
      <c r="OKF382" s="811"/>
      <c r="OKG382" s="811"/>
      <c r="OKH382" s="811"/>
      <c r="OKI382" s="811"/>
      <c r="OKJ382" s="811"/>
      <c r="OKK382" s="811"/>
      <c r="OKL382" s="811"/>
      <c r="OKM382" s="811"/>
      <c r="OKN382" s="811"/>
      <c r="OKO382" s="811"/>
      <c r="OKP382" s="811"/>
      <c r="OKQ382" s="811"/>
      <c r="OKR382" s="811"/>
      <c r="OKS382" s="811"/>
      <c r="OKT382" s="811"/>
      <c r="OKU382" s="811"/>
      <c r="OKV382" s="811"/>
      <c r="OKW382" s="811"/>
      <c r="OKX382" s="811"/>
      <c r="OKY382" s="811"/>
      <c r="OKZ382" s="811"/>
      <c r="OLA382" s="811"/>
      <c r="OLB382" s="811"/>
      <c r="OLC382" s="811"/>
      <c r="OLD382" s="811"/>
      <c r="OLE382" s="811"/>
      <c r="OLF382" s="811"/>
      <c r="OLG382" s="811"/>
      <c r="OLH382" s="811"/>
      <c r="OLI382" s="811"/>
      <c r="OLJ382" s="811"/>
      <c r="OLK382" s="811"/>
      <c r="OLL382" s="811"/>
      <c r="OLM382" s="811"/>
      <c r="OLN382" s="811"/>
      <c r="OLO382" s="811"/>
      <c r="OLP382" s="811"/>
      <c r="OLQ382" s="811"/>
      <c r="OLR382" s="811"/>
      <c r="OLS382" s="811"/>
      <c r="OLT382" s="811"/>
      <c r="OLU382" s="811"/>
      <c r="OLV382" s="811"/>
      <c r="OLW382" s="811"/>
      <c r="OLX382" s="811"/>
      <c r="OLY382" s="811"/>
      <c r="OLZ382" s="811"/>
      <c r="OMA382" s="811"/>
      <c r="OMB382" s="811"/>
      <c r="OMC382" s="811"/>
      <c r="OMD382" s="811"/>
      <c r="OME382" s="811"/>
      <c r="OMF382" s="811"/>
      <c r="OMG382" s="811"/>
      <c r="OMH382" s="811"/>
      <c r="OMI382" s="811"/>
      <c r="OMJ382" s="811"/>
      <c r="OMK382" s="811"/>
      <c r="OML382" s="811"/>
      <c r="OMM382" s="811"/>
      <c r="OMN382" s="811"/>
      <c r="OMO382" s="811"/>
      <c r="OMP382" s="811"/>
      <c r="OMQ382" s="811"/>
      <c r="OMR382" s="811"/>
      <c r="OMS382" s="811"/>
      <c r="OMT382" s="811"/>
      <c r="OMU382" s="811"/>
      <c r="OMV382" s="811"/>
      <c r="OMW382" s="811"/>
      <c r="OMX382" s="811"/>
      <c r="OMY382" s="811"/>
      <c r="OMZ382" s="811"/>
      <c r="ONA382" s="811"/>
      <c r="ONB382" s="811"/>
      <c r="ONC382" s="811"/>
      <c r="OND382" s="811"/>
      <c r="ONE382" s="811"/>
      <c r="ONF382" s="811"/>
      <c r="ONG382" s="811"/>
      <c r="ONH382" s="811"/>
      <c r="ONI382" s="811"/>
      <c r="ONJ382" s="811"/>
      <c r="ONK382" s="811"/>
      <c r="ONL382" s="811"/>
      <c r="ONM382" s="811"/>
      <c r="ONN382" s="811"/>
      <c r="ONO382" s="811"/>
      <c r="ONP382" s="811"/>
      <c r="ONQ382" s="811"/>
      <c r="ONR382" s="811"/>
      <c r="ONS382" s="811"/>
      <c r="ONT382" s="811"/>
      <c r="ONU382" s="811"/>
      <c r="ONV382" s="811"/>
      <c r="ONW382" s="811"/>
      <c r="ONX382" s="811"/>
      <c r="ONY382" s="811"/>
      <c r="ONZ382" s="811"/>
      <c r="OOA382" s="811"/>
      <c r="OOB382" s="811"/>
      <c r="OOC382" s="811"/>
      <c r="OOD382" s="811"/>
      <c r="OOE382" s="811"/>
      <c r="OOF382" s="811"/>
      <c r="OOG382" s="811"/>
      <c r="OOH382" s="811"/>
      <c r="OOI382" s="811"/>
      <c r="OOJ382" s="811"/>
      <c r="OOK382" s="811"/>
      <c r="OOL382" s="811"/>
      <c r="OOM382" s="811"/>
      <c r="OON382" s="811"/>
      <c r="OOO382" s="811"/>
      <c r="OOP382" s="811"/>
      <c r="OOQ382" s="811"/>
      <c r="OOR382" s="811"/>
      <c r="OOS382" s="811"/>
      <c r="OOT382" s="811"/>
      <c r="OOU382" s="811"/>
      <c r="OOV382" s="811"/>
      <c r="OOW382" s="811"/>
      <c r="OOX382" s="811"/>
      <c r="OOY382" s="811"/>
      <c r="OOZ382" s="811"/>
      <c r="OPA382" s="811"/>
      <c r="OPB382" s="811"/>
      <c r="OPC382" s="811"/>
      <c r="OPD382" s="811"/>
      <c r="OPE382" s="811"/>
      <c r="OPF382" s="811"/>
      <c r="OPG382" s="811"/>
      <c r="OPH382" s="811"/>
      <c r="OPI382" s="811"/>
      <c r="OPJ382" s="811"/>
      <c r="OPK382" s="811"/>
      <c r="OPL382" s="811"/>
      <c r="OPM382" s="811"/>
      <c r="OPN382" s="811"/>
      <c r="OPO382" s="811"/>
      <c r="OPP382" s="811"/>
      <c r="OPQ382" s="811"/>
      <c r="OPR382" s="811"/>
      <c r="OPS382" s="811"/>
      <c r="OPT382" s="811"/>
      <c r="OPU382" s="811"/>
      <c r="OPV382" s="811"/>
      <c r="OPW382" s="811"/>
      <c r="OPX382" s="811"/>
      <c r="OPY382" s="811"/>
      <c r="OPZ382" s="811"/>
      <c r="OQA382" s="811"/>
      <c r="OQB382" s="811"/>
      <c r="OQC382" s="811"/>
      <c r="OQD382" s="811"/>
      <c r="OQE382" s="811"/>
      <c r="OQF382" s="811"/>
      <c r="OQG382" s="811"/>
      <c r="OQH382" s="811"/>
      <c r="OQI382" s="811"/>
      <c r="OQJ382" s="811"/>
      <c r="OQK382" s="811"/>
      <c r="OQL382" s="811"/>
      <c r="OQM382" s="811"/>
      <c r="OQN382" s="811"/>
      <c r="OQO382" s="811"/>
      <c r="OQP382" s="811"/>
      <c r="OQQ382" s="811"/>
      <c r="OQR382" s="811"/>
      <c r="OQS382" s="811"/>
      <c r="OQT382" s="811"/>
      <c r="OQU382" s="811"/>
      <c r="OQV382" s="811"/>
      <c r="OQW382" s="811"/>
      <c r="OQX382" s="811"/>
      <c r="OQY382" s="811"/>
      <c r="OQZ382" s="811"/>
      <c r="ORA382" s="811"/>
      <c r="ORB382" s="811"/>
      <c r="ORC382" s="811"/>
      <c r="ORD382" s="811"/>
      <c r="ORE382" s="811"/>
      <c r="ORF382" s="811"/>
      <c r="ORG382" s="811"/>
      <c r="ORH382" s="811"/>
      <c r="ORI382" s="811"/>
      <c r="ORJ382" s="811"/>
      <c r="ORK382" s="811"/>
      <c r="ORL382" s="811"/>
      <c r="ORM382" s="811"/>
      <c r="ORN382" s="811"/>
      <c r="ORO382" s="811"/>
      <c r="ORP382" s="811"/>
      <c r="ORQ382" s="811"/>
      <c r="ORR382" s="811"/>
      <c r="ORS382" s="811"/>
      <c r="ORT382" s="811"/>
      <c r="ORU382" s="811"/>
      <c r="ORV382" s="811"/>
      <c r="ORW382" s="811"/>
      <c r="ORX382" s="811"/>
      <c r="ORY382" s="811"/>
      <c r="ORZ382" s="811"/>
      <c r="OSA382" s="811"/>
      <c r="OSB382" s="811"/>
      <c r="OSC382" s="811"/>
      <c r="OSD382" s="811"/>
      <c r="OSE382" s="811"/>
      <c r="OSF382" s="811"/>
      <c r="OSG382" s="811"/>
      <c r="OSH382" s="811"/>
      <c r="OSI382" s="811"/>
      <c r="OSJ382" s="811"/>
      <c r="OSK382" s="811"/>
      <c r="OSL382" s="811"/>
      <c r="OSM382" s="811"/>
      <c r="OSN382" s="811"/>
      <c r="OSO382" s="811"/>
      <c r="OSP382" s="811"/>
      <c r="OSQ382" s="811"/>
      <c r="OSR382" s="811"/>
      <c r="OSS382" s="811"/>
      <c r="OST382" s="811"/>
      <c r="OSU382" s="811"/>
      <c r="OSV382" s="811"/>
      <c r="OSW382" s="811"/>
      <c r="OSX382" s="811"/>
      <c r="OSY382" s="811"/>
      <c r="OSZ382" s="811"/>
      <c r="OTA382" s="811"/>
      <c r="OTB382" s="811"/>
      <c r="OTC382" s="811"/>
      <c r="OTD382" s="811"/>
      <c r="OTE382" s="811"/>
      <c r="OTF382" s="811"/>
      <c r="OTG382" s="811"/>
      <c r="OTH382" s="811"/>
      <c r="OTI382" s="811"/>
      <c r="OTJ382" s="811"/>
      <c r="OTK382" s="811"/>
      <c r="OTL382" s="811"/>
      <c r="OTM382" s="811"/>
      <c r="OTN382" s="811"/>
      <c r="OTO382" s="811"/>
      <c r="OTP382" s="811"/>
      <c r="OTQ382" s="811"/>
      <c r="OTR382" s="811"/>
      <c r="OTS382" s="811"/>
      <c r="OTT382" s="811"/>
      <c r="OTU382" s="811"/>
      <c r="OTV382" s="811"/>
      <c r="OTW382" s="811"/>
      <c r="OTX382" s="811"/>
      <c r="OTY382" s="811"/>
      <c r="OTZ382" s="811"/>
      <c r="OUA382" s="811"/>
      <c r="OUB382" s="811"/>
      <c r="OUC382" s="811"/>
      <c r="OUD382" s="811"/>
      <c r="OUE382" s="811"/>
      <c r="OUF382" s="811"/>
      <c r="OUG382" s="811"/>
      <c r="OUH382" s="811"/>
      <c r="OUI382" s="811"/>
      <c r="OUJ382" s="811"/>
      <c r="OUK382" s="811"/>
      <c r="OUL382" s="811"/>
      <c r="OUM382" s="811"/>
      <c r="OUN382" s="811"/>
      <c r="OUO382" s="811"/>
      <c r="OUP382" s="811"/>
      <c r="OUQ382" s="811"/>
      <c r="OUR382" s="811"/>
      <c r="OUS382" s="811"/>
      <c r="OUT382" s="811"/>
      <c r="OUU382" s="811"/>
      <c r="OUV382" s="811"/>
      <c r="OUW382" s="811"/>
      <c r="OUX382" s="811"/>
      <c r="OUY382" s="811"/>
      <c r="OUZ382" s="811"/>
      <c r="OVA382" s="811"/>
      <c r="OVB382" s="811"/>
      <c r="OVC382" s="811"/>
      <c r="OVD382" s="811"/>
      <c r="OVE382" s="811"/>
      <c r="OVF382" s="811"/>
      <c r="OVG382" s="811"/>
      <c r="OVH382" s="811"/>
      <c r="OVI382" s="811"/>
      <c r="OVJ382" s="811"/>
      <c r="OVK382" s="811"/>
      <c r="OVL382" s="811"/>
      <c r="OVM382" s="811"/>
      <c r="OVN382" s="811"/>
      <c r="OVO382" s="811"/>
      <c r="OVP382" s="811"/>
      <c r="OVQ382" s="811"/>
      <c r="OVR382" s="811"/>
      <c r="OVS382" s="811"/>
      <c r="OVT382" s="811"/>
      <c r="OVU382" s="811"/>
      <c r="OVV382" s="811"/>
      <c r="OVW382" s="811"/>
      <c r="OVX382" s="811"/>
      <c r="OVY382" s="811"/>
      <c r="OVZ382" s="811"/>
      <c r="OWA382" s="811"/>
      <c r="OWB382" s="811"/>
      <c r="OWC382" s="811"/>
      <c r="OWD382" s="811"/>
      <c r="OWE382" s="811"/>
      <c r="OWF382" s="811"/>
      <c r="OWG382" s="811"/>
      <c r="OWH382" s="811"/>
      <c r="OWI382" s="811"/>
      <c r="OWJ382" s="811"/>
      <c r="OWK382" s="811"/>
      <c r="OWL382" s="811"/>
      <c r="OWM382" s="811"/>
      <c r="OWN382" s="811"/>
      <c r="OWO382" s="811"/>
      <c r="OWP382" s="811"/>
      <c r="OWQ382" s="811"/>
      <c r="OWR382" s="811"/>
      <c r="OWS382" s="811"/>
      <c r="OWT382" s="811"/>
      <c r="OWU382" s="811"/>
      <c r="OWV382" s="811"/>
      <c r="OWW382" s="811"/>
      <c r="OWX382" s="811"/>
      <c r="OWY382" s="811"/>
      <c r="OWZ382" s="811"/>
      <c r="OXA382" s="811"/>
      <c r="OXB382" s="811"/>
      <c r="OXC382" s="811"/>
      <c r="OXD382" s="811"/>
      <c r="OXE382" s="811"/>
      <c r="OXF382" s="811"/>
      <c r="OXG382" s="811"/>
      <c r="OXH382" s="811"/>
      <c r="OXI382" s="811"/>
      <c r="OXJ382" s="811"/>
      <c r="OXK382" s="811"/>
      <c r="OXL382" s="811"/>
      <c r="OXM382" s="811"/>
      <c r="OXN382" s="811"/>
      <c r="OXO382" s="811"/>
      <c r="OXP382" s="811"/>
      <c r="OXQ382" s="811"/>
      <c r="OXR382" s="811"/>
      <c r="OXS382" s="811"/>
      <c r="OXT382" s="811"/>
      <c r="OXU382" s="811"/>
      <c r="OXV382" s="811"/>
      <c r="OXW382" s="811"/>
      <c r="OXX382" s="811"/>
      <c r="OXY382" s="811"/>
      <c r="OXZ382" s="811"/>
      <c r="OYA382" s="811"/>
      <c r="OYB382" s="811"/>
      <c r="OYC382" s="811"/>
      <c r="OYD382" s="811"/>
      <c r="OYE382" s="811"/>
      <c r="OYF382" s="811"/>
      <c r="OYG382" s="811"/>
      <c r="OYH382" s="811"/>
      <c r="OYI382" s="811"/>
      <c r="OYJ382" s="811"/>
      <c r="OYK382" s="811"/>
      <c r="OYL382" s="811"/>
      <c r="OYM382" s="811"/>
      <c r="OYN382" s="811"/>
      <c r="OYO382" s="811"/>
      <c r="OYP382" s="811"/>
      <c r="OYQ382" s="811"/>
      <c r="OYR382" s="811"/>
      <c r="OYS382" s="811"/>
      <c r="OYT382" s="811"/>
      <c r="OYU382" s="811"/>
      <c r="OYV382" s="811"/>
      <c r="OYW382" s="811"/>
      <c r="OYX382" s="811"/>
      <c r="OYY382" s="811"/>
      <c r="OYZ382" s="811"/>
      <c r="OZA382" s="811"/>
      <c r="OZB382" s="811"/>
      <c r="OZC382" s="811"/>
      <c r="OZD382" s="811"/>
      <c r="OZE382" s="811"/>
      <c r="OZF382" s="811"/>
      <c r="OZG382" s="811"/>
      <c r="OZH382" s="811"/>
      <c r="OZI382" s="811"/>
      <c r="OZJ382" s="811"/>
      <c r="OZK382" s="811"/>
      <c r="OZL382" s="811"/>
      <c r="OZM382" s="811"/>
      <c r="OZN382" s="811"/>
      <c r="OZO382" s="811"/>
      <c r="OZP382" s="811"/>
      <c r="OZQ382" s="811"/>
      <c r="OZR382" s="811"/>
      <c r="OZS382" s="811"/>
      <c r="OZT382" s="811"/>
      <c r="OZU382" s="811"/>
      <c r="OZV382" s="811"/>
      <c r="OZW382" s="811"/>
      <c r="OZX382" s="811"/>
      <c r="OZY382" s="811"/>
      <c r="OZZ382" s="811"/>
      <c r="PAA382" s="811"/>
      <c r="PAB382" s="811"/>
      <c r="PAC382" s="811"/>
      <c r="PAD382" s="811"/>
      <c r="PAE382" s="811"/>
      <c r="PAF382" s="811"/>
      <c r="PAG382" s="811"/>
      <c r="PAH382" s="811"/>
      <c r="PAI382" s="811"/>
      <c r="PAJ382" s="811"/>
      <c r="PAK382" s="811"/>
      <c r="PAL382" s="811"/>
      <c r="PAM382" s="811"/>
      <c r="PAN382" s="811"/>
      <c r="PAO382" s="811"/>
      <c r="PAP382" s="811"/>
      <c r="PAQ382" s="811"/>
      <c r="PAR382" s="811"/>
      <c r="PAS382" s="811"/>
      <c r="PAT382" s="811"/>
      <c r="PAU382" s="811"/>
      <c r="PAV382" s="811"/>
      <c r="PAW382" s="811"/>
      <c r="PAX382" s="811"/>
      <c r="PAY382" s="811"/>
      <c r="PAZ382" s="811"/>
      <c r="PBA382" s="811"/>
      <c r="PBB382" s="811"/>
      <c r="PBC382" s="811"/>
      <c r="PBD382" s="811"/>
      <c r="PBE382" s="811"/>
      <c r="PBF382" s="811"/>
      <c r="PBG382" s="811"/>
      <c r="PBH382" s="811"/>
      <c r="PBI382" s="811"/>
      <c r="PBJ382" s="811"/>
      <c r="PBK382" s="811"/>
      <c r="PBL382" s="811"/>
      <c r="PBM382" s="811"/>
      <c r="PBN382" s="811"/>
      <c r="PBO382" s="811"/>
      <c r="PBP382" s="811"/>
      <c r="PBQ382" s="811"/>
      <c r="PBR382" s="811"/>
      <c r="PBS382" s="811"/>
      <c r="PBT382" s="811"/>
      <c r="PBU382" s="811"/>
      <c r="PBV382" s="811"/>
      <c r="PBW382" s="811"/>
      <c r="PBX382" s="811"/>
      <c r="PBY382" s="811"/>
      <c r="PBZ382" s="811"/>
      <c r="PCA382" s="811"/>
      <c r="PCB382" s="811"/>
      <c r="PCC382" s="811"/>
      <c r="PCD382" s="811"/>
      <c r="PCE382" s="811"/>
      <c r="PCF382" s="811"/>
      <c r="PCG382" s="811"/>
      <c r="PCH382" s="811"/>
      <c r="PCI382" s="811"/>
      <c r="PCJ382" s="811"/>
      <c r="PCK382" s="811"/>
      <c r="PCL382" s="811"/>
      <c r="PCM382" s="811"/>
      <c r="PCN382" s="811"/>
      <c r="PCO382" s="811"/>
      <c r="PCP382" s="811"/>
      <c r="PCQ382" s="811"/>
      <c r="PCR382" s="811"/>
      <c r="PCS382" s="811"/>
      <c r="PCT382" s="811"/>
      <c r="PCU382" s="811"/>
      <c r="PCV382" s="811"/>
      <c r="PCW382" s="811"/>
      <c r="PCX382" s="811"/>
      <c r="PCY382" s="811"/>
      <c r="PCZ382" s="811"/>
      <c r="PDA382" s="811"/>
      <c r="PDB382" s="811"/>
      <c r="PDC382" s="811"/>
      <c r="PDD382" s="811"/>
      <c r="PDE382" s="811"/>
      <c r="PDF382" s="811"/>
      <c r="PDG382" s="811"/>
      <c r="PDH382" s="811"/>
      <c r="PDI382" s="811"/>
      <c r="PDJ382" s="811"/>
      <c r="PDK382" s="811"/>
      <c r="PDL382" s="811"/>
      <c r="PDM382" s="811"/>
      <c r="PDN382" s="811"/>
      <c r="PDO382" s="811"/>
      <c r="PDP382" s="811"/>
      <c r="PDQ382" s="811"/>
      <c r="PDR382" s="811"/>
      <c r="PDS382" s="811"/>
      <c r="PDT382" s="811"/>
      <c r="PDU382" s="811"/>
      <c r="PDV382" s="811"/>
      <c r="PDW382" s="811"/>
      <c r="PDX382" s="811"/>
      <c r="PDY382" s="811"/>
      <c r="PDZ382" s="811"/>
      <c r="PEA382" s="811"/>
      <c r="PEB382" s="811"/>
      <c r="PEC382" s="811"/>
      <c r="PED382" s="811"/>
      <c r="PEE382" s="811"/>
      <c r="PEF382" s="811"/>
      <c r="PEG382" s="811"/>
      <c r="PEH382" s="811"/>
      <c r="PEI382" s="811"/>
      <c r="PEJ382" s="811"/>
      <c r="PEK382" s="811"/>
      <c r="PEL382" s="811"/>
      <c r="PEM382" s="811"/>
      <c r="PEN382" s="811"/>
      <c r="PEO382" s="811"/>
      <c r="PEP382" s="811"/>
      <c r="PEQ382" s="811"/>
      <c r="PER382" s="811"/>
      <c r="PES382" s="811"/>
      <c r="PET382" s="811"/>
      <c r="PEU382" s="811"/>
      <c r="PEV382" s="811"/>
      <c r="PEW382" s="811"/>
      <c r="PEX382" s="811"/>
      <c r="PEY382" s="811"/>
      <c r="PEZ382" s="811"/>
      <c r="PFA382" s="811"/>
      <c r="PFB382" s="811"/>
      <c r="PFC382" s="811"/>
      <c r="PFD382" s="811"/>
      <c r="PFE382" s="811"/>
      <c r="PFF382" s="811"/>
      <c r="PFG382" s="811"/>
      <c r="PFH382" s="811"/>
      <c r="PFI382" s="811"/>
      <c r="PFJ382" s="811"/>
      <c r="PFK382" s="811"/>
      <c r="PFL382" s="811"/>
      <c r="PFM382" s="811"/>
      <c r="PFN382" s="811"/>
      <c r="PFO382" s="811"/>
      <c r="PFP382" s="811"/>
      <c r="PFQ382" s="811"/>
      <c r="PFR382" s="811"/>
      <c r="PFS382" s="811"/>
      <c r="PFT382" s="811"/>
      <c r="PFU382" s="811"/>
      <c r="PFV382" s="811"/>
      <c r="PFW382" s="811"/>
      <c r="PFX382" s="811"/>
      <c r="PFY382" s="811"/>
      <c r="PFZ382" s="811"/>
      <c r="PGA382" s="811"/>
      <c r="PGB382" s="811"/>
      <c r="PGC382" s="811"/>
      <c r="PGD382" s="811"/>
      <c r="PGE382" s="811"/>
      <c r="PGF382" s="811"/>
      <c r="PGG382" s="811"/>
      <c r="PGH382" s="811"/>
      <c r="PGI382" s="811"/>
      <c r="PGJ382" s="811"/>
      <c r="PGK382" s="811"/>
      <c r="PGL382" s="811"/>
      <c r="PGM382" s="811"/>
      <c r="PGN382" s="811"/>
      <c r="PGO382" s="811"/>
      <c r="PGP382" s="811"/>
      <c r="PGQ382" s="811"/>
      <c r="PGR382" s="811"/>
      <c r="PGS382" s="811"/>
      <c r="PGT382" s="811"/>
      <c r="PGU382" s="811"/>
      <c r="PGV382" s="811"/>
      <c r="PGW382" s="811"/>
      <c r="PGX382" s="811"/>
      <c r="PGY382" s="811"/>
      <c r="PGZ382" s="811"/>
      <c r="PHA382" s="811"/>
      <c r="PHB382" s="811"/>
      <c r="PHC382" s="811"/>
      <c r="PHD382" s="811"/>
      <c r="PHE382" s="811"/>
      <c r="PHF382" s="811"/>
      <c r="PHG382" s="811"/>
      <c r="PHH382" s="811"/>
      <c r="PHI382" s="811"/>
      <c r="PHJ382" s="811"/>
      <c r="PHK382" s="811"/>
      <c r="PHL382" s="811"/>
      <c r="PHM382" s="811"/>
      <c r="PHN382" s="811"/>
      <c r="PHO382" s="811"/>
      <c r="PHP382" s="811"/>
      <c r="PHQ382" s="811"/>
      <c r="PHR382" s="811"/>
      <c r="PHS382" s="811"/>
      <c r="PHT382" s="811"/>
      <c r="PHU382" s="811"/>
      <c r="PHV382" s="811"/>
      <c r="PHW382" s="811"/>
      <c r="PHX382" s="811"/>
      <c r="PHY382" s="811"/>
      <c r="PHZ382" s="811"/>
      <c r="PIA382" s="811"/>
      <c r="PIB382" s="811"/>
      <c r="PIC382" s="811"/>
      <c r="PID382" s="811"/>
      <c r="PIE382" s="811"/>
      <c r="PIF382" s="811"/>
      <c r="PIG382" s="811"/>
      <c r="PIH382" s="811"/>
      <c r="PII382" s="811"/>
      <c r="PIJ382" s="811"/>
      <c r="PIK382" s="811"/>
      <c r="PIL382" s="811"/>
      <c r="PIM382" s="811"/>
      <c r="PIN382" s="811"/>
      <c r="PIO382" s="811"/>
      <c r="PIP382" s="811"/>
      <c r="PIQ382" s="811"/>
      <c r="PIR382" s="811"/>
      <c r="PIS382" s="811"/>
      <c r="PIT382" s="811"/>
      <c r="PIU382" s="811"/>
      <c r="PIV382" s="811"/>
      <c r="PIW382" s="811"/>
      <c r="PIX382" s="811"/>
      <c r="PIY382" s="811"/>
      <c r="PIZ382" s="811"/>
      <c r="PJA382" s="811"/>
      <c r="PJB382" s="811"/>
      <c r="PJC382" s="811"/>
      <c r="PJD382" s="811"/>
      <c r="PJE382" s="811"/>
      <c r="PJF382" s="811"/>
      <c r="PJG382" s="811"/>
      <c r="PJH382" s="811"/>
      <c r="PJI382" s="811"/>
      <c r="PJJ382" s="811"/>
      <c r="PJK382" s="811"/>
      <c r="PJL382" s="811"/>
      <c r="PJM382" s="811"/>
      <c r="PJN382" s="811"/>
      <c r="PJO382" s="811"/>
      <c r="PJP382" s="811"/>
      <c r="PJQ382" s="811"/>
      <c r="PJR382" s="811"/>
      <c r="PJS382" s="811"/>
      <c r="PJT382" s="811"/>
      <c r="PJU382" s="811"/>
      <c r="PJV382" s="811"/>
      <c r="PJW382" s="811"/>
      <c r="PJX382" s="811"/>
      <c r="PJY382" s="811"/>
      <c r="PJZ382" s="811"/>
      <c r="PKA382" s="811"/>
      <c r="PKB382" s="811"/>
      <c r="PKC382" s="811"/>
      <c r="PKD382" s="811"/>
      <c r="PKE382" s="811"/>
      <c r="PKF382" s="811"/>
      <c r="PKG382" s="811"/>
      <c r="PKH382" s="811"/>
      <c r="PKI382" s="811"/>
      <c r="PKJ382" s="811"/>
      <c r="PKK382" s="811"/>
      <c r="PKL382" s="811"/>
      <c r="PKM382" s="811"/>
      <c r="PKN382" s="811"/>
      <c r="PKO382" s="811"/>
      <c r="PKP382" s="811"/>
      <c r="PKQ382" s="811"/>
      <c r="PKR382" s="811"/>
      <c r="PKS382" s="811"/>
      <c r="PKT382" s="811"/>
      <c r="PKU382" s="811"/>
      <c r="PKV382" s="811"/>
      <c r="PKW382" s="811"/>
      <c r="PKX382" s="811"/>
      <c r="PKY382" s="811"/>
      <c r="PKZ382" s="811"/>
      <c r="PLA382" s="811"/>
      <c r="PLB382" s="811"/>
      <c r="PLC382" s="811"/>
      <c r="PLD382" s="811"/>
      <c r="PLE382" s="811"/>
      <c r="PLF382" s="811"/>
      <c r="PLG382" s="811"/>
      <c r="PLH382" s="811"/>
      <c r="PLI382" s="811"/>
      <c r="PLJ382" s="811"/>
      <c r="PLK382" s="811"/>
      <c r="PLL382" s="811"/>
      <c r="PLM382" s="811"/>
      <c r="PLN382" s="811"/>
      <c r="PLO382" s="811"/>
      <c r="PLP382" s="811"/>
      <c r="PLQ382" s="811"/>
      <c r="PLR382" s="811"/>
      <c r="PLS382" s="811"/>
      <c r="PLT382" s="811"/>
      <c r="PLU382" s="811"/>
      <c r="PLV382" s="811"/>
      <c r="PLW382" s="811"/>
      <c r="PLX382" s="811"/>
      <c r="PLY382" s="811"/>
      <c r="PLZ382" s="811"/>
      <c r="PMA382" s="811"/>
      <c r="PMB382" s="811"/>
      <c r="PMC382" s="811"/>
      <c r="PMD382" s="811"/>
      <c r="PME382" s="811"/>
      <c r="PMF382" s="811"/>
      <c r="PMG382" s="811"/>
      <c r="PMH382" s="811"/>
      <c r="PMI382" s="811"/>
      <c r="PMJ382" s="811"/>
      <c r="PMK382" s="811"/>
      <c r="PML382" s="811"/>
      <c r="PMM382" s="811"/>
      <c r="PMN382" s="811"/>
      <c r="PMO382" s="811"/>
      <c r="PMP382" s="811"/>
      <c r="PMQ382" s="811"/>
      <c r="PMR382" s="811"/>
      <c r="PMS382" s="811"/>
      <c r="PMT382" s="811"/>
      <c r="PMU382" s="811"/>
      <c r="PMV382" s="811"/>
      <c r="PMW382" s="811"/>
      <c r="PMX382" s="811"/>
      <c r="PMY382" s="811"/>
      <c r="PMZ382" s="811"/>
      <c r="PNA382" s="811"/>
      <c r="PNB382" s="811"/>
      <c r="PNC382" s="811"/>
      <c r="PND382" s="811"/>
      <c r="PNE382" s="811"/>
      <c r="PNF382" s="811"/>
      <c r="PNG382" s="811"/>
      <c r="PNH382" s="811"/>
      <c r="PNI382" s="811"/>
      <c r="PNJ382" s="811"/>
      <c r="PNK382" s="811"/>
      <c r="PNL382" s="811"/>
      <c r="PNM382" s="811"/>
      <c r="PNN382" s="811"/>
      <c r="PNO382" s="811"/>
      <c r="PNP382" s="811"/>
      <c r="PNQ382" s="811"/>
      <c r="PNR382" s="811"/>
      <c r="PNS382" s="811"/>
      <c r="PNT382" s="811"/>
      <c r="PNU382" s="811"/>
      <c r="PNV382" s="811"/>
      <c r="PNW382" s="811"/>
      <c r="PNX382" s="811"/>
      <c r="PNY382" s="811"/>
      <c r="PNZ382" s="811"/>
      <c r="POA382" s="811"/>
      <c r="POB382" s="811"/>
      <c r="POC382" s="811"/>
      <c r="POD382" s="811"/>
      <c r="POE382" s="811"/>
      <c r="POF382" s="811"/>
      <c r="POG382" s="811"/>
      <c r="POH382" s="811"/>
      <c r="POI382" s="811"/>
      <c r="POJ382" s="811"/>
      <c r="POK382" s="811"/>
      <c r="POL382" s="811"/>
      <c r="POM382" s="811"/>
      <c r="PON382" s="811"/>
      <c r="POO382" s="811"/>
      <c r="POP382" s="811"/>
      <c r="POQ382" s="811"/>
      <c r="POR382" s="811"/>
      <c r="POS382" s="811"/>
      <c r="POT382" s="811"/>
      <c r="POU382" s="811"/>
      <c r="POV382" s="811"/>
      <c r="POW382" s="811"/>
      <c r="POX382" s="811"/>
      <c r="POY382" s="811"/>
      <c r="POZ382" s="811"/>
      <c r="PPA382" s="811"/>
      <c r="PPB382" s="811"/>
      <c r="PPC382" s="811"/>
      <c r="PPD382" s="811"/>
      <c r="PPE382" s="811"/>
      <c r="PPF382" s="811"/>
      <c r="PPG382" s="811"/>
      <c r="PPH382" s="811"/>
      <c r="PPI382" s="811"/>
      <c r="PPJ382" s="811"/>
      <c r="PPK382" s="811"/>
      <c r="PPL382" s="811"/>
      <c r="PPM382" s="811"/>
      <c r="PPN382" s="811"/>
      <c r="PPO382" s="811"/>
      <c r="PPP382" s="811"/>
      <c r="PPQ382" s="811"/>
      <c r="PPR382" s="811"/>
      <c r="PPS382" s="811"/>
      <c r="PPT382" s="811"/>
      <c r="PPU382" s="811"/>
      <c r="PPV382" s="811"/>
      <c r="PPW382" s="811"/>
      <c r="PPX382" s="811"/>
      <c r="PPY382" s="811"/>
      <c r="PPZ382" s="811"/>
      <c r="PQA382" s="811"/>
      <c r="PQB382" s="811"/>
      <c r="PQC382" s="811"/>
      <c r="PQD382" s="811"/>
      <c r="PQE382" s="811"/>
      <c r="PQF382" s="811"/>
      <c r="PQG382" s="811"/>
      <c r="PQH382" s="811"/>
      <c r="PQI382" s="811"/>
      <c r="PQJ382" s="811"/>
      <c r="PQK382" s="811"/>
      <c r="PQL382" s="811"/>
      <c r="PQM382" s="811"/>
      <c r="PQN382" s="811"/>
      <c r="PQO382" s="811"/>
      <c r="PQP382" s="811"/>
      <c r="PQQ382" s="811"/>
      <c r="PQR382" s="811"/>
      <c r="PQS382" s="811"/>
      <c r="PQT382" s="811"/>
      <c r="PQU382" s="811"/>
      <c r="PQV382" s="811"/>
      <c r="PQW382" s="811"/>
      <c r="PQX382" s="811"/>
      <c r="PQY382" s="811"/>
      <c r="PQZ382" s="811"/>
      <c r="PRA382" s="811"/>
      <c r="PRB382" s="811"/>
      <c r="PRC382" s="811"/>
      <c r="PRD382" s="811"/>
      <c r="PRE382" s="811"/>
      <c r="PRF382" s="811"/>
      <c r="PRG382" s="811"/>
      <c r="PRH382" s="811"/>
      <c r="PRI382" s="811"/>
      <c r="PRJ382" s="811"/>
      <c r="PRK382" s="811"/>
      <c r="PRL382" s="811"/>
      <c r="PRM382" s="811"/>
      <c r="PRN382" s="811"/>
      <c r="PRO382" s="811"/>
      <c r="PRP382" s="811"/>
      <c r="PRQ382" s="811"/>
      <c r="PRR382" s="811"/>
      <c r="PRS382" s="811"/>
      <c r="PRT382" s="811"/>
      <c r="PRU382" s="811"/>
      <c r="PRV382" s="811"/>
      <c r="PRW382" s="811"/>
      <c r="PRX382" s="811"/>
      <c r="PRY382" s="811"/>
      <c r="PRZ382" s="811"/>
      <c r="PSA382" s="811"/>
      <c r="PSB382" s="811"/>
      <c r="PSC382" s="811"/>
      <c r="PSD382" s="811"/>
      <c r="PSE382" s="811"/>
      <c r="PSF382" s="811"/>
      <c r="PSG382" s="811"/>
      <c r="PSH382" s="811"/>
      <c r="PSI382" s="811"/>
      <c r="PSJ382" s="811"/>
      <c r="PSK382" s="811"/>
      <c r="PSL382" s="811"/>
      <c r="PSM382" s="811"/>
      <c r="PSN382" s="811"/>
      <c r="PSO382" s="811"/>
      <c r="PSP382" s="811"/>
      <c r="PSQ382" s="811"/>
      <c r="PSR382" s="811"/>
      <c r="PSS382" s="811"/>
      <c r="PST382" s="811"/>
      <c r="PSU382" s="811"/>
      <c r="PSV382" s="811"/>
      <c r="PSW382" s="811"/>
      <c r="PSX382" s="811"/>
      <c r="PSY382" s="811"/>
      <c r="PSZ382" s="811"/>
      <c r="PTA382" s="811"/>
      <c r="PTB382" s="811"/>
      <c r="PTC382" s="811"/>
      <c r="PTD382" s="811"/>
      <c r="PTE382" s="811"/>
      <c r="PTF382" s="811"/>
      <c r="PTG382" s="811"/>
      <c r="PTH382" s="811"/>
      <c r="PTI382" s="811"/>
      <c r="PTJ382" s="811"/>
      <c r="PTK382" s="811"/>
      <c r="PTL382" s="811"/>
      <c r="PTM382" s="811"/>
      <c r="PTN382" s="811"/>
      <c r="PTO382" s="811"/>
      <c r="PTP382" s="811"/>
      <c r="PTQ382" s="811"/>
      <c r="PTR382" s="811"/>
      <c r="PTS382" s="811"/>
      <c r="PTT382" s="811"/>
      <c r="PTU382" s="811"/>
      <c r="PTV382" s="811"/>
      <c r="PTW382" s="811"/>
      <c r="PTX382" s="811"/>
      <c r="PTY382" s="811"/>
      <c r="PTZ382" s="811"/>
      <c r="PUA382" s="811"/>
      <c r="PUB382" s="811"/>
      <c r="PUC382" s="811"/>
      <c r="PUD382" s="811"/>
      <c r="PUE382" s="811"/>
      <c r="PUF382" s="811"/>
      <c r="PUG382" s="811"/>
      <c r="PUH382" s="811"/>
      <c r="PUI382" s="811"/>
      <c r="PUJ382" s="811"/>
      <c r="PUK382" s="811"/>
      <c r="PUL382" s="811"/>
      <c r="PUM382" s="811"/>
      <c r="PUN382" s="811"/>
      <c r="PUO382" s="811"/>
      <c r="PUP382" s="811"/>
      <c r="PUQ382" s="811"/>
      <c r="PUR382" s="811"/>
      <c r="PUS382" s="811"/>
      <c r="PUT382" s="811"/>
      <c r="PUU382" s="811"/>
      <c r="PUV382" s="811"/>
      <c r="PUW382" s="811"/>
      <c r="PUX382" s="811"/>
      <c r="PUY382" s="811"/>
      <c r="PUZ382" s="811"/>
      <c r="PVA382" s="811"/>
      <c r="PVB382" s="811"/>
      <c r="PVC382" s="811"/>
      <c r="PVD382" s="811"/>
      <c r="PVE382" s="811"/>
      <c r="PVF382" s="811"/>
      <c r="PVG382" s="811"/>
      <c r="PVH382" s="811"/>
      <c r="PVI382" s="811"/>
      <c r="PVJ382" s="811"/>
      <c r="PVK382" s="811"/>
      <c r="PVL382" s="811"/>
      <c r="PVM382" s="811"/>
      <c r="PVN382" s="811"/>
      <c r="PVO382" s="811"/>
      <c r="PVP382" s="811"/>
      <c r="PVQ382" s="811"/>
      <c r="PVR382" s="811"/>
      <c r="PVS382" s="811"/>
      <c r="PVT382" s="811"/>
      <c r="PVU382" s="811"/>
      <c r="PVV382" s="811"/>
      <c r="PVW382" s="811"/>
      <c r="PVX382" s="811"/>
      <c r="PVY382" s="811"/>
      <c r="PVZ382" s="811"/>
      <c r="PWA382" s="811"/>
      <c r="PWB382" s="811"/>
      <c r="PWC382" s="811"/>
      <c r="PWD382" s="811"/>
      <c r="PWE382" s="811"/>
      <c r="PWF382" s="811"/>
      <c r="PWG382" s="811"/>
      <c r="PWH382" s="811"/>
      <c r="PWI382" s="811"/>
      <c r="PWJ382" s="811"/>
      <c r="PWK382" s="811"/>
      <c r="PWL382" s="811"/>
      <c r="PWM382" s="811"/>
      <c r="PWN382" s="811"/>
      <c r="PWO382" s="811"/>
      <c r="PWP382" s="811"/>
      <c r="PWQ382" s="811"/>
      <c r="PWR382" s="811"/>
      <c r="PWS382" s="811"/>
      <c r="PWT382" s="811"/>
      <c r="PWU382" s="811"/>
      <c r="PWV382" s="811"/>
      <c r="PWW382" s="811"/>
      <c r="PWX382" s="811"/>
      <c r="PWY382" s="811"/>
      <c r="PWZ382" s="811"/>
      <c r="PXA382" s="811"/>
      <c r="PXB382" s="811"/>
      <c r="PXC382" s="811"/>
      <c r="PXD382" s="811"/>
      <c r="PXE382" s="811"/>
      <c r="PXF382" s="811"/>
      <c r="PXG382" s="811"/>
      <c r="PXH382" s="811"/>
      <c r="PXI382" s="811"/>
      <c r="PXJ382" s="811"/>
      <c r="PXK382" s="811"/>
      <c r="PXL382" s="811"/>
      <c r="PXM382" s="811"/>
      <c r="PXN382" s="811"/>
      <c r="PXO382" s="811"/>
      <c r="PXP382" s="811"/>
      <c r="PXQ382" s="811"/>
      <c r="PXR382" s="811"/>
      <c r="PXS382" s="811"/>
      <c r="PXT382" s="811"/>
      <c r="PXU382" s="811"/>
      <c r="PXV382" s="811"/>
      <c r="PXW382" s="811"/>
      <c r="PXX382" s="811"/>
      <c r="PXY382" s="811"/>
      <c r="PXZ382" s="811"/>
      <c r="PYA382" s="811"/>
      <c r="PYB382" s="811"/>
      <c r="PYC382" s="811"/>
      <c r="PYD382" s="811"/>
      <c r="PYE382" s="811"/>
      <c r="PYF382" s="811"/>
      <c r="PYG382" s="811"/>
      <c r="PYH382" s="811"/>
      <c r="PYI382" s="811"/>
      <c r="PYJ382" s="811"/>
      <c r="PYK382" s="811"/>
      <c r="PYL382" s="811"/>
      <c r="PYM382" s="811"/>
      <c r="PYN382" s="811"/>
      <c r="PYO382" s="811"/>
      <c r="PYP382" s="811"/>
      <c r="PYQ382" s="811"/>
      <c r="PYR382" s="811"/>
      <c r="PYS382" s="811"/>
      <c r="PYT382" s="811"/>
      <c r="PYU382" s="811"/>
      <c r="PYV382" s="811"/>
      <c r="PYW382" s="811"/>
      <c r="PYX382" s="811"/>
      <c r="PYY382" s="811"/>
      <c r="PYZ382" s="811"/>
      <c r="PZA382" s="811"/>
      <c r="PZB382" s="811"/>
      <c r="PZC382" s="811"/>
      <c r="PZD382" s="811"/>
      <c r="PZE382" s="811"/>
      <c r="PZF382" s="811"/>
      <c r="PZG382" s="811"/>
      <c r="PZH382" s="811"/>
      <c r="PZI382" s="811"/>
      <c r="PZJ382" s="811"/>
      <c r="PZK382" s="811"/>
      <c r="PZL382" s="811"/>
      <c r="PZM382" s="811"/>
      <c r="PZN382" s="811"/>
      <c r="PZO382" s="811"/>
      <c r="PZP382" s="811"/>
      <c r="PZQ382" s="811"/>
      <c r="PZR382" s="811"/>
      <c r="PZS382" s="811"/>
      <c r="PZT382" s="811"/>
      <c r="PZU382" s="811"/>
      <c r="PZV382" s="811"/>
      <c r="PZW382" s="811"/>
      <c r="PZX382" s="811"/>
      <c r="PZY382" s="811"/>
      <c r="PZZ382" s="811"/>
      <c r="QAA382" s="811"/>
      <c r="QAB382" s="811"/>
      <c r="QAC382" s="811"/>
      <c r="QAD382" s="811"/>
      <c r="QAE382" s="811"/>
      <c r="QAF382" s="811"/>
      <c r="QAG382" s="811"/>
      <c r="QAH382" s="811"/>
      <c r="QAI382" s="811"/>
      <c r="QAJ382" s="811"/>
      <c r="QAK382" s="811"/>
      <c r="QAL382" s="811"/>
      <c r="QAM382" s="811"/>
      <c r="QAN382" s="811"/>
      <c r="QAO382" s="811"/>
      <c r="QAP382" s="811"/>
      <c r="QAQ382" s="811"/>
      <c r="QAR382" s="811"/>
      <c r="QAS382" s="811"/>
      <c r="QAT382" s="811"/>
      <c r="QAU382" s="811"/>
      <c r="QAV382" s="811"/>
      <c r="QAW382" s="811"/>
      <c r="QAX382" s="811"/>
      <c r="QAY382" s="811"/>
      <c r="QAZ382" s="811"/>
      <c r="QBA382" s="811"/>
      <c r="QBB382" s="811"/>
      <c r="QBC382" s="811"/>
      <c r="QBD382" s="811"/>
      <c r="QBE382" s="811"/>
      <c r="QBF382" s="811"/>
      <c r="QBG382" s="811"/>
      <c r="QBH382" s="811"/>
      <c r="QBI382" s="811"/>
      <c r="QBJ382" s="811"/>
      <c r="QBK382" s="811"/>
      <c r="QBL382" s="811"/>
      <c r="QBM382" s="811"/>
      <c r="QBN382" s="811"/>
      <c r="QBO382" s="811"/>
      <c r="QBP382" s="811"/>
      <c r="QBQ382" s="811"/>
      <c r="QBR382" s="811"/>
      <c r="QBS382" s="811"/>
      <c r="QBT382" s="811"/>
      <c r="QBU382" s="811"/>
      <c r="QBV382" s="811"/>
      <c r="QBW382" s="811"/>
      <c r="QBX382" s="811"/>
      <c r="QBY382" s="811"/>
      <c r="QBZ382" s="811"/>
      <c r="QCA382" s="811"/>
      <c r="QCB382" s="811"/>
      <c r="QCC382" s="811"/>
      <c r="QCD382" s="811"/>
      <c r="QCE382" s="811"/>
      <c r="QCF382" s="811"/>
      <c r="QCG382" s="811"/>
      <c r="QCH382" s="811"/>
      <c r="QCI382" s="811"/>
      <c r="QCJ382" s="811"/>
      <c r="QCK382" s="811"/>
      <c r="QCL382" s="811"/>
      <c r="QCM382" s="811"/>
      <c r="QCN382" s="811"/>
      <c r="QCO382" s="811"/>
      <c r="QCP382" s="811"/>
      <c r="QCQ382" s="811"/>
      <c r="QCR382" s="811"/>
      <c r="QCS382" s="811"/>
      <c r="QCT382" s="811"/>
      <c r="QCU382" s="811"/>
      <c r="QCV382" s="811"/>
      <c r="QCW382" s="811"/>
      <c r="QCX382" s="811"/>
      <c r="QCY382" s="811"/>
      <c r="QCZ382" s="811"/>
      <c r="QDA382" s="811"/>
      <c r="QDB382" s="811"/>
      <c r="QDC382" s="811"/>
      <c r="QDD382" s="811"/>
      <c r="QDE382" s="811"/>
      <c r="QDF382" s="811"/>
      <c r="QDG382" s="811"/>
      <c r="QDH382" s="811"/>
      <c r="QDI382" s="811"/>
      <c r="QDJ382" s="811"/>
      <c r="QDK382" s="811"/>
      <c r="QDL382" s="811"/>
      <c r="QDM382" s="811"/>
      <c r="QDN382" s="811"/>
      <c r="QDO382" s="811"/>
      <c r="QDP382" s="811"/>
      <c r="QDQ382" s="811"/>
      <c r="QDR382" s="811"/>
      <c r="QDS382" s="811"/>
      <c r="QDT382" s="811"/>
      <c r="QDU382" s="811"/>
      <c r="QDV382" s="811"/>
      <c r="QDW382" s="811"/>
      <c r="QDX382" s="811"/>
      <c r="QDY382" s="811"/>
      <c r="QDZ382" s="811"/>
      <c r="QEA382" s="811"/>
      <c r="QEB382" s="811"/>
      <c r="QEC382" s="811"/>
      <c r="QED382" s="811"/>
      <c r="QEE382" s="811"/>
      <c r="QEF382" s="811"/>
      <c r="QEG382" s="811"/>
      <c r="QEH382" s="811"/>
      <c r="QEI382" s="811"/>
      <c r="QEJ382" s="811"/>
      <c r="QEK382" s="811"/>
      <c r="QEL382" s="811"/>
      <c r="QEM382" s="811"/>
      <c r="QEN382" s="811"/>
      <c r="QEO382" s="811"/>
      <c r="QEP382" s="811"/>
      <c r="QEQ382" s="811"/>
      <c r="QER382" s="811"/>
      <c r="QES382" s="811"/>
      <c r="QET382" s="811"/>
      <c r="QEU382" s="811"/>
      <c r="QEV382" s="811"/>
      <c r="QEW382" s="811"/>
      <c r="QEX382" s="811"/>
      <c r="QEY382" s="811"/>
      <c r="QEZ382" s="811"/>
      <c r="QFA382" s="811"/>
      <c r="QFB382" s="811"/>
      <c r="QFC382" s="811"/>
      <c r="QFD382" s="811"/>
      <c r="QFE382" s="811"/>
      <c r="QFF382" s="811"/>
      <c r="QFG382" s="811"/>
      <c r="QFH382" s="811"/>
      <c r="QFI382" s="811"/>
      <c r="QFJ382" s="811"/>
      <c r="QFK382" s="811"/>
      <c r="QFL382" s="811"/>
      <c r="QFM382" s="811"/>
      <c r="QFN382" s="811"/>
      <c r="QFO382" s="811"/>
      <c r="QFP382" s="811"/>
      <c r="QFQ382" s="811"/>
      <c r="QFR382" s="811"/>
      <c r="QFS382" s="811"/>
      <c r="QFT382" s="811"/>
      <c r="QFU382" s="811"/>
      <c r="QFV382" s="811"/>
      <c r="QFW382" s="811"/>
      <c r="QFX382" s="811"/>
      <c r="QFY382" s="811"/>
      <c r="QFZ382" s="811"/>
      <c r="QGA382" s="811"/>
      <c r="QGB382" s="811"/>
      <c r="QGC382" s="811"/>
      <c r="QGD382" s="811"/>
      <c r="QGE382" s="811"/>
      <c r="QGF382" s="811"/>
      <c r="QGG382" s="811"/>
      <c r="QGH382" s="811"/>
      <c r="QGI382" s="811"/>
      <c r="QGJ382" s="811"/>
      <c r="QGK382" s="811"/>
      <c r="QGL382" s="811"/>
      <c r="QGM382" s="811"/>
      <c r="QGN382" s="811"/>
      <c r="QGO382" s="811"/>
      <c r="QGP382" s="811"/>
      <c r="QGQ382" s="811"/>
      <c r="QGR382" s="811"/>
      <c r="QGS382" s="811"/>
      <c r="QGT382" s="811"/>
      <c r="QGU382" s="811"/>
      <c r="QGV382" s="811"/>
      <c r="QGW382" s="811"/>
      <c r="QGX382" s="811"/>
      <c r="QGY382" s="811"/>
      <c r="QGZ382" s="811"/>
      <c r="QHA382" s="811"/>
      <c r="QHB382" s="811"/>
      <c r="QHC382" s="811"/>
      <c r="QHD382" s="811"/>
      <c r="QHE382" s="811"/>
      <c r="QHF382" s="811"/>
      <c r="QHG382" s="811"/>
      <c r="QHH382" s="811"/>
      <c r="QHI382" s="811"/>
      <c r="QHJ382" s="811"/>
      <c r="QHK382" s="811"/>
      <c r="QHL382" s="811"/>
      <c r="QHM382" s="811"/>
      <c r="QHN382" s="811"/>
      <c r="QHO382" s="811"/>
      <c r="QHP382" s="811"/>
      <c r="QHQ382" s="811"/>
      <c r="QHR382" s="811"/>
      <c r="QHS382" s="811"/>
      <c r="QHT382" s="811"/>
      <c r="QHU382" s="811"/>
      <c r="QHV382" s="811"/>
      <c r="QHW382" s="811"/>
      <c r="QHX382" s="811"/>
      <c r="QHY382" s="811"/>
      <c r="QHZ382" s="811"/>
      <c r="QIA382" s="811"/>
      <c r="QIB382" s="811"/>
      <c r="QIC382" s="811"/>
      <c r="QID382" s="811"/>
      <c r="QIE382" s="811"/>
      <c r="QIF382" s="811"/>
      <c r="QIG382" s="811"/>
      <c r="QIH382" s="811"/>
      <c r="QII382" s="811"/>
      <c r="QIJ382" s="811"/>
      <c r="QIK382" s="811"/>
      <c r="QIL382" s="811"/>
      <c r="QIM382" s="811"/>
      <c r="QIN382" s="811"/>
      <c r="QIO382" s="811"/>
      <c r="QIP382" s="811"/>
      <c r="QIQ382" s="811"/>
      <c r="QIR382" s="811"/>
      <c r="QIS382" s="811"/>
      <c r="QIT382" s="811"/>
      <c r="QIU382" s="811"/>
      <c r="QIV382" s="811"/>
      <c r="QIW382" s="811"/>
      <c r="QIX382" s="811"/>
      <c r="QIY382" s="811"/>
      <c r="QIZ382" s="811"/>
      <c r="QJA382" s="811"/>
      <c r="QJB382" s="811"/>
      <c r="QJC382" s="811"/>
      <c r="QJD382" s="811"/>
      <c r="QJE382" s="811"/>
      <c r="QJF382" s="811"/>
      <c r="QJG382" s="811"/>
      <c r="QJH382" s="811"/>
      <c r="QJI382" s="811"/>
      <c r="QJJ382" s="811"/>
      <c r="QJK382" s="811"/>
      <c r="QJL382" s="811"/>
      <c r="QJM382" s="811"/>
      <c r="QJN382" s="811"/>
      <c r="QJO382" s="811"/>
      <c r="QJP382" s="811"/>
      <c r="QJQ382" s="811"/>
      <c r="QJR382" s="811"/>
      <c r="QJS382" s="811"/>
      <c r="QJT382" s="811"/>
      <c r="QJU382" s="811"/>
      <c r="QJV382" s="811"/>
      <c r="QJW382" s="811"/>
      <c r="QJX382" s="811"/>
      <c r="QJY382" s="811"/>
      <c r="QJZ382" s="811"/>
      <c r="QKA382" s="811"/>
      <c r="QKB382" s="811"/>
      <c r="QKC382" s="811"/>
      <c r="QKD382" s="811"/>
      <c r="QKE382" s="811"/>
      <c r="QKF382" s="811"/>
      <c r="QKG382" s="811"/>
      <c r="QKH382" s="811"/>
      <c r="QKI382" s="811"/>
      <c r="QKJ382" s="811"/>
      <c r="QKK382" s="811"/>
      <c r="QKL382" s="811"/>
      <c r="QKM382" s="811"/>
      <c r="QKN382" s="811"/>
      <c r="QKO382" s="811"/>
      <c r="QKP382" s="811"/>
      <c r="QKQ382" s="811"/>
      <c r="QKR382" s="811"/>
      <c r="QKS382" s="811"/>
      <c r="QKT382" s="811"/>
      <c r="QKU382" s="811"/>
      <c r="QKV382" s="811"/>
      <c r="QKW382" s="811"/>
      <c r="QKX382" s="811"/>
      <c r="QKY382" s="811"/>
      <c r="QKZ382" s="811"/>
      <c r="QLA382" s="811"/>
      <c r="QLB382" s="811"/>
      <c r="QLC382" s="811"/>
      <c r="QLD382" s="811"/>
      <c r="QLE382" s="811"/>
      <c r="QLF382" s="811"/>
      <c r="QLG382" s="811"/>
      <c r="QLH382" s="811"/>
      <c r="QLI382" s="811"/>
      <c r="QLJ382" s="811"/>
      <c r="QLK382" s="811"/>
      <c r="QLL382" s="811"/>
      <c r="QLM382" s="811"/>
      <c r="QLN382" s="811"/>
      <c r="QLO382" s="811"/>
      <c r="QLP382" s="811"/>
      <c r="QLQ382" s="811"/>
      <c r="QLR382" s="811"/>
      <c r="QLS382" s="811"/>
      <c r="QLT382" s="811"/>
      <c r="QLU382" s="811"/>
      <c r="QLV382" s="811"/>
      <c r="QLW382" s="811"/>
      <c r="QLX382" s="811"/>
      <c r="QLY382" s="811"/>
      <c r="QLZ382" s="811"/>
      <c r="QMA382" s="811"/>
      <c r="QMB382" s="811"/>
      <c r="QMC382" s="811"/>
      <c r="QMD382" s="811"/>
      <c r="QME382" s="811"/>
      <c r="QMF382" s="811"/>
      <c r="QMG382" s="811"/>
      <c r="QMH382" s="811"/>
      <c r="QMI382" s="811"/>
      <c r="QMJ382" s="811"/>
      <c r="QMK382" s="811"/>
      <c r="QML382" s="811"/>
      <c r="QMM382" s="811"/>
      <c r="QMN382" s="811"/>
      <c r="QMO382" s="811"/>
      <c r="QMP382" s="811"/>
      <c r="QMQ382" s="811"/>
      <c r="QMR382" s="811"/>
      <c r="QMS382" s="811"/>
      <c r="QMT382" s="811"/>
      <c r="QMU382" s="811"/>
      <c r="QMV382" s="811"/>
      <c r="QMW382" s="811"/>
      <c r="QMX382" s="811"/>
      <c r="QMY382" s="811"/>
      <c r="QMZ382" s="811"/>
      <c r="QNA382" s="811"/>
      <c r="QNB382" s="811"/>
      <c r="QNC382" s="811"/>
      <c r="QND382" s="811"/>
      <c r="QNE382" s="811"/>
      <c r="QNF382" s="811"/>
      <c r="QNG382" s="811"/>
      <c r="QNH382" s="811"/>
      <c r="QNI382" s="811"/>
      <c r="QNJ382" s="811"/>
      <c r="QNK382" s="811"/>
      <c r="QNL382" s="811"/>
      <c r="QNM382" s="811"/>
      <c r="QNN382" s="811"/>
      <c r="QNO382" s="811"/>
      <c r="QNP382" s="811"/>
      <c r="QNQ382" s="811"/>
      <c r="QNR382" s="811"/>
      <c r="QNS382" s="811"/>
      <c r="QNT382" s="811"/>
      <c r="QNU382" s="811"/>
      <c r="QNV382" s="811"/>
      <c r="QNW382" s="811"/>
      <c r="QNX382" s="811"/>
      <c r="QNY382" s="811"/>
      <c r="QNZ382" s="811"/>
      <c r="QOA382" s="811"/>
      <c r="QOB382" s="811"/>
      <c r="QOC382" s="811"/>
      <c r="QOD382" s="811"/>
      <c r="QOE382" s="811"/>
      <c r="QOF382" s="811"/>
      <c r="QOG382" s="811"/>
      <c r="QOH382" s="811"/>
      <c r="QOI382" s="811"/>
      <c r="QOJ382" s="811"/>
      <c r="QOK382" s="811"/>
      <c r="QOL382" s="811"/>
      <c r="QOM382" s="811"/>
      <c r="QON382" s="811"/>
      <c r="QOO382" s="811"/>
      <c r="QOP382" s="811"/>
      <c r="QOQ382" s="811"/>
      <c r="QOR382" s="811"/>
      <c r="QOS382" s="811"/>
      <c r="QOT382" s="811"/>
      <c r="QOU382" s="811"/>
      <c r="QOV382" s="811"/>
      <c r="QOW382" s="811"/>
      <c r="QOX382" s="811"/>
      <c r="QOY382" s="811"/>
      <c r="QOZ382" s="811"/>
      <c r="QPA382" s="811"/>
      <c r="QPB382" s="811"/>
      <c r="QPC382" s="811"/>
      <c r="QPD382" s="811"/>
      <c r="QPE382" s="811"/>
      <c r="QPF382" s="811"/>
      <c r="QPG382" s="811"/>
      <c r="QPH382" s="811"/>
      <c r="QPI382" s="811"/>
      <c r="QPJ382" s="811"/>
      <c r="QPK382" s="811"/>
      <c r="QPL382" s="811"/>
      <c r="QPM382" s="811"/>
      <c r="QPN382" s="811"/>
      <c r="QPO382" s="811"/>
      <c r="QPP382" s="811"/>
      <c r="QPQ382" s="811"/>
      <c r="QPR382" s="811"/>
      <c r="QPS382" s="811"/>
      <c r="QPT382" s="811"/>
      <c r="QPU382" s="811"/>
      <c r="QPV382" s="811"/>
      <c r="QPW382" s="811"/>
      <c r="QPX382" s="811"/>
      <c r="QPY382" s="811"/>
      <c r="QPZ382" s="811"/>
      <c r="QQA382" s="811"/>
      <c r="QQB382" s="811"/>
      <c r="QQC382" s="811"/>
      <c r="QQD382" s="811"/>
      <c r="QQE382" s="811"/>
      <c r="QQF382" s="811"/>
      <c r="QQG382" s="811"/>
      <c r="QQH382" s="811"/>
      <c r="QQI382" s="811"/>
      <c r="QQJ382" s="811"/>
      <c r="QQK382" s="811"/>
      <c r="QQL382" s="811"/>
      <c r="QQM382" s="811"/>
      <c r="QQN382" s="811"/>
      <c r="QQO382" s="811"/>
      <c r="QQP382" s="811"/>
      <c r="QQQ382" s="811"/>
      <c r="QQR382" s="811"/>
      <c r="QQS382" s="811"/>
      <c r="QQT382" s="811"/>
      <c r="QQU382" s="811"/>
      <c r="QQV382" s="811"/>
      <c r="QQW382" s="811"/>
      <c r="QQX382" s="811"/>
      <c r="QQY382" s="811"/>
      <c r="QQZ382" s="811"/>
      <c r="QRA382" s="811"/>
      <c r="QRB382" s="811"/>
      <c r="QRC382" s="811"/>
      <c r="QRD382" s="811"/>
      <c r="QRE382" s="811"/>
      <c r="QRF382" s="811"/>
      <c r="QRG382" s="811"/>
      <c r="QRH382" s="811"/>
      <c r="QRI382" s="811"/>
      <c r="QRJ382" s="811"/>
      <c r="QRK382" s="811"/>
      <c r="QRL382" s="811"/>
      <c r="QRM382" s="811"/>
      <c r="QRN382" s="811"/>
      <c r="QRO382" s="811"/>
      <c r="QRP382" s="811"/>
      <c r="QRQ382" s="811"/>
      <c r="QRR382" s="811"/>
      <c r="QRS382" s="811"/>
      <c r="QRT382" s="811"/>
      <c r="QRU382" s="811"/>
      <c r="QRV382" s="811"/>
      <c r="QRW382" s="811"/>
      <c r="QRX382" s="811"/>
      <c r="QRY382" s="811"/>
      <c r="QRZ382" s="811"/>
      <c r="QSA382" s="811"/>
      <c r="QSB382" s="811"/>
      <c r="QSC382" s="811"/>
      <c r="QSD382" s="811"/>
      <c r="QSE382" s="811"/>
      <c r="QSF382" s="811"/>
      <c r="QSG382" s="811"/>
      <c r="QSH382" s="811"/>
      <c r="QSI382" s="811"/>
      <c r="QSJ382" s="811"/>
      <c r="QSK382" s="811"/>
      <c r="QSL382" s="811"/>
      <c r="QSM382" s="811"/>
      <c r="QSN382" s="811"/>
      <c r="QSO382" s="811"/>
      <c r="QSP382" s="811"/>
      <c r="QSQ382" s="811"/>
      <c r="QSR382" s="811"/>
      <c r="QSS382" s="811"/>
      <c r="QST382" s="811"/>
      <c r="QSU382" s="811"/>
      <c r="QSV382" s="811"/>
      <c r="QSW382" s="811"/>
      <c r="QSX382" s="811"/>
      <c r="QSY382" s="811"/>
      <c r="QSZ382" s="811"/>
      <c r="QTA382" s="811"/>
      <c r="QTB382" s="811"/>
      <c r="QTC382" s="811"/>
      <c r="QTD382" s="811"/>
      <c r="QTE382" s="811"/>
      <c r="QTF382" s="811"/>
      <c r="QTG382" s="811"/>
      <c r="QTH382" s="811"/>
      <c r="QTI382" s="811"/>
      <c r="QTJ382" s="811"/>
      <c r="QTK382" s="811"/>
      <c r="QTL382" s="811"/>
      <c r="QTM382" s="811"/>
      <c r="QTN382" s="811"/>
      <c r="QTO382" s="811"/>
      <c r="QTP382" s="811"/>
      <c r="QTQ382" s="811"/>
      <c r="QTR382" s="811"/>
      <c r="QTS382" s="811"/>
      <c r="QTT382" s="811"/>
      <c r="QTU382" s="811"/>
      <c r="QTV382" s="811"/>
      <c r="QTW382" s="811"/>
      <c r="QTX382" s="811"/>
      <c r="QTY382" s="811"/>
      <c r="QTZ382" s="811"/>
      <c r="QUA382" s="811"/>
      <c r="QUB382" s="811"/>
      <c r="QUC382" s="811"/>
      <c r="QUD382" s="811"/>
      <c r="QUE382" s="811"/>
      <c r="QUF382" s="811"/>
      <c r="QUG382" s="811"/>
      <c r="QUH382" s="811"/>
      <c r="QUI382" s="811"/>
      <c r="QUJ382" s="811"/>
      <c r="QUK382" s="811"/>
      <c r="QUL382" s="811"/>
      <c r="QUM382" s="811"/>
      <c r="QUN382" s="811"/>
      <c r="QUO382" s="811"/>
      <c r="QUP382" s="811"/>
      <c r="QUQ382" s="811"/>
      <c r="QUR382" s="811"/>
      <c r="QUS382" s="811"/>
      <c r="QUT382" s="811"/>
      <c r="QUU382" s="811"/>
      <c r="QUV382" s="811"/>
      <c r="QUW382" s="811"/>
      <c r="QUX382" s="811"/>
      <c r="QUY382" s="811"/>
      <c r="QUZ382" s="811"/>
      <c r="QVA382" s="811"/>
      <c r="QVB382" s="811"/>
      <c r="QVC382" s="811"/>
      <c r="QVD382" s="811"/>
      <c r="QVE382" s="811"/>
      <c r="QVF382" s="811"/>
      <c r="QVG382" s="811"/>
      <c r="QVH382" s="811"/>
      <c r="QVI382" s="811"/>
      <c r="QVJ382" s="811"/>
      <c r="QVK382" s="811"/>
      <c r="QVL382" s="811"/>
      <c r="QVM382" s="811"/>
      <c r="QVN382" s="811"/>
      <c r="QVO382" s="811"/>
      <c r="QVP382" s="811"/>
      <c r="QVQ382" s="811"/>
      <c r="QVR382" s="811"/>
      <c r="QVS382" s="811"/>
      <c r="QVT382" s="811"/>
      <c r="QVU382" s="811"/>
      <c r="QVV382" s="811"/>
      <c r="QVW382" s="811"/>
      <c r="QVX382" s="811"/>
      <c r="QVY382" s="811"/>
      <c r="QVZ382" s="811"/>
      <c r="QWA382" s="811"/>
      <c r="QWB382" s="811"/>
      <c r="QWC382" s="811"/>
      <c r="QWD382" s="811"/>
      <c r="QWE382" s="811"/>
      <c r="QWF382" s="811"/>
      <c r="QWG382" s="811"/>
      <c r="QWH382" s="811"/>
      <c r="QWI382" s="811"/>
      <c r="QWJ382" s="811"/>
      <c r="QWK382" s="811"/>
      <c r="QWL382" s="811"/>
      <c r="QWM382" s="811"/>
      <c r="QWN382" s="811"/>
      <c r="QWO382" s="811"/>
      <c r="QWP382" s="811"/>
      <c r="QWQ382" s="811"/>
      <c r="QWR382" s="811"/>
      <c r="QWS382" s="811"/>
      <c r="QWT382" s="811"/>
      <c r="QWU382" s="811"/>
      <c r="QWV382" s="811"/>
      <c r="QWW382" s="811"/>
      <c r="QWX382" s="811"/>
      <c r="QWY382" s="811"/>
      <c r="QWZ382" s="811"/>
      <c r="QXA382" s="811"/>
      <c r="QXB382" s="811"/>
      <c r="QXC382" s="811"/>
      <c r="QXD382" s="811"/>
      <c r="QXE382" s="811"/>
      <c r="QXF382" s="811"/>
      <c r="QXG382" s="811"/>
      <c r="QXH382" s="811"/>
      <c r="QXI382" s="811"/>
      <c r="QXJ382" s="811"/>
      <c r="QXK382" s="811"/>
      <c r="QXL382" s="811"/>
      <c r="QXM382" s="811"/>
      <c r="QXN382" s="811"/>
      <c r="QXO382" s="811"/>
      <c r="QXP382" s="811"/>
      <c r="QXQ382" s="811"/>
      <c r="QXR382" s="811"/>
      <c r="QXS382" s="811"/>
      <c r="QXT382" s="811"/>
      <c r="QXU382" s="811"/>
      <c r="QXV382" s="811"/>
      <c r="QXW382" s="811"/>
      <c r="QXX382" s="811"/>
      <c r="QXY382" s="811"/>
      <c r="QXZ382" s="811"/>
      <c r="QYA382" s="811"/>
      <c r="QYB382" s="811"/>
      <c r="QYC382" s="811"/>
      <c r="QYD382" s="811"/>
      <c r="QYE382" s="811"/>
      <c r="QYF382" s="811"/>
      <c r="QYG382" s="811"/>
      <c r="QYH382" s="811"/>
      <c r="QYI382" s="811"/>
      <c r="QYJ382" s="811"/>
      <c r="QYK382" s="811"/>
      <c r="QYL382" s="811"/>
      <c r="QYM382" s="811"/>
      <c r="QYN382" s="811"/>
      <c r="QYO382" s="811"/>
      <c r="QYP382" s="811"/>
      <c r="QYQ382" s="811"/>
      <c r="QYR382" s="811"/>
      <c r="QYS382" s="811"/>
      <c r="QYT382" s="811"/>
      <c r="QYU382" s="811"/>
      <c r="QYV382" s="811"/>
      <c r="QYW382" s="811"/>
      <c r="QYX382" s="811"/>
      <c r="QYY382" s="811"/>
      <c r="QYZ382" s="811"/>
      <c r="QZA382" s="811"/>
      <c r="QZB382" s="811"/>
      <c r="QZC382" s="811"/>
      <c r="QZD382" s="811"/>
      <c r="QZE382" s="811"/>
      <c r="QZF382" s="811"/>
      <c r="QZG382" s="811"/>
      <c r="QZH382" s="811"/>
      <c r="QZI382" s="811"/>
      <c r="QZJ382" s="811"/>
      <c r="QZK382" s="811"/>
      <c r="QZL382" s="811"/>
      <c r="QZM382" s="811"/>
      <c r="QZN382" s="811"/>
      <c r="QZO382" s="811"/>
      <c r="QZP382" s="811"/>
      <c r="QZQ382" s="811"/>
      <c r="QZR382" s="811"/>
      <c r="QZS382" s="811"/>
      <c r="QZT382" s="811"/>
      <c r="QZU382" s="811"/>
      <c r="QZV382" s="811"/>
      <c r="QZW382" s="811"/>
      <c r="QZX382" s="811"/>
      <c r="QZY382" s="811"/>
      <c r="QZZ382" s="811"/>
      <c r="RAA382" s="811"/>
      <c r="RAB382" s="811"/>
      <c r="RAC382" s="811"/>
      <c r="RAD382" s="811"/>
      <c r="RAE382" s="811"/>
      <c r="RAF382" s="811"/>
      <c r="RAG382" s="811"/>
      <c r="RAH382" s="811"/>
      <c r="RAI382" s="811"/>
      <c r="RAJ382" s="811"/>
      <c r="RAK382" s="811"/>
      <c r="RAL382" s="811"/>
      <c r="RAM382" s="811"/>
      <c r="RAN382" s="811"/>
      <c r="RAO382" s="811"/>
      <c r="RAP382" s="811"/>
      <c r="RAQ382" s="811"/>
      <c r="RAR382" s="811"/>
      <c r="RAS382" s="811"/>
      <c r="RAT382" s="811"/>
      <c r="RAU382" s="811"/>
      <c r="RAV382" s="811"/>
      <c r="RAW382" s="811"/>
      <c r="RAX382" s="811"/>
      <c r="RAY382" s="811"/>
      <c r="RAZ382" s="811"/>
      <c r="RBA382" s="811"/>
      <c r="RBB382" s="811"/>
      <c r="RBC382" s="811"/>
      <c r="RBD382" s="811"/>
      <c r="RBE382" s="811"/>
      <c r="RBF382" s="811"/>
      <c r="RBG382" s="811"/>
      <c r="RBH382" s="811"/>
      <c r="RBI382" s="811"/>
      <c r="RBJ382" s="811"/>
      <c r="RBK382" s="811"/>
      <c r="RBL382" s="811"/>
      <c r="RBM382" s="811"/>
      <c r="RBN382" s="811"/>
      <c r="RBO382" s="811"/>
      <c r="RBP382" s="811"/>
      <c r="RBQ382" s="811"/>
      <c r="RBR382" s="811"/>
      <c r="RBS382" s="811"/>
      <c r="RBT382" s="811"/>
      <c r="RBU382" s="811"/>
      <c r="RBV382" s="811"/>
      <c r="RBW382" s="811"/>
      <c r="RBX382" s="811"/>
      <c r="RBY382" s="811"/>
      <c r="RBZ382" s="811"/>
      <c r="RCA382" s="811"/>
      <c r="RCB382" s="811"/>
      <c r="RCC382" s="811"/>
      <c r="RCD382" s="811"/>
      <c r="RCE382" s="811"/>
      <c r="RCF382" s="811"/>
      <c r="RCG382" s="811"/>
      <c r="RCH382" s="811"/>
      <c r="RCI382" s="811"/>
      <c r="RCJ382" s="811"/>
      <c r="RCK382" s="811"/>
      <c r="RCL382" s="811"/>
      <c r="RCM382" s="811"/>
      <c r="RCN382" s="811"/>
      <c r="RCO382" s="811"/>
      <c r="RCP382" s="811"/>
      <c r="RCQ382" s="811"/>
      <c r="RCR382" s="811"/>
      <c r="RCS382" s="811"/>
      <c r="RCT382" s="811"/>
      <c r="RCU382" s="811"/>
      <c r="RCV382" s="811"/>
      <c r="RCW382" s="811"/>
      <c r="RCX382" s="811"/>
      <c r="RCY382" s="811"/>
      <c r="RCZ382" s="811"/>
      <c r="RDA382" s="811"/>
      <c r="RDB382" s="811"/>
      <c r="RDC382" s="811"/>
      <c r="RDD382" s="811"/>
      <c r="RDE382" s="811"/>
      <c r="RDF382" s="811"/>
      <c r="RDG382" s="811"/>
      <c r="RDH382" s="811"/>
      <c r="RDI382" s="811"/>
      <c r="RDJ382" s="811"/>
      <c r="RDK382" s="811"/>
      <c r="RDL382" s="811"/>
      <c r="RDM382" s="811"/>
      <c r="RDN382" s="811"/>
      <c r="RDO382" s="811"/>
      <c r="RDP382" s="811"/>
      <c r="RDQ382" s="811"/>
      <c r="RDR382" s="811"/>
      <c r="RDS382" s="811"/>
      <c r="RDT382" s="811"/>
      <c r="RDU382" s="811"/>
      <c r="RDV382" s="811"/>
      <c r="RDW382" s="811"/>
      <c r="RDX382" s="811"/>
      <c r="RDY382" s="811"/>
      <c r="RDZ382" s="811"/>
      <c r="REA382" s="811"/>
      <c r="REB382" s="811"/>
      <c r="REC382" s="811"/>
      <c r="RED382" s="811"/>
      <c r="REE382" s="811"/>
      <c r="REF382" s="811"/>
      <c r="REG382" s="811"/>
      <c r="REH382" s="811"/>
      <c r="REI382" s="811"/>
      <c r="REJ382" s="811"/>
      <c r="REK382" s="811"/>
      <c r="REL382" s="811"/>
      <c r="REM382" s="811"/>
      <c r="REN382" s="811"/>
      <c r="REO382" s="811"/>
      <c r="REP382" s="811"/>
      <c r="REQ382" s="811"/>
      <c r="RER382" s="811"/>
      <c r="RES382" s="811"/>
      <c r="RET382" s="811"/>
      <c r="REU382" s="811"/>
      <c r="REV382" s="811"/>
      <c r="REW382" s="811"/>
      <c r="REX382" s="811"/>
      <c r="REY382" s="811"/>
      <c r="REZ382" s="811"/>
      <c r="RFA382" s="811"/>
      <c r="RFB382" s="811"/>
      <c r="RFC382" s="811"/>
      <c r="RFD382" s="811"/>
      <c r="RFE382" s="811"/>
      <c r="RFF382" s="811"/>
      <c r="RFG382" s="811"/>
      <c r="RFH382" s="811"/>
      <c r="RFI382" s="811"/>
      <c r="RFJ382" s="811"/>
      <c r="RFK382" s="811"/>
      <c r="RFL382" s="811"/>
      <c r="RFM382" s="811"/>
      <c r="RFN382" s="811"/>
      <c r="RFO382" s="811"/>
      <c r="RFP382" s="811"/>
      <c r="RFQ382" s="811"/>
      <c r="RFR382" s="811"/>
      <c r="RFS382" s="811"/>
      <c r="RFT382" s="811"/>
      <c r="RFU382" s="811"/>
      <c r="RFV382" s="811"/>
      <c r="RFW382" s="811"/>
      <c r="RFX382" s="811"/>
      <c r="RFY382" s="811"/>
      <c r="RFZ382" s="811"/>
      <c r="RGA382" s="811"/>
      <c r="RGB382" s="811"/>
      <c r="RGC382" s="811"/>
      <c r="RGD382" s="811"/>
      <c r="RGE382" s="811"/>
      <c r="RGF382" s="811"/>
      <c r="RGG382" s="811"/>
      <c r="RGH382" s="811"/>
      <c r="RGI382" s="811"/>
      <c r="RGJ382" s="811"/>
      <c r="RGK382" s="811"/>
      <c r="RGL382" s="811"/>
      <c r="RGM382" s="811"/>
      <c r="RGN382" s="811"/>
      <c r="RGO382" s="811"/>
      <c r="RGP382" s="811"/>
      <c r="RGQ382" s="811"/>
      <c r="RGR382" s="811"/>
      <c r="RGS382" s="811"/>
      <c r="RGT382" s="811"/>
      <c r="RGU382" s="811"/>
      <c r="RGV382" s="811"/>
      <c r="RGW382" s="811"/>
      <c r="RGX382" s="811"/>
      <c r="RGY382" s="811"/>
      <c r="RGZ382" s="811"/>
      <c r="RHA382" s="811"/>
      <c r="RHB382" s="811"/>
      <c r="RHC382" s="811"/>
      <c r="RHD382" s="811"/>
      <c r="RHE382" s="811"/>
      <c r="RHF382" s="811"/>
      <c r="RHG382" s="811"/>
      <c r="RHH382" s="811"/>
      <c r="RHI382" s="811"/>
      <c r="RHJ382" s="811"/>
      <c r="RHK382" s="811"/>
      <c r="RHL382" s="811"/>
      <c r="RHM382" s="811"/>
      <c r="RHN382" s="811"/>
      <c r="RHO382" s="811"/>
      <c r="RHP382" s="811"/>
      <c r="RHQ382" s="811"/>
      <c r="RHR382" s="811"/>
      <c r="RHS382" s="811"/>
      <c r="RHT382" s="811"/>
      <c r="RHU382" s="811"/>
      <c r="RHV382" s="811"/>
      <c r="RHW382" s="811"/>
      <c r="RHX382" s="811"/>
      <c r="RHY382" s="811"/>
      <c r="RHZ382" s="811"/>
      <c r="RIA382" s="811"/>
      <c r="RIB382" s="811"/>
      <c r="RIC382" s="811"/>
      <c r="RID382" s="811"/>
      <c r="RIE382" s="811"/>
      <c r="RIF382" s="811"/>
      <c r="RIG382" s="811"/>
      <c r="RIH382" s="811"/>
      <c r="RII382" s="811"/>
      <c r="RIJ382" s="811"/>
      <c r="RIK382" s="811"/>
      <c r="RIL382" s="811"/>
      <c r="RIM382" s="811"/>
      <c r="RIN382" s="811"/>
      <c r="RIO382" s="811"/>
      <c r="RIP382" s="811"/>
      <c r="RIQ382" s="811"/>
      <c r="RIR382" s="811"/>
      <c r="RIS382" s="811"/>
      <c r="RIT382" s="811"/>
      <c r="RIU382" s="811"/>
      <c r="RIV382" s="811"/>
      <c r="RIW382" s="811"/>
      <c r="RIX382" s="811"/>
      <c r="RIY382" s="811"/>
      <c r="RIZ382" s="811"/>
      <c r="RJA382" s="811"/>
      <c r="RJB382" s="811"/>
      <c r="RJC382" s="811"/>
      <c r="RJD382" s="811"/>
      <c r="RJE382" s="811"/>
      <c r="RJF382" s="811"/>
      <c r="RJG382" s="811"/>
      <c r="RJH382" s="811"/>
      <c r="RJI382" s="811"/>
      <c r="RJJ382" s="811"/>
      <c r="RJK382" s="811"/>
      <c r="RJL382" s="811"/>
      <c r="RJM382" s="811"/>
      <c r="RJN382" s="811"/>
      <c r="RJO382" s="811"/>
      <c r="RJP382" s="811"/>
      <c r="RJQ382" s="811"/>
      <c r="RJR382" s="811"/>
      <c r="RJS382" s="811"/>
      <c r="RJT382" s="811"/>
      <c r="RJU382" s="811"/>
      <c r="RJV382" s="811"/>
      <c r="RJW382" s="811"/>
      <c r="RJX382" s="811"/>
      <c r="RJY382" s="811"/>
      <c r="RJZ382" s="811"/>
      <c r="RKA382" s="811"/>
      <c r="RKB382" s="811"/>
      <c r="RKC382" s="811"/>
      <c r="RKD382" s="811"/>
      <c r="RKE382" s="811"/>
      <c r="RKF382" s="811"/>
      <c r="RKG382" s="811"/>
      <c r="RKH382" s="811"/>
      <c r="RKI382" s="811"/>
      <c r="RKJ382" s="811"/>
      <c r="RKK382" s="811"/>
      <c r="RKL382" s="811"/>
      <c r="RKM382" s="811"/>
      <c r="RKN382" s="811"/>
      <c r="RKO382" s="811"/>
      <c r="RKP382" s="811"/>
      <c r="RKQ382" s="811"/>
      <c r="RKR382" s="811"/>
      <c r="RKS382" s="811"/>
      <c r="RKT382" s="811"/>
      <c r="RKU382" s="811"/>
      <c r="RKV382" s="811"/>
      <c r="RKW382" s="811"/>
      <c r="RKX382" s="811"/>
      <c r="RKY382" s="811"/>
      <c r="RKZ382" s="811"/>
      <c r="RLA382" s="811"/>
      <c r="RLB382" s="811"/>
      <c r="RLC382" s="811"/>
      <c r="RLD382" s="811"/>
      <c r="RLE382" s="811"/>
      <c r="RLF382" s="811"/>
      <c r="RLG382" s="811"/>
      <c r="RLH382" s="811"/>
      <c r="RLI382" s="811"/>
      <c r="RLJ382" s="811"/>
      <c r="RLK382" s="811"/>
      <c r="RLL382" s="811"/>
      <c r="RLM382" s="811"/>
      <c r="RLN382" s="811"/>
      <c r="RLO382" s="811"/>
      <c r="RLP382" s="811"/>
      <c r="RLQ382" s="811"/>
      <c r="RLR382" s="811"/>
      <c r="RLS382" s="811"/>
      <c r="RLT382" s="811"/>
      <c r="RLU382" s="811"/>
      <c r="RLV382" s="811"/>
      <c r="RLW382" s="811"/>
      <c r="RLX382" s="811"/>
      <c r="RLY382" s="811"/>
      <c r="RLZ382" s="811"/>
      <c r="RMA382" s="811"/>
      <c r="RMB382" s="811"/>
      <c r="RMC382" s="811"/>
      <c r="RMD382" s="811"/>
      <c r="RME382" s="811"/>
      <c r="RMF382" s="811"/>
      <c r="RMG382" s="811"/>
      <c r="RMH382" s="811"/>
      <c r="RMI382" s="811"/>
      <c r="RMJ382" s="811"/>
      <c r="RMK382" s="811"/>
      <c r="RML382" s="811"/>
      <c r="RMM382" s="811"/>
      <c r="RMN382" s="811"/>
      <c r="RMO382" s="811"/>
      <c r="RMP382" s="811"/>
      <c r="RMQ382" s="811"/>
      <c r="RMR382" s="811"/>
      <c r="RMS382" s="811"/>
      <c r="RMT382" s="811"/>
      <c r="RMU382" s="811"/>
      <c r="RMV382" s="811"/>
      <c r="RMW382" s="811"/>
      <c r="RMX382" s="811"/>
      <c r="RMY382" s="811"/>
      <c r="RMZ382" s="811"/>
      <c r="RNA382" s="811"/>
      <c r="RNB382" s="811"/>
      <c r="RNC382" s="811"/>
      <c r="RND382" s="811"/>
      <c r="RNE382" s="811"/>
      <c r="RNF382" s="811"/>
      <c r="RNG382" s="811"/>
      <c r="RNH382" s="811"/>
      <c r="RNI382" s="811"/>
      <c r="RNJ382" s="811"/>
      <c r="RNK382" s="811"/>
      <c r="RNL382" s="811"/>
      <c r="RNM382" s="811"/>
      <c r="RNN382" s="811"/>
      <c r="RNO382" s="811"/>
      <c r="RNP382" s="811"/>
      <c r="RNQ382" s="811"/>
      <c r="RNR382" s="811"/>
      <c r="RNS382" s="811"/>
      <c r="RNT382" s="811"/>
      <c r="RNU382" s="811"/>
      <c r="RNV382" s="811"/>
      <c r="RNW382" s="811"/>
      <c r="RNX382" s="811"/>
      <c r="RNY382" s="811"/>
      <c r="RNZ382" s="811"/>
      <c r="ROA382" s="811"/>
      <c r="ROB382" s="811"/>
      <c r="ROC382" s="811"/>
      <c r="ROD382" s="811"/>
      <c r="ROE382" s="811"/>
      <c r="ROF382" s="811"/>
      <c r="ROG382" s="811"/>
      <c r="ROH382" s="811"/>
      <c r="ROI382" s="811"/>
      <c r="ROJ382" s="811"/>
      <c r="ROK382" s="811"/>
      <c r="ROL382" s="811"/>
      <c r="ROM382" s="811"/>
      <c r="RON382" s="811"/>
      <c r="ROO382" s="811"/>
      <c r="ROP382" s="811"/>
      <c r="ROQ382" s="811"/>
      <c r="ROR382" s="811"/>
      <c r="ROS382" s="811"/>
      <c r="ROT382" s="811"/>
      <c r="ROU382" s="811"/>
      <c r="ROV382" s="811"/>
      <c r="ROW382" s="811"/>
      <c r="ROX382" s="811"/>
      <c r="ROY382" s="811"/>
      <c r="ROZ382" s="811"/>
      <c r="RPA382" s="811"/>
      <c r="RPB382" s="811"/>
      <c r="RPC382" s="811"/>
      <c r="RPD382" s="811"/>
      <c r="RPE382" s="811"/>
      <c r="RPF382" s="811"/>
      <c r="RPG382" s="811"/>
      <c r="RPH382" s="811"/>
      <c r="RPI382" s="811"/>
      <c r="RPJ382" s="811"/>
      <c r="RPK382" s="811"/>
      <c r="RPL382" s="811"/>
      <c r="RPM382" s="811"/>
      <c r="RPN382" s="811"/>
      <c r="RPO382" s="811"/>
      <c r="RPP382" s="811"/>
      <c r="RPQ382" s="811"/>
      <c r="RPR382" s="811"/>
      <c r="RPS382" s="811"/>
      <c r="RPT382" s="811"/>
      <c r="RPU382" s="811"/>
      <c r="RPV382" s="811"/>
      <c r="RPW382" s="811"/>
      <c r="RPX382" s="811"/>
      <c r="RPY382" s="811"/>
      <c r="RPZ382" s="811"/>
      <c r="RQA382" s="811"/>
      <c r="RQB382" s="811"/>
      <c r="RQC382" s="811"/>
      <c r="RQD382" s="811"/>
      <c r="RQE382" s="811"/>
      <c r="RQF382" s="811"/>
      <c r="RQG382" s="811"/>
      <c r="RQH382" s="811"/>
      <c r="RQI382" s="811"/>
      <c r="RQJ382" s="811"/>
      <c r="RQK382" s="811"/>
      <c r="RQL382" s="811"/>
      <c r="RQM382" s="811"/>
      <c r="RQN382" s="811"/>
      <c r="RQO382" s="811"/>
      <c r="RQP382" s="811"/>
      <c r="RQQ382" s="811"/>
      <c r="RQR382" s="811"/>
      <c r="RQS382" s="811"/>
      <c r="RQT382" s="811"/>
      <c r="RQU382" s="811"/>
      <c r="RQV382" s="811"/>
      <c r="RQW382" s="811"/>
      <c r="RQX382" s="811"/>
      <c r="RQY382" s="811"/>
      <c r="RQZ382" s="811"/>
      <c r="RRA382" s="811"/>
      <c r="RRB382" s="811"/>
      <c r="RRC382" s="811"/>
      <c r="RRD382" s="811"/>
      <c r="RRE382" s="811"/>
      <c r="RRF382" s="811"/>
      <c r="RRG382" s="811"/>
      <c r="RRH382" s="811"/>
      <c r="RRI382" s="811"/>
      <c r="RRJ382" s="811"/>
      <c r="RRK382" s="811"/>
      <c r="RRL382" s="811"/>
      <c r="RRM382" s="811"/>
      <c r="RRN382" s="811"/>
      <c r="RRO382" s="811"/>
      <c r="RRP382" s="811"/>
      <c r="RRQ382" s="811"/>
      <c r="RRR382" s="811"/>
      <c r="RRS382" s="811"/>
      <c r="RRT382" s="811"/>
      <c r="RRU382" s="811"/>
      <c r="RRV382" s="811"/>
      <c r="RRW382" s="811"/>
      <c r="RRX382" s="811"/>
      <c r="RRY382" s="811"/>
      <c r="RRZ382" s="811"/>
      <c r="RSA382" s="811"/>
      <c r="RSB382" s="811"/>
      <c r="RSC382" s="811"/>
      <c r="RSD382" s="811"/>
      <c r="RSE382" s="811"/>
      <c r="RSF382" s="811"/>
      <c r="RSG382" s="811"/>
      <c r="RSH382" s="811"/>
      <c r="RSI382" s="811"/>
      <c r="RSJ382" s="811"/>
      <c r="RSK382" s="811"/>
      <c r="RSL382" s="811"/>
      <c r="RSM382" s="811"/>
      <c r="RSN382" s="811"/>
      <c r="RSO382" s="811"/>
      <c r="RSP382" s="811"/>
      <c r="RSQ382" s="811"/>
      <c r="RSR382" s="811"/>
      <c r="RSS382" s="811"/>
      <c r="RST382" s="811"/>
      <c r="RSU382" s="811"/>
      <c r="RSV382" s="811"/>
      <c r="RSW382" s="811"/>
      <c r="RSX382" s="811"/>
      <c r="RSY382" s="811"/>
      <c r="RSZ382" s="811"/>
      <c r="RTA382" s="811"/>
      <c r="RTB382" s="811"/>
      <c r="RTC382" s="811"/>
      <c r="RTD382" s="811"/>
      <c r="RTE382" s="811"/>
      <c r="RTF382" s="811"/>
      <c r="RTG382" s="811"/>
      <c r="RTH382" s="811"/>
      <c r="RTI382" s="811"/>
      <c r="RTJ382" s="811"/>
      <c r="RTK382" s="811"/>
      <c r="RTL382" s="811"/>
      <c r="RTM382" s="811"/>
      <c r="RTN382" s="811"/>
      <c r="RTO382" s="811"/>
      <c r="RTP382" s="811"/>
      <c r="RTQ382" s="811"/>
      <c r="RTR382" s="811"/>
      <c r="RTS382" s="811"/>
      <c r="RTT382" s="811"/>
      <c r="RTU382" s="811"/>
      <c r="RTV382" s="811"/>
      <c r="RTW382" s="811"/>
      <c r="RTX382" s="811"/>
      <c r="RTY382" s="811"/>
      <c r="RTZ382" s="811"/>
      <c r="RUA382" s="811"/>
      <c r="RUB382" s="811"/>
      <c r="RUC382" s="811"/>
      <c r="RUD382" s="811"/>
      <c r="RUE382" s="811"/>
      <c r="RUF382" s="811"/>
      <c r="RUG382" s="811"/>
      <c r="RUH382" s="811"/>
      <c r="RUI382" s="811"/>
      <c r="RUJ382" s="811"/>
      <c r="RUK382" s="811"/>
      <c r="RUL382" s="811"/>
      <c r="RUM382" s="811"/>
      <c r="RUN382" s="811"/>
      <c r="RUO382" s="811"/>
      <c r="RUP382" s="811"/>
      <c r="RUQ382" s="811"/>
      <c r="RUR382" s="811"/>
      <c r="RUS382" s="811"/>
      <c r="RUT382" s="811"/>
      <c r="RUU382" s="811"/>
      <c r="RUV382" s="811"/>
      <c r="RUW382" s="811"/>
      <c r="RUX382" s="811"/>
      <c r="RUY382" s="811"/>
      <c r="RUZ382" s="811"/>
      <c r="RVA382" s="811"/>
      <c r="RVB382" s="811"/>
      <c r="RVC382" s="811"/>
      <c r="RVD382" s="811"/>
      <c r="RVE382" s="811"/>
      <c r="RVF382" s="811"/>
      <c r="RVG382" s="811"/>
      <c r="RVH382" s="811"/>
      <c r="RVI382" s="811"/>
      <c r="RVJ382" s="811"/>
      <c r="RVK382" s="811"/>
      <c r="RVL382" s="811"/>
      <c r="RVM382" s="811"/>
      <c r="RVN382" s="811"/>
      <c r="RVO382" s="811"/>
      <c r="RVP382" s="811"/>
      <c r="RVQ382" s="811"/>
      <c r="RVR382" s="811"/>
      <c r="RVS382" s="811"/>
      <c r="RVT382" s="811"/>
      <c r="RVU382" s="811"/>
      <c r="RVV382" s="811"/>
      <c r="RVW382" s="811"/>
      <c r="RVX382" s="811"/>
      <c r="RVY382" s="811"/>
      <c r="RVZ382" s="811"/>
      <c r="RWA382" s="811"/>
      <c r="RWB382" s="811"/>
      <c r="RWC382" s="811"/>
      <c r="RWD382" s="811"/>
      <c r="RWE382" s="811"/>
      <c r="RWF382" s="811"/>
      <c r="RWG382" s="811"/>
      <c r="RWH382" s="811"/>
      <c r="RWI382" s="811"/>
      <c r="RWJ382" s="811"/>
      <c r="RWK382" s="811"/>
      <c r="RWL382" s="811"/>
      <c r="RWM382" s="811"/>
      <c r="RWN382" s="811"/>
      <c r="RWO382" s="811"/>
      <c r="RWP382" s="811"/>
      <c r="RWQ382" s="811"/>
      <c r="RWR382" s="811"/>
      <c r="RWS382" s="811"/>
      <c r="RWT382" s="811"/>
      <c r="RWU382" s="811"/>
      <c r="RWV382" s="811"/>
      <c r="RWW382" s="811"/>
      <c r="RWX382" s="811"/>
      <c r="RWY382" s="811"/>
      <c r="RWZ382" s="811"/>
      <c r="RXA382" s="811"/>
      <c r="RXB382" s="811"/>
      <c r="RXC382" s="811"/>
      <c r="RXD382" s="811"/>
      <c r="RXE382" s="811"/>
      <c r="RXF382" s="811"/>
      <c r="RXG382" s="811"/>
      <c r="RXH382" s="811"/>
      <c r="RXI382" s="811"/>
      <c r="RXJ382" s="811"/>
      <c r="RXK382" s="811"/>
      <c r="RXL382" s="811"/>
      <c r="RXM382" s="811"/>
      <c r="RXN382" s="811"/>
      <c r="RXO382" s="811"/>
      <c r="RXP382" s="811"/>
      <c r="RXQ382" s="811"/>
      <c r="RXR382" s="811"/>
      <c r="RXS382" s="811"/>
      <c r="RXT382" s="811"/>
      <c r="RXU382" s="811"/>
      <c r="RXV382" s="811"/>
      <c r="RXW382" s="811"/>
      <c r="RXX382" s="811"/>
      <c r="RXY382" s="811"/>
      <c r="RXZ382" s="811"/>
      <c r="RYA382" s="811"/>
      <c r="RYB382" s="811"/>
      <c r="RYC382" s="811"/>
      <c r="RYD382" s="811"/>
      <c r="RYE382" s="811"/>
      <c r="RYF382" s="811"/>
      <c r="RYG382" s="811"/>
      <c r="RYH382" s="811"/>
      <c r="RYI382" s="811"/>
      <c r="RYJ382" s="811"/>
      <c r="RYK382" s="811"/>
      <c r="RYL382" s="811"/>
      <c r="RYM382" s="811"/>
      <c r="RYN382" s="811"/>
      <c r="RYO382" s="811"/>
      <c r="RYP382" s="811"/>
      <c r="RYQ382" s="811"/>
      <c r="RYR382" s="811"/>
      <c r="RYS382" s="811"/>
      <c r="RYT382" s="811"/>
      <c r="RYU382" s="811"/>
      <c r="RYV382" s="811"/>
      <c r="RYW382" s="811"/>
      <c r="RYX382" s="811"/>
      <c r="RYY382" s="811"/>
      <c r="RYZ382" s="811"/>
      <c r="RZA382" s="811"/>
      <c r="RZB382" s="811"/>
      <c r="RZC382" s="811"/>
      <c r="RZD382" s="811"/>
      <c r="RZE382" s="811"/>
      <c r="RZF382" s="811"/>
      <c r="RZG382" s="811"/>
      <c r="RZH382" s="811"/>
      <c r="RZI382" s="811"/>
      <c r="RZJ382" s="811"/>
      <c r="RZK382" s="811"/>
      <c r="RZL382" s="811"/>
      <c r="RZM382" s="811"/>
      <c r="RZN382" s="811"/>
      <c r="RZO382" s="811"/>
      <c r="RZP382" s="811"/>
      <c r="RZQ382" s="811"/>
      <c r="RZR382" s="811"/>
      <c r="RZS382" s="811"/>
      <c r="RZT382" s="811"/>
      <c r="RZU382" s="811"/>
      <c r="RZV382" s="811"/>
      <c r="RZW382" s="811"/>
      <c r="RZX382" s="811"/>
      <c r="RZY382" s="811"/>
      <c r="RZZ382" s="811"/>
      <c r="SAA382" s="811"/>
      <c r="SAB382" s="811"/>
      <c r="SAC382" s="811"/>
      <c r="SAD382" s="811"/>
      <c r="SAE382" s="811"/>
      <c r="SAF382" s="811"/>
      <c r="SAG382" s="811"/>
      <c r="SAH382" s="811"/>
      <c r="SAI382" s="811"/>
      <c r="SAJ382" s="811"/>
      <c r="SAK382" s="811"/>
      <c r="SAL382" s="811"/>
      <c r="SAM382" s="811"/>
      <c r="SAN382" s="811"/>
      <c r="SAO382" s="811"/>
      <c r="SAP382" s="811"/>
      <c r="SAQ382" s="811"/>
      <c r="SAR382" s="811"/>
      <c r="SAS382" s="811"/>
      <c r="SAT382" s="811"/>
      <c r="SAU382" s="811"/>
      <c r="SAV382" s="811"/>
      <c r="SAW382" s="811"/>
      <c r="SAX382" s="811"/>
      <c r="SAY382" s="811"/>
      <c r="SAZ382" s="811"/>
      <c r="SBA382" s="811"/>
      <c r="SBB382" s="811"/>
      <c r="SBC382" s="811"/>
      <c r="SBD382" s="811"/>
      <c r="SBE382" s="811"/>
      <c r="SBF382" s="811"/>
      <c r="SBG382" s="811"/>
      <c r="SBH382" s="811"/>
      <c r="SBI382" s="811"/>
      <c r="SBJ382" s="811"/>
      <c r="SBK382" s="811"/>
      <c r="SBL382" s="811"/>
      <c r="SBM382" s="811"/>
      <c r="SBN382" s="811"/>
      <c r="SBO382" s="811"/>
      <c r="SBP382" s="811"/>
      <c r="SBQ382" s="811"/>
      <c r="SBR382" s="811"/>
      <c r="SBS382" s="811"/>
      <c r="SBT382" s="811"/>
      <c r="SBU382" s="811"/>
      <c r="SBV382" s="811"/>
      <c r="SBW382" s="811"/>
      <c r="SBX382" s="811"/>
      <c r="SBY382" s="811"/>
      <c r="SBZ382" s="811"/>
      <c r="SCA382" s="811"/>
      <c r="SCB382" s="811"/>
      <c r="SCC382" s="811"/>
      <c r="SCD382" s="811"/>
      <c r="SCE382" s="811"/>
      <c r="SCF382" s="811"/>
      <c r="SCG382" s="811"/>
      <c r="SCH382" s="811"/>
      <c r="SCI382" s="811"/>
      <c r="SCJ382" s="811"/>
      <c r="SCK382" s="811"/>
      <c r="SCL382" s="811"/>
      <c r="SCM382" s="811"/>
      <c r="SCN382" s="811"/>
      <c r="SCO382" s="811"/>
      <c r="SCP382" s="811"/>
      <c r="SCQ382" s="811"/>
      <c r="SCR382" s="811"/>
      <c r="SCS382" s="811"/>
      <c r="SCT382" s="811"/>
      <c r="SCU382" s="811"/>
      <c r="SCV382" s="811"/>
      <c r="SCW382" s="811"/>
      <c r="SCX382" s="811"/>
      <c r="SCY382" s="811"/>
      <c r="SCZ382" s="811"/>
      <c r="SDA382" s="811"/>
      <c r="SDB382" s="811"/>
      <c r="SDC382" s="811"/>
      <c r="SDD382" s="811"/>
      <c r="SDE382" s="811"/>
      <c r="SDF382" s="811"/>
      <c r="SDG382" s="811"/>
      <c r="SDH382" s="811"/>
      <c r="SDI382" s="811"/>
      <c r="SDJ382" s="811"/>
      <c r="SDK382" s="811"/>
      <c r="SDL382" s="811"/>
      <c r="SDM382" s="811"/>
      <c r="SDN382" s="811"/>
      <c r="SDO382" s="811"/>
      <c r="SDP382" s="811"/>
      <c r="SDQ382" s="811"/>
      <c r="SDR382" s="811"/>
      <c r="SDS382" s="811"/>
      <c r="SDT382" s="811"/>
      <c r="SDU382" s="811"/>
      <c r="SDV382" s="811"/>
      <c r="SDW382" s="811"/>
      <c r="SDX382" s="811"/>
      <c r="SDY382" s="811"/>
      <c r="SDZ382" s="811"/>
      <c r="SEA382" s="811"/>
      <c r="SEB382" s="811"/>
      <c r="SEC382" s="811"/>
      <c r="SED382" s="811"/>
      <c r="SEE382" s="811"/>
      <c r="SEF382" s="811"/>
      <c r="SEG382" s="811"/>
      <c r="SEH382" s="811"/>
      <c r="SEI382" s="811"/>
      <c r="SEJ382" s="811"/>
      <c r="SEK382" s="811"/>
      <c r="SEL382" s="811"/>
      <c r="SEM382" s="811"/>
      <c r="SEN382" s="811"/>
      <c r="SEO382" s="811"/>
      <c r="SEP382" s="811"/>
      <c r="SEQ382" s="811"/>
      <c r="SER382" s="811"/>
      <c r="SES382" s="811"/>
      <c r="SET382" s="811"/>
      <c r="SEU382" s="811"/>
      <c r="SEV382" s="811"/>
      <c r="SEW382" s="811"/>
      <c r="SEX382" s="811"/>
      <c r="SEY382" s="811"/>
      <c r="SEZ382" s="811"/>
      <c r="SFA382" s="811"/>
      <c r="SFB382" s="811"/>
      <c r="SFC382" s="811"/>
      <c r="SFD382" s="811"/>
      <c r="SFE382" s="811"/>
      <c r="SFF382" s="811"/>
      <c r="SFG382" s="811"/>
      <c r="SFH382" s="811"/>
      <c r="SFI382" s="811"/>
      <c r="SFJ382" s="811"/>
      <c r="SFK382" s="811"/>
      <c r="SFL382" s="811"/>
      <c r="SFM382" s="811"/>
      <c r="SFN382" s="811"/>
      <c r="SFO382" s="811"/>
      <c r="SFP382" s="811"/>
      <c r="SFQ382" s="811"/>
      <c r="SFR382" s="811"/>
      <c r="SFS382" s="811"/>
      <c r="SFT382" s="811"/>
      <c r="SFU382" s="811"/>
      <c r="SFV382" s="811"/>
      <c r="SFW382" s="811"/>
      <c r="SFX382" s="811"/>
      <c r="SFY382" s="811"/>
      <c r="SFZ382" s="811"/>
      <c r="SGA382" s="811"/>
      <c r="SGB382" s="811"/>
      <c r="SGC382" s="811"/>
      <c r="SGD382" s="811"/>
      <c r="SGE382" s="811"/>
      <c r="SGF382" s="811"/>
      <c r="SGG382" s="811"/>
      <c r="SGH382" s="811"/>
      <c r="SGI382" s="811"/>
      <c r="SGJ382" s="811"/>
      <c r="SGK382" s="811"/>
      <c r="SGL382" s="811"/>
      <c r="SGM382" s="811"/>
      <c r="SGN382" s="811"/>
      <c r="SGO382" s="811"/>
      <c r="SGP382" s="811"/>
      <c r="SGQ382" s="811"/>
      <c r="SGR382" s="811"/>
      <c r="SGS382" s="811"/>
      <c r="SGT382" s="811"/>
      <c r="SGU382" s="811"/>
      <c r="SGV382" s="811"/>
      <c r="SGW382" s="811"/>
      <c r="SGX382" s="811"/>
      <c r="SGY382" s="811"/>
      <c r="SGZ382" s="811"/>
      <c r="SHA382" s="811"/>
      <c r="SHB382" s="811"/>
      <c r="SHC382" s="811"/>
      <c r="SHD382" s="811"/>
      <c r="SHE382" s="811"/>
      <c r="SHF382" s="811"/>
      <c r="SHG382" s="811"/>
      <c r="SHH382" s="811"/>
      <c r="SHI382" s="811"/>
      <c r="SHJ382" s="811"/>
      <c r="SHK382" s="811"/>
      <c r="SHL382" s="811"/>
      <c r="SHM382" s="811"/>
      <c r="SHN382" s="811"/>
      <c r="SHO382" s="811"/>
      <c r="SHP382" s="811"/>
      <c r="SHQ382" s="811"/>
      <c r="SHR382" s="811"/>
      <c r="SHS382" s="811"/>
      <c r="SHT382" s="811"/>
      <c r="SHU382" s="811"/>
      <c r="SHV382" s="811"/>
      <c r="SHW382" s="811"/>
      <c r="SHX382" s="811"/>
      <c r="SHY382" s="811"/>
      <c r="SHZ382" s="811"/>
      <c r="SIA382" s="811"/>
      <c r="SIB382" s="811"/>
      <c r="SIC382" s="811"/>
      <c r="SID382" s="811"/>
      <c r="SIE382" s="811"/>
      <c r="SIF382" s="811"/>
      <c r="SIG382" s="811"/>
      <c r="SIH382" s="811"/>
      <c r="SII382" s="811"/>
      <c r="SIJ382" s="811"/>
      <c r="SIK382" s="811"/>
      <c r="SIL382" s="811"/>
      <c r="SIM382" s="811"/>
      <c r="SIN382" s="811"/>
      <c r="SIO382" s="811"/>
      <c r="SIP382" s="811"/>
      <c r="SIQ382" s="811"/>
      <c r="SIR382" s="811"/>
      <c r="SIS382" s="811"/>
      <c r="SIT382" s="811"/>
      <c r="SIU382" s="811"/>
      <c r="SIV382" s="811"/>
      <c r="SIW382" s="811"/>
      <c r="SIX382" s="811"/>
      <c r="SIY382" s="811"/>
      <c r="SIZ382" s="811"/>
      <c r="SJA382" s="811"/>
      <c r="SJB382" s="811"/>
      <c r="SJC382" s="811"/>
      <c r="SJD382" s="811"/>
      <c r="SJE382" s="811"/>
      <c r="SJF382" s="811"/>
      <c r="SJG382" s="811"/>
      <c r="SJH382" s="811"/>
      <c r="SJI382" s="811"/>
      <c r="SJJ382" s="811"/>
      <c r="SJK382" s="811"/>
      <c r="SJL382" s="811"/>
      <c r="SJM382" s="811"/>
      <c r="SJN382" s="811"/>
      <c r="SJO382" s="811"/>
      <c r="SJP382" s="811"/>
      <c r="SJQ382" s="811"/>
      <c r="SJR382" s="811"/>
      <c r="SJS382" s="811"/>
      <c r="SJT382" s="811"/>
      <c r="SJU382" s="811"/>
      <c r="SJV382" s="811"/>
      <c r="SJW382" s="811"/>
      <c r="SJX382" s="811"/>
      <c r="SJY382" s="811"/>
      <c r="SJZ382" s="811"/>
      <c r="SKA382" s="811"/>
      <c r="SKB382" s="811"/>
      <c r="SKC382" s="811"/>
      <c r="SKD382" s="811"/>
      <c r="SKE382" s="811"/>
      <c r="SKF382" s="811"/>
      <c r="SKG382" s="811"/>
      <c r="SKH382" s="811"/>
      <c r="SKI382" s="811"/>
      <c r="SKJ382" s="811"/>
      <c r="SKK382" s="811"/>
      <c r="SKL382" s="811"/>
      <c r="SKM382" s="811"/>
      <c r="SKN382" s="811"/>
      <c r="SKO382" s="811"/>
      <c r="SKP382" s="811"/>
      <c r="SKQ382" s="811"/>
      <c r="SKR382" s="811"/>
      <c r="SKS382" s="811"/>
      <c r="SKT382" s="811"/>
      <c r="SKU382" s="811"/>
      <c r="SKV382" s="811"/>
      <c r="SKW382" s="811"/>
      <c r="SKX382" s="811"/>
      <c r="SKY382" s="811"/>
      <c r="SKZ382" s="811"/>
      <c r="SLA382" s="811"/>
      <c r="SLB382" s="811"/>
      <c r="SLC382" s="811"/>
      <c r="SLD382" s="811"/>
      <c r="SLE382" s="811"/>
      <c r="SLF382" s="811"/>
      <c r="SLG382" s="811"/>
      <c r="SLH382" s="811"/>
      <c r="SLI382" s="811"/>
      <c r="SLJ382" s="811"/>
      <c r="SLK382" s="811"/>
      <c r="SLL382" s="811"/>
      <c r="SLM382" s="811"/>
      <c r="SLN382" s="811"/>
      <c r="SLO382" s="811"/>
      <c r="SLP382" s="811"/>
      <c r="SLQ382" s="811"/>
      <c r="SLR382" s="811"/>
      <c r="SLS382" s="811"/>
      <c r="SLT382" s="811"/>
      <c r="SLU382" s="811"/>
      <c r="SLV382" s="811"/>
      <c r="SLW382" s="811"/>
      <c r="SLX382" s="811"/>
      <c r="SLY382" s="811"/>
      <c r="SLZ382" s="811"/>
      <c r="SMA382" s="811"/>
      <c r="SMB382" s="811"/>
      <c r="SMC382" s="811"/>
      <c r="SMD382" s="811"/>
      <c r="SME382" s="811"/>
      <c r="SMF382" s="811"/>
      <c r="SMG382" s="811"/>
      <c r="SMH382" s="811"/>
      <c r="SMI382" s="811"/>
      <c r="SMJ382" s="811"/>
      <c r="SMK382" s="811"/>
      <c r="SML382" s="811"/>
      <c r="SMM382" s="811"/>
      <c r="SMN382" s="811"/>
      <c r="SMO382" s="811"/>
      <c r="SMP382" s="811"/>
      <c r="SMQ382" s="811"/>
      <c r="SMR382" s="811"/>
      <c r="SMS382" s="811"/>
      <c r="SMT382" s="811"/>
      <c r="SMU382" s="811"/>
      <c r="SMV382" s="811"/>
      <c r="SMW382" s="811"/>
      <c r="SMX382" s="811"/>
      <c r="SMY382" s="811"/>
      <c r="SMZ382" s="811"/>
      <c r="SNA382" s="811"/>
      <c r="SNB382" s="811"/>
      <c r="SNC382" s="811"/>
      <c r="SND382" s="811"/>
      <c r="SNE382" s="811"/>
      <c r="SNF382" s="811"/>
      <c r="SNG382" s="811"/>
      <c r="SNH382" s="811"/>
      <c r="SNI382" s="811"/>
      <c r="SNJ382" s="811"/>
      <c r="SNK382" s="811"/>
      <c r="SNL382" s="811"/>
      <c r="SNM382" s="811"/>
      <c r="SNN382" s="811"/>
      <c r="SNO382" s="811"/>
      <c r="SNP382" s="811"/>
      <c r="SNQ382" s="811"/>
      <c r="SNR382" s="811"/>
      <c r="SNS382" s="811"/>
      <c r="SNT382" s="811"/>
      <c r="SNU382" s="811"/>
      <c r="SNV382" s="811"/>
      <c r="SNW382" s="811"/>
      <c r="SNX382" s="811"/>
      <c r="SNY382" s="811"/>
      <c r="SNZ382" s="811"/>
      <c r="SOA382" s="811"/>
      <c r="SOB382" s="811"/>
      <c r="SOC382" s="811"/>
      <c r="SOD382" s="811"/>
      <c r="SOE382" s="811"/>
      <c r="SOF382" s="811"/>
      <c r="SOG382" s="811"/>
      <c r="SOH382" s="811"/>
      <c r="SOI382" s="811"/>
      <c r="SOJ382" s="811"/>
      <c r="SOK382" s="811"/>
      <c r="SOL382" s="811"/>
      <c r="SOM382" s="811"/>
      <c r="SON382" s="811"/>
      <c r="SOO382" s="811"/>
      <c r="SOP382" s="811"/>
      <c r="SOQ382" s="811"/>
      <c r="SOR382" s="811"/>
      <c r="SOS382" s="811"/>
      <c r="SOT382" s="811"/>
      <c r="SOU382" s="811"/>
      <c r="SOV382" s="811"/>
      <c r="SOW382" s="811"/>
      <c r="SOX382" s="811"/>
      <c r="SOY382" s="811"/>
      <c r="SOZ382" s="811"/>
      <c r="SPA382" s="811"/>
      <c r="SPB382" s="811"/>
      <c r="SPC382" s="811"/>
      <c r="SPD382" s="811"/>
      <c r="SPE382" s="811"/>
      <c r="SPF382" s="811"/>
      <c r="SPG382" s="811"/>
      <c r="SPH382" s="811"/>
      <c r="SPI382" s="811"/>
      <c r="SPJ382" s="811"/>
      <c r="SPK382" s="811"/>
      <c r="SPL382" s="811"/>
      <c r="SPM382" s="811"/>
      <c r="SPN382" s="811"/>
      <c r="SPO382" s="811"/>
      <c r="SPP382" s="811"/>
      <c r="SPQ382" s="811"/>
      <c r="SPR382" s="811"/>
      <c r="SPS382" s="811"/>
      <c r="SPT382" s="811"/>
      <c r="SPU382" s="811"/>
      <c r="SPV382" s="811"/>
      <c r="SPW382" s="811"/>
      <c r="SPX382" s="811"/>
      <c r="SPY382" s="811"/>
      <c r="SPZ382" s="811"/>
      <c r="SQA382" s="811"/>
      <c r="SQB382" s="811"/>
      <c r="SQC382" s="811"/>
      <c r="SQD382" s="811"/>
      <c r="SQE382" s="811"/>
      <c r="SQF382" s="811"/>
      <c r="SQG382" s="811"/>
      <c r="SQH382" s="811"/>
      <c r="SQI382" s="811"/>
      <c r="SQJ382" s="811"/>
      <c r="SQK382" s="811"/>
      <c r="SQL382" s="811"/>
      <c r="SQM382" s="811"/>
      <c r="SQN382" s="811"/>
      <c r="SQO382" s="811"/>
      <c r="SQP382" s="811"/>
      <c r="SQQ382" s="811"/>
      <c r="SQR382" s="811"/>
      <c r="SQS382" s="811"/>
      <c r="SQT382" s="811"/>
      <c r="SQU382" s="811"/>
      <c r="SQV382" s="811"/>
      <c r="SQW382" s="811"/>
      <c r="SQX382" s="811"/>
      <c r="SQY382" s="811"/>
      <c r="SQZ382" s="811"/>
      <c r="SRA382" s="811"/>
      <c r="SRB382" s="811"/>
      <c r="SRC382" s="811"/>
      <c r="SRD382" s="811"/>
      <c r="SRE382" s="811"/>
      <c r="SRF382" s="811"/>
      <c r="SRG382" s="811"/>
      <c r="SRH382" s="811"/>
      <c r="SRI382" s="811"/>
      <c r="SRJ382" s="811"/>
      <c r="SRK382" s="811"/>
      <c r="SRL382" s="811"/>
      <c r="SRM382" s="811"/>
      <c r="SRN382" s="811"/>
      <c r="SRO382" s="811"/>
      <c r="SRP382" s="811"/>
      <c r="SRQ382" s="811"/>
      <c r="SRR382" s="811"/>
      <c r="SRS382" s="811"/>
      <c r="SRT382" s="811"/>
      <c r="SRU382" s="811"/>
      <c r="SRV382" s="811"/>
      <c r="SRW382" s="811"/>
      <c r="SRX382" s="811"/>
      <c r="SRY382" s="811"/>
      <c r="SRZ382" s="811"/>
      <c r="SSA382" s="811"/>
      <c r="SSB382" s="811"/>
      <c r="SSC382" s="811"/>
      <c r="SSD382" s="811"/>
      <c r="SSE382" s="811"/>
      <c r="SSF382" s="811"/>
      <c r="SSG382" s="811"/>
      <c r="SSH382" s="811"/>
      <c r="SSI382" s="811"/>
      <c r="SSJ382" s="811"/>
      <c r="SSK382" s="811"/>
      <c r="SSL382" s="811"/>
      <c r="SSM382" s="811"/>
      <c r="SSN382" s="811"/>
      <c r="SSO382" s="811"/>
      <c r="SSP382" s="811"/>
      <c r="SSQ382" s="811"/>
      <c r="SSR382" s="811"/>
      <c r="SSS382" s="811"/>
      <c r="SST382" s="811"/>
      <c r="SSU382" s="811"/>
      <c r="SSV382" s="811"/>
      <c r="SSW382" s="811"/>
      <c r="SSX382" s="811"/>
      <c r="SSY382" s="811"/>
      <c r="SSZ382" s="811"/>
      <c r="STA382" s="811"/>
      <c r="STB382" s="811"/>
      <c r="STC382" s="811"/>
      <c r="STD382" s="811"/>
      <c r="STE382" s="811"/>
      <c r="STF382" s="811"/>
      <c r="STG382" s="811"/>
      <c r="STH382" s="811"/>
      <c r="STI382" s="811"/>
      <c r="STJ382" s="811"/>
      <c r="STK382" s="811"/>
      <c r="STL382" s="811"/>
      <c r="STM382" s="811"/>
      <c r="STN382" s="811"/>
      <c r="STO382" s="811"/>
      <c r="STP382" s="811"/>
      <c r="STQ382" s="811"/>
      <c r="STR382" s="811"/>
      <c r="STS382" s="811"/>
      <c r="STT382" s="811"/>
      <c r="STU382" s="811"/>
      <c r="STV382" s="811"/>
      <c r="STW382" s="811"/>
      <c r="STX382" s="811"/>
      <c r="STY382" s="811"/>
      <c r="STZ382" s="811"/>
      <c r="SUA382" s="811"/>
      <c r="SUB382" s="811"/>
      <c r="SUC382" s="811"/>
      <c r="SUD382" s="811"/>
      <c r="SUE382" s="811"/>
      <c r="SUF382" s="811"/>
      <c r="SUG382" s="811"/>
      <c r="SUH382" s="811"/>
      <c r="SUI382" s="811"/>
      <c r="SUJ382" s="811"/>
      <c r="SUK382" s="811"/>
      <c r="SUL382" s="811"/>
      <c r="SUM382" s="811"/>
      <c r="SUN382" s="811"/>
      <c r="SUO382" s="811"/>
      <c r="SUP382" s="811"/>
      <c r="SUQ382" s="811"/>
      <c r="SUR382" s="811"/>
      <c r="SUS382" s="811"/>
      <c r="SUT382" s="811"/>
      <c r="SUU382" s="811"/>
      <c r="SUV382" s="811"/>
      <c r="SUW382" s="811"/>
      <c r="SUX382" s="811"/>
      <c r="SUY382" s="811"/>
      <c r="SUZ382" s="811"/>
      <c r="SVA382" s="811"/>
      <c r="SVB382" s="811"/>
      <c r="SVC382" s="811"/>
      <c r="SVD382" s="811"/>
      <c r="SVE382" s="811"/>
      <c r="SVF382" s="811"/>
      <c r="SVG382" s="811"/>
      <c r="SVH382" s="811"/>
      <c r="SVI382" s="811"/>
      <c r="SVJ382" s="811"/>
      <c r="SVK382" s="811"/>
      <c r="SVL382" s="811"/>
      <c r="SVM382" s="811"/>
      <c r="SVN382" s="811"/>
      <c r="SVO382" s="811"/>
      <c r="SVP382" s="811"/>
      <c r="SVQ382" s="811"/>
      <c r="SVR382" s="811"/>
      <c r="SVS382" s="811"/>
      <c r="SVT382" s="811"/>
      <c r="SVU382" s="811"/>
      <c r="SVV382" s="811"/>
      <c r="SVW382" s="811"/>
      <c r="SVX382" s="811"/>
      <c r="SVY382" s="811"/>
      <c r="SVZ382" s="811"/>
      <c r="SWA382" s="811"/>
      <c r="SWB382" s="811"/>
      <c r="SWC382" s="811"/>
      <c r="SWD382" s="811"/>
      <c r="SWE382" s="811"/>
      <c r="SWF382" s="811"/>
      <c r="SWG382" s="811"/>
      <c r="SWH382" s="811"/>
      <c r="SWI382" s="811"/>
      <c r="SWJ382" s="811"/>
      <c r="SWK382" s="811"/>
      <c r="SWL382" s="811"/>
      <c r="SWM382" s="811"/>
      <c r="SWN382" s="811"/>
      <c r="SWO382" s="811"/>
      <c r="SWP382" s="811"/>
      <c r="SWQ382" s="811"/>
      <c r="SWR382" s="811"/>
      <c r="SWS382" s="811"/>
      <c r="SWT382" s="811"/>
      <c r="SWU382" s="811"/>
      <c r="SWV382" s="811"/>
      <c r="SWW382" s="811"/>
      <c r="SWX382" s="811"/>
      <c r="SWY382" s="811"/>
      <c r="SWZ382" s="811"/>
      <c r="SXA382" s="811"/>
      <c r="SXB382" s="811"/>
      <c r="SXC382" s="811"/>
      <c r="SXD382" s="811"/>
      <c r="SXE382" s="811"/>
      <c r="SXF382" s="811"/>
      <c r="SXG382" s="811"/>
      <c r="SXH382" s="811"/>
      <c r="SXI382" s="811"/>
      <c r="SXJ382" s="811"/>
      <c r="SXK382" s="811"/>
      <c r="SXL382" s="811"/>
      <c r="SXM382" s="811"/>
      <c r="SXN382" s="811"/>
      <c r="SXO382" s="811"/>
      <c r="SXP382" s="811"/>
      <c r="SXQ382" s="811"/>
      <c r="SXR382" s="811"/>
      <c r="SXS382" s="811"/>
      <c r="SXT382" s="811"/>
      <c r="SXU382" s="811"/>
      <c r="SXV382" s="811"/>
      <c r="SXW382" s="811"/>
      <c r="SXX382" s="811"/>
      <c r="SXY382" s="811"/>
      <c r="SXZ382" s="811"/>
      <c r="SYA382" s="811"/>
      <c r="SYB382" s="811"/>
      <c r="SYC382" s="811"/>
      <c r="SYD382" s="811"/>
      <c r="SYE382" s="811"/>
      <c r="SYF382" s="811"/>
      <c r="SYG382" s="811"/>
      <c r="SYH382" s="811"/>
      <c r="SYI382" s="811"/>
      <c r="SYJ382" s="811"/>
      <c r="SYK382" s="811"/>
      <c r="SYL382" s="811"/>
      <c r="SYM382" s="811"/>
      <c r="SYN382" s="811"/>
      <c r="SYO382" s="811"/>
      <c r="SYP382" s="811"/>
      <c r="SYQ382" s="811"/>
      <c r="SYR382" s="811"/>
      <c r="SYS382" s="811"/>
      <c r="SYT382" s="811"/>
      <c r="SYU382" s="811"/>
      <c r="SYV382" s="811"/>
      <c r="SYW382" s="811"/>
      <c r="SYX382" s="811"/>
      <c r="SYY382" s="811"/>
      <c r="SYZ382" s="811"/>
      <c r="SZA382" s="811"/>
      <c r="SZB382" s="811"/>
      <c r="SZC382" s="811"/>
      <c r="SZD382" s="811"/>
      <c r="SZE382" s="811"/>
      <c r="SZF382" s="811"/>
      <c r="SZG382" s="811"/>
      <c r="SZH382" s="811"/>
      <c r="SZI382" s="811"/>
      <c r="SZJ382" s="811"/>
      <c r="SZK382" s="811"/>
      <c r="SZL382" s="811"/>
      <c r="SZM382" s="811"/>
      <c r="SZN382" s="811"/>
      <c r="SZO382" s="811"/>
      <c r="SZP382" s="811"/>
      <c r="SZQ382" s="811"/>
      <c r="SZR382" s="811"/>
      <c r="SZS382" s="811"/>
      <c r="SZT382" s="811"/>
      <c r="SZU382" s="811"/>
      <c r="SZV382" s="811"/>
      <c r="SZW382" s="811"/>
      <c r="SZX382" s="811"/>
      <c r="SZY382" s="811"/>
      <c r="SZZ382" s="811"/>
      <c r="TAA382" s="811"/>
      <c r="TAB382" s="811"/>
      <c r="TAC382" s="811"/>
      <c r="TAD382" s="811"/>
      <c r="TAE382" s="811"/>
      <c r="TAF382" s="811"/>
      <c r="TAG382" s="811"/>
      <c r="TAH382" s="811"/>
      <c r="TAI382" s="811"/>
      <c r="TAJ382" s="811"/>
      <c r="TAK382" s="811"/>
      <c r="TAL382" s="811"/>
      <c r="TAM382" s="811"/>
      <c r="TAN382" s="811"/>
      <c r="TAO382" s="811"/>
      <c r="TAP382" s="811"/>
      <c r="TAQ382" s="811"/>
      <c r="TAR382" s="811"/>
      <c r="TAS382" s="811"/>
      <c r="TAT382" s="811"/>
      <c r="TAU382" s="811"/>
      <c r="TAV382" s="811"/>
      <c r="TAW382" s="811"/>
      <c r="TAX382" s="811"/>
      <c r="TAY382" s="811"/>
      <c r="TAZ382" s="811"/>
      <c r="TBA382" s="811"/>
      <c r="TBB382" s="811"/>
      <c r="TBC382" s="811"/>
      <c r="TBD382" s="811"/>
      <c r="TBE382" s="811"/>
      <c r="TBF382" s="811"/>
      <c r="TBG382" s="811"/>
      <c r="TBH382" s="811"/>
      <c r="TBI382" s="811"/>
      <c r="TBJ382" s="811"/>
      <c r="TBK382" s="811"/>
      <c r="TBL382" s="811"/>
      <c r="TBM382" s="811"/>
      <c r="TBN382" s="811"/>
      <c r="TBO382" s="811"/>
      <c r="TBP382" s="811"/>
      <c r="TBQ382" s="811"/>
      <c r="TBR382" s="811"/>
      <c r="TBS382" s="811"/>
      <c r="TBT382" s="811"/>
      <c r="TBU382" s="811"/>
      <c r="TBV382" s="811"/>
      <c r="TBW382" s="811"/>
      <c r="TBX382" s="811"/>
      <c r="TBY382" s="811"/>
      <c r="TBZ382" s="811"/>
      <c r="TCA382" s="811"/>
      <c r="TCB382" s="811"/>
      <c r="TCC382" s="811"/>
      <c r="TCD382" s="811"/>
      <c r="TCE382" s="811"/>
      <c r="TCF382" s="811"/>
      <c r="TCG382" s="811"/>
      <c r="TCH382" s="811"/>
      <c r="TCI382" s="811"/>
      <c r="TCJ382" s="811"/>
      <c r="TCK382" s="811"/>
      <c r="TCL382" s="811"/>
      <c r="TCM382" s="811"/>
      <c r="TCN382" s="811"/>
      <c r="TCO382" s="811"/>
      <c r="TCP382" s="811"/>
      <c r="TCQ382" s="811"/>
      <c r="TCR382" s="811"/>
      <c r="TCS382" s="811"/>
      <c r="TCT382" s="811"/>
      <c r="TCU382" s="811"/>
      <c r="TCV382" s="811"/>
      <c r="TCW382" s="811"/>
      <c r="TCX382" s="811"/>
      <c r="TCY382" s="811"/>
      <c r="TCZ382" s="811"/>
      <c r="TDA382" s="811"/>
      <c r="TDB382" s="811"/>
      <c r="TDC382" s="811"/>
      <c r="TDD382" s="811"/>
      <c r="TDE382" s="811"/>
      <c r="TDF382" s="811"/>
      <c r="TDG382" s="811"/>
      <c r="TDH382" s="811"/>
      <c r="TDI382" s="811"/>
      <c r="TDJ382" s="811"/>
      <c r="TDK382" s="811"/>
      <c r="TDL382" s="811"/>
      <c r="TDM382" s="811"/>
      <c r="TDN382" s="811"/>
      <c r="TDO382" s="811"/>
      <c r="TDP382" s="811"/>
      <c r="TDQ382" s="811"/>
      <c r="TDR382" s="811"/>
      <c r="TDS382" s="811"/>
      <c r="TDT382" s="811"/>
      <c r="TDU382" s="811"/>
      <c r="TDV382" s="811"/>
      <c r="TDW382" s="811"/>
      <c r="TDX382" s="811"/>
      <c r="TDY382" s="811"/>
      <c r="TDZ382" s="811"/>
      <c r="TEA382" s="811"/>
      <c r="TEB382" s="811"/>
      <c r="TEC382" s="811"/>
      <c r="TED382" s="811"/>
      <c r="TEE382" s="811"/>
      <c r="TEF382" s="811"/>
      <c r="TEG382" s="811"/>
      <c r="TEH382" s="811"/>
      <c r="TEI382" s="811"/>
      <c r="TEJ382" s="811"/>
      <c r="TEK382" s="811"/>
      <c r="TEL382" s="811"/>
      <c r="TEM382" s="811"/>
      <c r="TEN382" s="811"/>
      <c r="TEO382" s="811"/>
      <c r="TEP382" s="811"/>
      <c r="TEQ382" s="811"/>
      <c r="TER382" s="811"/>
      <c r="TES382" s="811"/>
      <c r="TET382" s="811"/>
      <c r="TEU382" s="811"/>
      <c r="TEV382" s="811"/>
      <c r="TEW382" s="811"/>
      <c r="TEX382" s="811"/>
      <c r="TEY382" s="811"/>
      <c r="TEZ382" s="811"/>
      <c r="TFA382" s="811"/>
      <c r="TFB382" s="811"/>
      <c r="TFC382" s="811"/>
      <c r="TFD382" s="811"/>
      <c r="TFE382" s="811"/>
      <c r="TFF382" s="811"/>
      <c r="TFG382" s="811"/>
      <c r="TFH382" s="811"/>
      <c r="TFI382" s="811"/>
      <c r="TFJ382" s="811"/>
      <c r="TFK382" s="811"/>
      <c r="TFL382" s="811"/>
      <c r="TFM382" s="811"/>
      <c r="TFN382" s="811"/>
      <c r="TFO382" s="811"/>
      <c r="TFP382" s="811"/>
      <c r="TFQ382" s="811"/>
      <c r="TFR382" s="811"/>
      <c r="TFS382" s="811"/>
      <c r="TFT382" s="811"/>
      <c r="TFU382" s="811"/>
      <c r="TFV382" s="811"/>
      <c r="TFW382" s="811"/>
      <c r="TFX382" s="811"/>
      <c r="TFY382" s="811"/>
      <c r="TFZ382" s="811"/>
      <c r="TGA382" s="811"/>
      <c r="TGB382" s="811"/>
      <c r="TGC382" s="811"/>
      <c r="TGD382" s="811"/>
      <c r="TGE382" s="811"/>
      <c r="TGF382" s="811"/>
      <c r="TGG382" s="811"/>
      <c r="TGH382" s="811"/>
      <c r="TGI382" s="811"/>
      <c r="TGJ382" s="811"/>
      <c r="TGK382" s="811"/>
      <c r="TGL382" s="811"/>
      <c r="TGM382" s="811"/>
      <c r="TGN382" s="811"/>
      <c r="TGO382" s="811"/>
      <c r="TGP382" s="811"/>
      <c r="TGQ382" s="811"/>
      <c r="TGR382" s="811"/>
      <c r="TGS382" s="811"/>
      <c r="TGT382" s="811"/>
      <c r="TGU382" s="811"/>
      <c r="TGV382" s="811"/>
      <c r="TGW382" s="811"/>
      <c r="TGX382" s="811"/>
      <c r="TGY382" s="811"/>
      <c r="TGZ382" s="811"/>
      <c r="THA382" s="811"/>
      <c r="THB382" s="811"/>
      <c r="THC382" s="811"/>
      <c r="THD382" s="811"/>
      <c r="THE382" s="811"/>
      <c r="THF382" s="811"/>
      <c r="THG382" s="811"/>
      <c r="THH382" s="811"/>
      <c r="THI382" s="811"/>
      <c r="THJ382" s="811"/>
      <c r="THK382" s="811"/>
      <c r="THL382" s="811"/>
      <c r="THM382" s="811"/>
      <c r="THN382" s="811"/>
      <c r="THO382" s="811"/>
      <c r="THP382" s="811"/>
      <c r="THQ382" s="811"/>
      <c r="THR382" s="811"/>
      <c r="THS382" s="811"/>
      <c r="THT382" s="811"/>
      <c r="THU382" s="811"/>
      <c r="THV382" s="811"/>
      <c r="THW382" s="811"/>
      <c r="THX382" s="811"/>
      <c r="THY382" s="811"/>
      <c r="THZ382" s="811"/>
      <c r="TIA382" s="811"/>
      <c r="TIB382" s="811"/>
      <c r="TIC382" s="811"/>
      <c r="TID382" s="811"/>
      <c r="TIE382" s="811"/>
      <c r="TIF382" s="811"/>
      <c r="TIG382" s="811"/>
      <c r="TIH382" s="811"/>
      <c r="TII382" s="811"/>
      <c r="TIJ382" s="811"/>
      <c r="TIK382" s="811"/>
      <c r="TIL382" s="811"/>
      <c r="TIM382" s="811"/>
      <c r="TIN382" s="811"/>
      <c r="TIO382" s="811"/>
      <c r="TIP382" s="811"/>
      <c r="TIQ382" s="811"/>
      <c r="TIR382" s="811"/>
      <c r="TIS382" s="811"/>
      <c r="TIT382" s="811"/>
      <c r="TIU382" s="811"/>
      <c r="TIV382" s="811"/>
      <c r="TIW382" s="811"/>
      <c r="TIX382" s="811"/>
      <c r="TIY382" s="811"/>
      <c r="TIZ382" s="811"/>
      <c r="TJA382" s="811"/>
      <c r="TJB382" s="811"/>
      <c r="TJC382" s="811"/>
      <c r="TJD382" s="811"/>
      <c r="TJE382" s="811"/>
      <c r="TJF382" s="811"/>
      <c r="TJG382" s="811"/>
      <c r="TJH382" s="811"/>
      <c r="TJI382" s="811"/>
      <c r="TJJ382" s="811"/>
      <c r="TJK382" s="811"/>
      <c r="TJL382" s="811"/>
      <c r="TJM382" s="811"/>
      <c r="TJN382" s="811"/>
      <c r="TJO382" s="811"/>
      <c r="TJP382" s="811"/>
      <c r="TJQ382" s="811"/>
      <c r="TJR382" s="811"/>
      <c r="TJS382" s="811"/>
      <c r="TJT382" s="811"/>
      <c r="TJU382" s="811"/>
      <c r="TJV382" s="811"/>
      <c r="TJW382" s="811"/>
      <c r="TJX382" s="811"/>
      <c r="TJY382" s="811"/>
      <c r="TJZ382" s="811"/>
      <c r="TKA382" s="811"/>
      <c r="TKB382" s="811"/>
      <c r="TKC382" s="811"/>
      <c r="TKD382" s="811"/>
      <c r="TKE382" s="811"/>
      <c r="TKF382" s="811"/>
      <c r="TKG382" s="811"/>
      <c r="TKH382" s="811"/>
      <c r="TKI382" s="811"/>
      <c r="TKJ382" s="811"/>
      <c r="TKK382" s="811"/>
      <c r="TKL382" s="811"/>
      <c r="TKM382" s="811"/>
      <c r="TKN382" s="811"/>
      <c r="TKO382" s="811"/>
      <c r="TKP382" s="811"/>
      <c r="TKQ382" s="811"/>
      <c r="TKR382" s="811"/>
      <c r="TKS382" s="811"/>
      <c r="TKT382" s="811"/>
      <c r="TKU382" s="811"/>
      <c r="TKV382" s="811"/>
      <c r="TKW382" s="811"/>
      <c r="TKX382" s="811"/>
      <c r="TKY382" s="811"/>
      <c r="TKZ382" s="811"/>
      <c r="TLA382" s="811"/>
      <c r="TLB382" s="811"/>
      <c r="TLC382" s="811"/>
      <c r="TLD382" s="811"/>
      <c r="TLE382" s="811"/>
      <c r="TLF382" s="811"/>
      <c r="TLG382" s="811"/>
      <c r="TLH382" s="811"/>
      <c r="TLI382" s="811"/>
      <c r="TLJ382" s="811"/>
      <c r="TLK382" s="811"/>
      <c r="TLL382" s="811"/>
      <c r="TLM382" s="811"/>
      <c r="TLN382" s="811"/>
      <c r="TLO382" s="811"/>
      <c r="TLP382" s="811"/>
      <c r="TLQ382" s="811"/>
      <c r="TLR382" s="811"/>
      <c r="TLS382" s="811"/>
      <c r="TLT382" s="811"/>
      <c r="TLU382" s="811"/>
      <c r="TLV382" s="811"/>
      <c r="TLW382" s="811"/>
      <c r="TLX382" s="811"/>
      <c r="TLY382" s="811"/>
      <c r="TLZ382" s="811"/>
      <c r="TMA382" s="811"/>
      <c r="TMB382" s="811"/>
      <c r="TMC382" s="811"/>
      <c r="TMD382" s="811"/>
      <c r="TME382" s="811"/>
      <c r="TMF382" s="811"/>
      <c r="TMG382" s="811"/>
      <c r="TMH382" s="811"/>
      <c r="TMI382" s="811"/>
      <c r="TMJ382" s="811"/>
      <c r="TMK382" s="811"/>
      <c r="TML382" s="811"/>
      <c r="TMM382" s="811"/>
      <c r="TMN382" s="811"/>
      <c r="TMO382" s="811"/>
      <c r="TMP382" s="811"/>
      <c r="TMQ382" s="811"/>
      <c r="TMR382" s="811"/>
      <c r="TMS382" s="811"/>
      <c r="TMT382" s="811"/>
      <c r="TMU382" s="811"/>
      <c r="TMV382" s="811"/>
      <c r="TMW382" s="811"/>
      <c r="TMX382" s="811"/>
      <c r="TMY382" s="811"/>
      <c r="TMZ382" s="811"/>
      <c r="TNA382" s="811"/>
      <c r="TNB382" s="811"/>
      <c r="TNC382" s="811"/>
      <c r="TND382" s="811"/>
      <c r="TNE382" s="811"/>
      <c r="TNF382" s="811"/>
      <c r="TNG382" s="811"/>
      <c r="TNH382" s="811"/>
      <c r="TNI382" s="811"/>
      <c r="TNJ382" s="811"/>
      <c r="TNK382" s="811"/>
      <c r="TNL382" s="811"/>
      <c r="TNM382" s="811"/>
      <c r="TNN382" s="811"/>
      <c r="TNO382" s="811"/>
      <c r="TNP382" s="811"/>
      <c r="TNQ382" s="811"/>
      <c r="TNR382" s="811"/>
      <c r="TNS382" s="811"/>
      <c r="TNT382" s="811"/>
      <c r="TNU382" s="811"/>
      <c r="TNV382" s="811"/>
      <c r="TNW382" s="811"/>
      <c r="TNX382" s="811"/>
      <c r="TNY382" s="811"/>
      <c r="TNZ382" s="811"/>
      <c r="TOA382" s="811"/>
      <c r="TOB382" s="811"/>
      <c r="TOC382" s="811"/>
      <c r="TOD382" s="811"/>
      <c r="TOE382" s="811"/>
      <c r="TOF382" s="811"/>
      <c r="TOG382" s="811"/>
      <c r="TOH382" s="811"/>
      <c r="TOI382" s="811"/>
      <c r="TOJ382" s="811"/>
      <c r="TOK382" s="811"/>
      <c r="TOL382" s="811"/>
      <c r="TOM382" s="811"/>
      <c r="TON382" s="811"/>
      <c r="TOO382" s="811"/>
      <c r="TOP382" s="811"/>
      <c r="TOQ382" s="811"/>
      <c r="TOR382" s="811"/>
      <c r="TOS382" s="811"/>
      <c r="TOT382" s="811"/>
      <c r="TOU382" s="811"/>
      <c r="TOV382" s="811"/>
      <c r="TOW382" s="811"/>
      <c r="TOX382" s="811"/>
      <c r="TOY382" s="811"/>
      <c r="TOZ382" s="811"/>
      <c r="TPA382" s="811"/>
      <c r="TPB382" s="811"/>
      <c r="TPC382" s="811"/>
      <c r="TPD382" s="811"/>
      <c r="TPE382" s="811"/>
      <c r="TPF382" s="811"/>
      <c r="TPG382" s="811"/>
      <c r="TPH382" s="811"/>
      <c r="TPI382" s="811"/>
      <c r="TPJ382" s="811"/>
      <c r="TPK382" s="811"/>
      <c r="TPL382" s="811"/>
      <c r="TPM382" s="811"/>
      <c r="TPN382" s="811"/>
      <c r="TPO382" s="811"/>
      <c r="TPP382" s="811"/>
      <c r="TPQ382" s="811"/>
      <c r="TPR382" s="811"/>
      <c r="TPS382" s="811"/>
      <c r="TPT382" s="811"/>
      <c r="TPU382" s="811"/>
      <c r="TPV382" s="811"/>
      <c r="TPW382" s="811"/>
      <c r="TPX382" s="811"/>
      <c r="TPY382" s="811"/>
      <c r="TPZ382" s="811"/>
      <c r="TQA382" s="811"/>
      <c r="TQB382" s="811"/>
      <c r="TQC382" s="811"/>
      <c r="TQD382" s="811"/>
      <c r="TQE382" s="811"/>
      <c r="TQF382" s="811"/>
      <c r="TQG382" s="811"/>
      <c r="TQH382" s="811"/>
      <c r="TQI382" s="811"/>
      <c r="TQJ382" s="811"/>
      <c r="TQK382" s="811"/>
      <c r="TQL382" s="811"/>
      <c r="TQM382" s="811"/>
      <c r="TQN382" s="811"/>
      <c r="TQO382" s="811"/>
      <c r="TQP382" s="811"/>
      <c r="TQQ382" s="811"/>
      <c r="TQR382" s="811"/>
      <c r="TQS382" s="811"/>
      <c r="TQT382" s="811"/>
      <c r="TQU382" s="811"/>
      <c r="TQV382" s="811"/>
      <c r="TQW382" s="811"/>
      <c r="TQX382" s="811"/>
      <c r="TQY382" s="811"/>
      <c r="TQZ382" s="811"/>
      <c r="TRA382" s="811"/>
      <c r="TRB382" s="811"/>
      <c r="TRC382" s="811"/>
      <c r="TRD382" s="811"/>
      <c r="TRE382" s="811"/>
      <c r="TRF382" s="811"/>
      <c r="TRG382" s="811"/>
      <c r="TRH382" s="811"/>
      <c r="TRI382" s="811"/>
      <c r="TRJ382" s="811"/>
      <c r="TRK382" s="811"/>
      <c r="TRL382" s="811"/>
      <c r="TRM382" s="811"/>
      <c r="TRN382" s="811"/>
      <c r="TRO382" s="811"/>
      <c r="TRP382" s="811"/>
      <c r="TRQ382" s="811"/>
      <c r="TRR382" s="811"/>
      <c r="TRS382" s="811"/>
      <c r="TRT382" s="811"/>
      <c r="TRU382" s="811"/>
      <c r="TRV382" s="811"/>
      <c r="TRW382" s="811"/>
      <c r="TRX382" s="811"/>
      <c r="TRY382" s="811"/>
      <c r="TRZ382" s="811"/>
      <c r="TSA382" s="811"/>
      <c r="TSB382" s="811"/>
      <c r="TSC382" s="811"/>
      <c r="TSD382" s="811"/>
      <c r="TSE382" s="811"/>
      <c r="TSF382" s="811"/>
      <c r="TSG382" s="811"/>
      <c r="TSH382" s="811"/>
      <c r="TSI382" s="811"/>
      <c r="TSJ382" s="811"/>
      <c r="TSK382" s="811"/>
      <c r="TSL382" s="811"/>
      <c r="TSM382" s="811"/>
      <c r="TSN382" s="811"/>
      <c r="TSO382" s="811"/>
      <c r="TSP382" s="811"/>
      <c r="TSQ382" s="811"/>
      <c r="TSR382" s="811"/>
      <c r="TSS382" s="811"/>
      <c r="TST382" s="811"/>
      <c r="TSU382" s="811"/>
      <c r="TSV382" s="811"/>
      <c r="TSW382" s="811"/>
      <c r="TSX382" s="811"/>
      <c r="TSY382" s="811"/>
      <c r="TSZ382" s="811"/>
      <c r="TTA382" s="811"/>
      <c r="TTB382" s="811"/>
      <c r="TTC382" s="811"/>
      <c r="TTD382" s="811"/>
      <c r="TTE382" s="811"/>
      <c r="TTF382" s="811"/>
      <c r="TTG382" s="811"/>
      <c r="TTH382" s="811"/>
      <c r="TTI382" s="811"/>
      <c r="TTJ382" s="811"/>
      <c r="TTK382" s="811"/>
      <c r="TTL382" s="811"/>
      <c r="TTM382" s="811"/>
      <c r="TTN382" s="811"/>
      <c r="TTO382" s="811"/>
      <c r="TTP382" s="811"/>
      <c r="TTQ382" s="811"/>
      <c r="TTR382" s="811"/>
      <c r="TTS382" s="811"/>
      <c r="TTT382" s="811"/>
      <c r="TTU382" s="811"/>
      <c r="TTV382" s="811"/>
      <c r="TTW382" s="811"/>
      <c r="TTX382" s="811"/>
      <c r="TTY382" s="811"/>
      <c r="TTZ382" s="811"/>
      <c r="TUA382" s="811"/>
      <c r="TUB382" s="811"/>
      <c r="TUC382" s="811"/>
      <c r="TUD382" s="811"/>
      <c r="TUE382" s="811"/>
      <c r="TUF382" s="811"/>
      <c r="TUG382" s="811"/>
      <c r="TUH382" s="811"/>
      <c r="TUI382" s="811"/>
      <c r="TUJ382" s="811"/>
      <c r="TUK382" s="811"/>
      <c r="TUL382" s="811"/>
      <c r="TUM382" s="811"/>
      <c r="TUN382" s="811"/>
      <c r="TUO382" s="811"/>
      <c r="TUP382" s="811"/>
      <c r="TUQ382" s="811"/>
      <c r="TUR382" s="811"/>
      <c r="TUS382" s="811"/>
      <c r="TUT382" s="811"/>
      <c r="TUU382" s="811"/>
      <c r="TUV382" s="811"/>
      <c r="TUW382" s="811"/>
      <c r="TUX382" s="811"/>
      <c r="TUY382" s="811"/>
      <c r="TUZ382" s="811"/>
      <c r="TVA382" s="811"/>
      <c r="TVB382" s="811"/>
      <c r="TVC382" s="811"/>
      <c r="TVD382" s="811"/>
      <c r="TVE382" s="811"/>
      <c r="TVF382" s="811"/>
      <c r="TVG382" s="811"/>
      <c r="TVH382" s="811"/>
      <c r="TVI382" s="811"/>
      <c r="TVJ382" s="811"/>
      <c r="TVK382" s="811"/>
      <c r="TVL382" s="811"/>
      <c r="TVM382" s="811"/>
      <c r="TVN382" s="811"/>
      <c r="TVO382" s="811"/>
      <c r="TVP382" s="811"/>
      <c r="TVQ382" s="811"/>
      <c r="TVR382" s="811"/>
      <c r="TVS382" s="811"/>
      <c r="TVT382" s="811"/>
      <c r="TVU382" s="811"/>
      <c r="TVV382" s="811"/>
      <c r="TVW382" s="811"/>
      <c r="TVX382" s="811"/>
      <c r="TVY382" s="811"/>
      <c r="TVZ382" s="811"/>
      <c r="TWA382" s="811"/>
      <c r="TWB382" s="811"/>
      <c r="TWC382" s="811"/>
      <c r="TWD382" s="811"/>
      <c r="TWE382" s="811"/>
      <c r="TWF382" s="811"/>
      <c r="TWG382" s="811"/>
      <c r="TWH382" s="811"/>
      <c r="TWI382" s="811"/>
      <c r="TWJ382" s="811"/>
      <c r="TWK382" s="811"/>
      <c r="TWL382" s="811"/>
      <c r="TWM382" s="811"/>
      <c r="TWN382" s="811"/>
      <c r="TWO382" s="811"/>
      <c r="TWP382" s="811"/>
      <c r="TWQ382" s="811"/>
      <c r="TWR382" s="811"/>
      <c r="TWS382" s="811"/>
      <c r="TWT382" s="811"/>
      <c r="TWU382" s="811"/>
      <c r="TWV382" s="811"/>
      <c r="TWW382" s="811"/>
      <c r="TWX382" s="811"/>
      <c r="TWY382" s="811"/>
      <c r="TWZ382" s="811"/>
      <c r="TXA382" s="811"/>
      <c r="TXB382" s="811"/>
      <c r="TXC382" s="811"/>
      <c r="TXD382" s="811"/>
      <c r="TXE382" s="811"/>
      <c r="TXF382" s="811"/>
      <c r="TXG382" s="811"/>
      <c r="TXH382" s="811"/>
      <c r="TXI382" s="811"/>
      <c r="TXJ382" s="811"/>
      <c r="TXK382" s="811"/>
      <c r="TXL382" s="811"/>
      <c r="TXM382" s="811"/>
      <c r="TXN382" s="811"/>
      <c r="TXO382" s="811"/>
      <c r="TXP382" s="811"/>
      <c r="TXQ382" s="811"/>
      <c r="TXR382" s="811"/>
      <c r="TXS382" s="811"/>
      <c r="TXT382" s="811"/>
      <c r="TXU382" s="811"/>
      <c r="TXV382" s="811"/>
      <c r="TXW382" s="811"/>
      <c r="TXX382" s="811"/>
      <c r="TXY382" s="811"/>
      <c r="TXZ382" s="811"/>
      <c r="TYA382" s="811"/>
      <c r="TYB382" s="811"/>
      <c r="TYC382" s="811"/>
      <c r="TYD382" s="811"/>
      <c r="TYE382" s="811"/>
      <c r="TYF382" s="811"/>
      <c r="TYG382" s="811"/>
      <c r="TYH382" s="811"/>
      <c r="TYI382" s="811"/>
      <c r="TYJ382" s="811"/>
      <c r="TYK382" s="811"/>
      <c r="TYL382" s="811"/>
      <c r="TYM382" s="811"/>
      <c r="TYN382" s="811"/>
      <c r="TYO382" s="811"/>
      <c r="TYP382" s="811"/>
      <c r="TYQ382" s="811"/>
      <c r="TYR382" s="811"/>
      <c r="TYS382" s="811"/>
      <c r="TYT382" s="811"/>
      <c r="TYU382" s="811"/>
      <c r="TYV382" s="811"/>
      <c r="TYW382" s="811"/>
      <c r="TYX382" s="811"/>
      <c r="TYY382" s="811"/>
      <c r="TYZ382" s="811"/>
      <c r="TZA382" s="811"/>
      <c r="TZB382" s="811"/>
      <c r="TZC382" s="811"/>
      <c r="TZD382" s="811"/>
      <c r="TZE382" s="811"/>
      <c r="TZF382" s="811"/>
      <c r="TZG382" s="811"/>
      <c r="TZH382" s="811"/>
      <c r="TZI382" s="811"/>
      <c r="TZJ382" s="811"/>
      <c r="TZK382" s="811"/>
      <c r="TZL382" s="811"/>
      <c r="TZM382" s="811"/>
      <c r="TZN382" s="811"/>
      <c r="TZO382" s="811"/>
      <c r="TZP382" s="811"/>
      <c r="TZQ382" s="811"/>
      <c r="TZR382" s="811"/>
      <c r="TZS382" s="811"/>
      <c r="TZT382" s="811"/>
      <c r="TZU382" s="811"/>
      <c r="TZV382" s="811"/>
      <c r="TZW382" s="811"/>
      <c r="TZX382" s="811"/>
      <c r="TZY382" s="811"/>
      <c r="TZZ382" s="811"/>
      <c r="UAA382" s="811"/>
      <c r="UAB382" s="811"/>
      <c r="UAC382" s="811"/>
      <c r="UAD382" s="811"/>
      <c r="UAE382" s="811"/>
      <c r="UAF382" s="811"/>
      <c r="UAG382" s="811"/>
      <c r="UAH382" s="811"/>
      <c r="UAI382" s="811"/>
      <c r="UAJ382" s="811"/>
      <c r="UAK382" s="811"/>
      <c r="UAL382" s="811"/>
      <c r="UAM382" s="811"/>
      <c r="UAN382" s="811"/>
      <c r="UAO382" s="811"/>
      <c r="UAP382" s="811"/>
      <c r="UAQ382" s="811"/>
      <c r="UAR382" s="811"/>
      <c r="UAS382" s="811"/>
      <c r="UAT382" s="811"/>
      <c r="UAU382" s="811"/>
      <c r="UAV382" s="811"/>
      <c r="UAW382" s="811"/>
      <c r="UAX382" s="811"/>
      <c r="UAY382" s="811"/>
      <c r="UAZ382" s="811"/>
      <c r="UBA382" s="811"/>
      <c r="UBB382" s="811"/>
      <c r="UBC382" s="811"/>
      <c r="UBD382" s="811"/>
      <c r="UBE382" s="811"/>
      <c r="UBF382" s="811"/>
      <c r="UBG382" s="811"/>
      <c r="UBH382" s="811"/>
      <c r="UBI382" s="811"/>
      <c r="UBJ382" s="811"/>
      <c r="UBK382" s="811"/>
      <c r="UBL382" s="811"/>
      <c r="UBM382" s="811"/>
      <c r="UBN382" s="811"/>
      <c r="UBO382" s="811"/>
      <c r="UBP382" s="811"/>
      <c r="UBQ382" s="811"/>
      <c r="UBR382" s="811"/>
      <c r="UBS382" s="811"/>
      <c r="UBT382" s="811"/>
      <c r="UBU382" s="811"/>
      <c r="UBV382" s="811"/>
      <c r="UBW382" s="811"/>
      <c r="UBX382" s="811"/>
      <c r="UBY382" s="811"/>
      <c r="UBZ382" s="811"/>
      <c r="UCA382" s="811"/>
      <c r="UCB382" s="811"/>
      <c r="UCC382" s="811"/>
      <c r="UCD382" s="811"/>
      <c r="UCE382" s="811"/>
      <c r="UCF382" s="811"/>
      <c r="UCG382" s="811"/>
      <c r="UCH382" s="811"/>
      <c r="UCI382" s="811"/>
      <c r="UCJ382" s="811"/>
      <c r="UCK382" s="811"/>
      <c r="UCL382" s="811"/>
      <c r="UCM382" s="811"/>
      <c r="UCN382" s="811"/>
      <c r="UCO382" s="811"/>
      <c r="UCP382" s="811"/>
      <c r="UCQ382" s="811"/>
      <c r="UCR382" s="811"/>
      <c r="UCS382" s="811"/>
      <c r="UCT382" s="811"/>
      <c r="UCU382" s="811"/>
      <c r="UCV382" s="811"/>
      <c r="UCW382" s="811"/>
      <c r="UCX382" s="811"/>
      <c r="UCY382" s="811"/>
      <c r="UCZ382" s="811"/>
      <c r="UDA382" s="811"/>
      <c r="UDB382" s="811"/>
      <c r="UDC382" s="811"/>
      <c r="UDD382" s="811"/>
      <c r="UDE382" s="811"/>
      <c r="UDF382" s="811"/>
      <c r="UDG382" s="811"/>
      <c r="UDH382" s="811"/>
      <c r="UDI382" s="811"/>
      <c r="UDJ382" s="811"/>
      <c r="UDK382" s="811"/>
      <c r="UDL382" s="811"/>
      <c r="UDM382" s="811"/>
      <c r="UDN382" s="811"/>
      <c r="UDO382" s="811"/>
      <c r="UDP382" s="811"/>
      <c r="UDQ382" s="811"/>
      <c r="UDR382" s="811"/>
      <c r="UDS382" s="811"/>
      <c r="UDT382" s="811"/>
      <c r="UDU382" s="811"/>
      <c r="UDV382" s="811"/>
      <c r="UDW382" s="811"/>
      <c r="UDX382" s="811"/>
      <c r="UDY382" s="811"/>
      <c r="UDZ382" s="811"/>
      <c r="UEA382" s="811"/>
      <c r="UEB382" s="811"/>
      <c r="UEC382" s="811"/>
      <c r="UED382" s="811"/>
      <c r="UEE382" s="811"/>
      <c r="UEF382" s="811"/>
      <c r="UEG382" s="811"/>
      <c r="UEH382" s="811"/>
      <c r="UEI382" s="811"/>
      <c r="UEJ382" s="811"/>
      <c r="UEK382" s="811"/>
      <c r="UEL382" s="811"/>
      <c r="UEM382" s="811"/>
      <c r="UEN382" s="811"/>
      <c r="UEO382" s="811"/>
      <c r="UEP382" s="811"/>
      <c r="UEQ382" s="811"/>
      <c r="UER382" s="811"/>
      <c r="UES382" s="811"/>
      <c r="UET382" s="811"/>
      <c r="UEU382" s="811"/>
      <c r="UEV382" s="811"/>
      <c r="UEW382" s="811"/>
      <c r="UEX382" s="811"/>
      <c r="UEY382" s="811"/>
      <c r="UEZ382" s="811"/>
      <c r="UFA382" s="811"/>
      <c r="UFB382" s="811"/>
      <c r="UFC382" s="811"/>
      <c r="UFD382" s="811"/>
      <c r="UFE382" s="811"/>
      <c r="UFF382" s="811"/>
      <c r="UFG382" s="811"/>
      <c r="UFH382" s="811"/>
      <c r="UFI382" s="811"/>
      <c r="UFJ382" s="811"/>
      <c r="UFK382" s="811"/>
      <c r="UFL382" s="811"/>
      <c r="UFM382" s="811"/>
      <c r="UFN382" s="811"/>
      <c r="UFO382" s="811"/>
      <c r="UFP382" s="811"/>
      <c r="UFQ382" s="811"/>
      <c r="UFR382" s="811"/>
      <c r="UFS382" s="811"/>
      <c r="UFT382" s="811"/>
      <c r="UFU382" s="811"/>
      <c r="UFV382" s="811"/>
      <c r="UFW382" s="811"/>
      <c r="UFX382" s="811"/>
      <c r="UFY382" s="811"/>
      <c r="UFZ382" s="811"/>
      <c r="UGA382" s="811"/>
      <c r="UGB382" s="811"/>
      <c r="UGC382" s="811"/>
      <c r="UGD382" s="811"/>
      <c r="UGE382" s="811"/>
      <c r="UGF382" s="811"/>
      <c r="UGG382" s="811"/>
      <c r="UGH382" s="811"/>
      <c r="UGI382" s="811"/>
      <c r="UGJ382" s="811"/>
      <c r="UGK382" s="811"/>
      <c r="UGL382" s="811"/>
      <c r="UGM382" s="811"/>
      <c r="UGN382" s="811"/>
      <c r="UGO382" s="811"/>
      <c r="UGP382" s="811"/>
      <c r="UGQ382" s="811"/>
      <c r="UGR382" s="811"/>
      <c r="UGS382" s="811"/>
      <c r="UGT382" s="811"/>
      <c r="UGU382" s="811"/>
      <c r="UGV382" s="811"/>
      <c r="UGW382" s="811"/>
      <c r="UGX382" s="811"/>
      <c r="UGY382" s="811"/>
      <c r="UGZ382" s="811"/>
      <c r="UHA382" s="811"/>
      <c r="UHB382" s="811"/>
      <c r="UHC382" s="811"/>
      <c r="UHD382" s="811"/>
      <c r="UHE382" s="811"/>
      <c r="UHF382" s="811"/>
      <c r="UHG382" s="811"/>
      <c r="UHH382" s="811"/>
      <c r="UHI382" s="811"/>
      <c r="UHJ382" s="811"/>
      <c r="UHK382" s="811"/>
      <c r="UHL382" s="811"/>
      <c r="UHM382" s="811"/>
      <c r="UHN382" s="811"/>
      <c r="UHO382" s="811"/>
      <c r="UHP382" s="811"/>
      <c r="UHQ382" s="811"/>
      <c r="UHR382" s="811"/>
      <c r="UHS382" s="811"/>
      <c r="UHT382" s="811"/>
      <c r="UHU382" s="811"/>
      <c r="UHV382" s="811"/>
      <c r="UHW382" s="811"/>
      <c r="UHX382" s="811"/>
      <c r="UHY382" s="811"/>
      <c r="UHZ382" s="811"/>
      <c r="UIA382" s="811"/>
      <c r="UIB382" s="811"/>
      <c r="UIC382" s="811"/>
      <c r="UID382" s="811"/>
      <c r="UIE382" s="811"/>
      <c r="UIF382" s="811"/>
      <c r="UIG382" s="811"/>
      <c r="UIH382" s="811"/>
      <c r="UII382" s="811"/>
      <c r="UIJ382" s="811"/>
      <c r="UIK382" s="811"/>
      <c r="UIL382" s="811"/>
      <c r="UIM382" s="811"/>
      <c r="UIN382" s="811"/>
      <c r="UIO382" s="811"/>
      <c r="UIP382" s="811"/>
      <c r="UIQ382" s="811"/>
      <c r="UIR382" s="811"/>
      <c r="UIS382" s="811"/>
      <c r="UIT382" s="811"/>
      <c r="UIU382" s="811"/>
      <c r="UIV382" s="811"/>
      <c r="UIW382" s="811"/>
      <c r="UIX382" s="811"/>
      <c r="UIY382" s="811"/>
      <c r="UIZ382" s="811"/>
      <c r="UJA382" s="811"/>
      <c r="UJB382" s="811"/>
      <c r="UJC382" s="811"/>
      <c r="UJD382" s="811"/>
      <c r="UJE382" s="811"/>
      <c r="UJF382" s="811"/>
      <c r="UJG382" s="811"/>
      <c r="UJH382" s="811"/>
      <c r="UJI382" s="811"/>
      <c r="UJJ382" s="811"/>
      <c r="UJK382" s="811"/>
      <c r="UJL382" s="811"/>
      <c r="UJM382" s="811"/>
      <c r="UJN382" s="811"/>
      <c r="UJO382" s="811"/>
      <c r="UJP382" s="811"/>
      <c r="UJQ382" s="811"/>
      <c r="UJR382" s="811"/>
      <c r="UJS382" s="811"/>
      <c r="UJT382" s="811"/>
      <c r="UJU382" s="811"/>
      <c r="UJV382" s="811"/>
      <c r="UJW382" s="811"/>
      <c r="UJX382" s="811"/>
      <c r="UJY382" s="811"/>
      <c r="UJZ382" s="811"/>
      <c r="UKA382" s="811"/>
      <c r="UKB382" s="811"/>
      <c r="UKC382" s="811"/>
      <c r="UKD382" s="811"/>
      <c r="UKE382" s="811"/>
      <c r="UKF382" s="811"/>
      <c r="UKG382" s="811"/>
      <c r="UKH382" s="811"/>
      <c r="UKI382" s="811"/>
      <c r="UKJ382" s="811"/>
      <c r="UKK382" s="811"/>
      <c r="UKL382" s="811"/>
      <c r="UKM382" s="811"/>
      <c r="UKN382" s="811"/>
      <c r="UKO382" s="811"/>
      <c r="UKP382" s="811"/>
      <c r="UKQ382" s="811"/>
      <c r="UKR382" s="811"/>
      <c r="UKS382" s="811"/>
      <c r="UKT382" s="811"/>
      <c r="UKU382" s="811"/>
      <c r="UKV382" s="811"/>
      <c r="UKW382" s="811"/>
      <c r="UKX382" s="811"/>
      <c r="UKY382" s="811"/>
      <c r="UKZ382" s="811"/>
      <c r="ULA382" s="811"/>
      <c r="ULB382" s="811"/>
      <c r="ULC382" s="811"/>
      <c r="ULD382" s="811"/>
      <c r="ULE382" s="811"/>
      <c r="ULF382" s="811"/>
      <c r="ULG382" s="811"/>
      <c r="ULH382" s="811"/>
      <c r="ULI382" s="811"/>
      <c r="ULJ382" s="811"/>
      <c r="ULK382" s="811"/>
      <c r="ULL382" s="811"/>
      <c r="ULM382" s="811"/>
      <c r="ULN382" s="811"/>
      <c r="ULO382" s="811"/>
      <c r="ULP382" s="811"/>
      <c r="ULQ382" s="811"/>
      <c r="ULR382" s="811"/>
      <c r="ULS382" s="811"/>
      <c r="ULT382" s="811"/>
      <c r="ULU382" s="811"/>
      <c r="ULV382" s="811"/>
      <c r="ULW382" s="811"/>
      <c r="ULX382" s="811"/>
      <c r="ULY382" s="811"/>
      <c r="ULZ382" s="811"/>
      <c r="UMA382" s="811"/>
      <c r="UMB382" s="811"/>
      <c r="UMC382" s="811"/>
      <c r="UMD382" s="811"/>
      <c r="UME382" s="811"/>
      <c r="UMF382" s="811"/>
      <c r="UMG382" s="811"/>
      <c r="UMH382" s="811"/>
      <c r="UMI382" s="811"/>
      <c r="UMJ382" s="811"/>
      <c r="UMK382" s="811"/>
      <c r="UML382" s="811"/>
      <c r="UMM382" s="811"/>
      <c r="UMN382" s="811"/>
      <c r="UMO382" s="811"/>
      <c r="UMP382" s="811"/>
      <c r="UMQ382" s="811"/>
      <c r="UMR382" s="811"/>
      <c r="UMS382" s="811"/>
      <c r="UMT382" s="811"/>
      <c r="UMU382" s="811"/>
      <c r="UMV382" s="811"/>
      <c r="UMW382" s="811"/>
      <c r="UMX382" s="811"/>
      <c r="UMY382" s="811"/>
      <c r="UMZ382" s="811"/>
      <c r="UNA382" s="811"/>
      <c r="UNB382" s="811"/>
      <c r="UNC382" s="811"/>
      <c r="UND382" s="811"/>
      <c r="UNE382" s="811"/>
      <c r="UNF382" s="811"/>
      <c r="UNG382" s="811"/>
      <c r="UNH382" s="811"/>
      <c r="UNI382" s="811"/>
      <c r="UNJ382" s="811"/>
      <c r="UNK382" s="811"/>
      <c r="UNL382" s="811"/>
      <c r="UNM382" s="811"/>
      <c r="UNN382" s="811"/>
      <c r="UNO382" s="811"/>
      <c r="UNP382" s="811"/>
      <c r="UNQ382" s="811"/>
      <c r="UNR382" s="811"/>
      <c r="UNS382" s="811"/>
      <c r="UNT382" s="811"/>
      <c r="UNU382" s="811"/>
      <c r="UNV382" s="811"/>
      <c r="UNW382" s="811"/>
      <c r="UNX382" s="811"/>
      <c r="UNY382" s="811"/>
      <c r="UNZ382" s="811"/>
      <c r="UOA382" s="811"/>
      <c r="UOB382" s="811"/>
      <c r="UOC382" s="811"/>
      <c r="UOD382" s="811"/>
      <c r="UOE382" s="811"/>
      <c r="UOF382" s="811"/>
      <c r="UOG382" s="811"/>
      <c r="UOH382" s="811"/>
      <c r="UOI382" s="811"/>
      <c r="UOJ382" s="811"/>
      <c r="UOK382" s="811"/>
      <c r="UOL382" s="811"/>
      <c r="UOM382" s="811"/>
      <c r="UON382" s="811"/>
      <c r="UOO382" s="811"/>
      <c r="UOP382" s="811"/>
      <c r="UOQ382" s="811"/>
      <c r="UOR382" s="811"/>
      <c r="UOS382" s="811"/>
      <c r="UOT382" s="811"/>
      <c r="UOU382" s="811"/>
      <c r="UOV382" s="811"/>
      <c r="UOW382" s="811"/>
      <c r="UOX382" s="811"/>
      <c r="UOY382" s="811"/>
      <c r="UOZ382" s="811"/>
      <c r="UPA382" s="811"/>
      <c r="UPB382" s="811"/>
      <c r="UPC382" s="811"/>
      <c r="UPD382" s="811"/>
      <c r="UPE382" s="811"/>
      <c r="UPF382" s="811"/>
      <c r="UPG382" s="811"/>
      <c r="UPH382" s="811"/>
      <c r="UPI382" s="811"/>
      <c r="UPJ382" s="811"/>
      <c r="UPK382" s="811"/>
      <c r="UPL382" s="811"/>
      <c r="UPM382" s="811"/>
      <c r="UPN382" s="811"/>
      <c r="UPO382" s="811"/>
      <c r="UPP382" s="811"/>
      <c r="UPQ382" s="811"/>
      <c r="UPR382" s="811"/>
      <c r="UPS382" s="811"/>
      <c r="UPT382" s="811"/>
      <c r="UPU382" s="811"/>
      <c r="UPV382" s="811"/>
      <c r="UPW382" s="811"/>
      <c r="UPX382" s="811"/>
      <c r="UPY382" s="811"/>
      <c r="UPZ382" s="811"/>
      <c r="UQA382" s="811"/>
      <c r="UQB382" s="811"/>
      <c r="UQC382" s="811"/>
      <c r="UQD382" s="811"/>
      <c r="UQE382" s="811"/>
      <c r="UQF382" s="811"/>
      <c r="UQG382" s="811"/>
      <c r="UQH382" s="811"/>
      <c r="UQI382" s="811"/>
      <c r="UQJ382" s="811"/>
      <c r="UQK382" s="811"/>
      <c r="UQL382" s="811"/>
      <c r="UQM382" s="811"/>
      <c r="UQN382" s="811"/>
      <c r="UQO382" s="811"/>
      <c r="UQP382" s="811"/>
      <c r="UQQ382" s="811"/>
      <c r="UQR382" s="811"/>
      <c r="UQS382" s="811"/>
      <c r="UQT382" s="811"/>
      <c r="UQU382" s="811"/>
      <c r="UQV382" s="811"/>
      <c r="UQW382" s="811"/>
      <c r="UQX382" s="811"/>
      <c r="UQY382" s="811"/>
      <c r="UQZ382" s="811"/>
      <c r="URA382" s="811"/>
      <c r="URB382" s="811"/>
      <c r="URC382" s="811"/>
      <c r="URD382" s="811"/>
      <c r="URE382" s="811"/>
      <c r="URF382" s="811"/>
      <c r="URG382" s="811"/>
      <c r="URH382" s="811"/>
      <c r="URI382" s="811"/>
      <c r="URJ382" s="811"/>
      <c r="URK382" s="811"/>
      <c r="URL382" s="811"/>
      <c r="URM382" s="811"/>
      <c r="URN382" s="811"/>
      <c r="URO382" s="811"/>
      <c r="URP382" s="811"/>
      <c r="URQ382" s="811"/>
      <c r="URR382" s="811"/>
      <c r="URS382" s="811"/>
      <c r="URT382" s="811"/>
      <c r="URU382" s="811"/>
      <c r="URV382" s="811"/>
      <c r="URW382" s="811"/>
      <c r="URX382" s="811"/>
      <c r="URY382" s="811"/>
      <c r="URZ382" s="811"/>
      <c r="USA382" s="811"/>
      <c r="USB382" s="811"/>
      <c r="USC382" s="811"/>
      <c r="USD382" s="811"/>
      <c r="USE382" s="811"/>
      <c r="USF382" s="811"/>
      <c r="USG382" s="811"/>
      <c r="USH382" s="811"/>
      <c r="USI382" s="811"/>
      <c r="USJ382" s="811"/>
      <c r="USK382" s="811"/>
      <c r="USL382" s="811"/>
      <c r="USM382" s="811"/>
      <c r="USN382" s="811"/>
      <c r="USO382" s="811"/>
      <c r="USP382" s="811"/>
      <c r="USQ382" s="811"/>
      <c r="USR382" s="811"/>
      <c r="USS382" s="811"/>
      <c r="UST382" s="811"/>
      <c r="USU382" s="811"/>
      <c r="USV382" s="811"/>
      <c r="USW382" s="811"/>
      <c r="USX382" s="811"/>
      <c r="USY382" s="811"/>
      <c r="USZ382" s="811"/>
      <c r="UTA382" s="811"/>
      <c r="UTB382" s="811"/>
      <c r="UTC382" s="811"/>
      <c r="UTD382" s="811"/>
      <c r="UTE382" s="811"/>
      <c r="UTF382" s="811"/>
      <c r="UTG382" s="811"/>
      <c r="UTH382" s="811"/>
      <c r="UTI382" s="811"/>
      <c r="UTJ382" s="811"/>
      <c r="UTK382" s="811"/>
      <c r="UTL382" s="811"/>
      <c r="UTM382" s="811"/>
      <c r="UTN382" s="811"/>
      <c r="UTO382" s="811"/>
      <c r="UTP382" s="811"/>
      <c r="UTQ382" s="811"/>
      <c r="UTR382" s="811"/>
      <c r="UTS382" s="811"/>
      <c r="UTT382" s="811"/>
      <c r="UTU382" s="811"/>
      <c r="UTV382" s="811"/>
      <c r="UTW382" s="811"/>
      <c r="UTX382" s="811"/>
      <c r="UTY382" s="811"/>
      <c r="UTZ382" s="811"/>
      <c r="UUA382" s="811"/>
      <c r="UUB382" s="811"/>
      <c r="UUC382" s="811"/>
      <c r="UUD382" s="811"/>
      <c r="UUE382" s="811"/>
      <c r="UUF382" s="811"/>
      <c r="UUG382" s="811"/>
      <c r="UUH382" s="811"/>
      <c r="UUI382" s="811"/>
      <c r="UUJ382" s="811"/>
      <c r="UUK382" s="811"/>
      <c r="UUL382" s="811"/>
      <c r="UUM382" s="811"/>
      <c r="UUN382" s="811"/>
      <c r="UUO382" s="811"/>
      <c r="UUP382" s="811"/>
      <c r="UUQ382" s="811"/>
      <c r="UUR382" s="811"/>
      <c r="UUS382" s="811"/>
      <c r="UUT382" s="811"/>
      <c r="UUU382" s="811"/>
      <c r="UUV382" s="811"/>
      <c r="UUW382" s="811"/>
      <c r="UUX382" s="811"/>
      <c r="UUY382" s="811"/>
      <c r="UUZ382" s="811"/>
      <c r="UVA382" s="811"/>
      <c r="UVB382" s="811"/>
      <c r="UVC382" s="811"/>
      <c r="UVD382" s="811"/>
      <c r="UVE382" s="811"/>
      <c r="UVF382" s="811"/>
      <c r="UVG382" s="811"/>
      <c r="UVH382" s="811"/>
      <c r="UVI382" s="811"/>
      <c r="UVJ382" s="811"/>
      <c r="UVK382" s="811"/>
      <c r="UVL382" s="811"/>
      <c r="UVM382" s="811"/>
      <c r="UVN382" s="811"/>
      <c r="UVO382" s="811"/>
      <c r="UVP382" s="811"/>
      <c r="UVQ382" s="811"/>
      <c r="UVR382" s="811"/>
      <c r="UVS382" s="811"/>
      <c r="UVT382" s="811"/>
      <c r="UVU382" s="811"/>
      <c r="UVV382" s="811"/>
      <c r="UVW382" s="811"/>
      <c r="UVX382" s="811"/>
      <c r="UVY382" s="811"/>
      <c r="UVZ382" s="811"/>
      <c r="UWA382" s="811"/>
      <c r="UWB382" s="811"/>
      <c r="UWC382" s="811"/>
      <c r="UWD382" s="811"/>
      <c r="UWE382" s="811"/>
      <c r="UWF382" s="811"/>
      <c r="UWG382" s="811"/>
      <c r="UWH382" s="811"/>
      <c r="UWI382" s="811"/>
      <c r="UWJ382" s="811"/>
      <c r="UWK382" s="811"/>
      <c r="UWL382" s="811"/>
      <c r="UWM382" s="811"/>
      <c r="UWN382" s="811"/>
      <c r="UWO382" s="811"/>
      <c r="UWP382" s="811"/>
      <c r="UWQ382" s="811"/>
      <c r="UWR382" s="811"/>
      <c r="UWS382" s="811"/>
      <c r="UWT382" s="811"/>
      <c r="UWU382" s="811"/>
      <c r="UWV382" s="811"/>
      <c r="UWW382" s="811"/>
      <c r="UWX382" s="811"/>
      <c r="UWY382" s="811"/>
      <c r="UWZ382" s="811"/>
      <c r="UXA382" s="811"/>
      <c r="UXB382" s="811"/>
      <c r="UXC382" s="811"/>
      <c r="UXD382" s="811"/>
      <c r="UXE382" s="811"/>
      <c r="UXF382" s="811"/>
      <c r="UXG382" s="811"/>
      <c r="UXH382" s="811"/>
      <c r="UXI382" s="811"/>
      <c r="UXJ382" s="811"/>
      <c r="UXK382" s="811"/>
      <c r="UXL382" s="811"/>
      <c r="UXM382" s="811"/>
      <c r="UXN382" s="811"/>
      <c r="UXO382" s="811"/>
      <c r="UXP382" s="811"/>
      <c r="UXQ382" s="811"/>
      <c r="UXR382" s="811"/>
      <c r="UXS382" s="811"/>
      <c r="UXT382" s="811"/>
      <c r="UXU382" s="811"/>
      <c r="UXV382" s="811"/>
      <c r="UXW382" s="811"/>
      <c r="UXX382" s="811"/>
      <c r="UXY382" s="811"/>
      <c r="UXZ382" s="811"/>
      <c r="UYA382" s="811"/>
      <c r="UYB382" s="811"/>
      <c r="UYC382" s="811"/>
      <c r="UYD382" s="811"/>
      <c r="UYE382" s="811"/>
      <c r="UYF382" s="811"/>
      <c r="UYG382" s="811"/>
      <c r="UYH382" s="811"/>
      <c r="UYI382" s="811"/>
      <c r="UYJ382" s="811"/>
      <c r="UYK382" s="811"/>
      <c r="UYL382" s="811"/>
      <c r="UYM382" s="811"/>
      <c r="UYN382" s="811"/>
      <c r="UYO382" s="811"/>
      <c r="UYP382" s="811"/>
      <c r="UYQ382" s="811"/>
      <c r="UYR382" s="811"/>
      <c r="UYS382" s="811"/>
      <c r="UYT382" s="811"/>
      <c r="UYU382" s="811"/>
      <c r="UYV382" s="811"/>
      <c r="UYW382" s="811"/>
      <c r="UYX382" s="811"/>
      <c r="UYY382" s="811"/>
      <c r="UYZ382" s="811"/>
      <c r="UZA382" s="811"/>
      <c r="UZB382" s="811"/>
      <c r="UZC382" s="811"/>
      <c r="UZD382" s="811"/>
      <c r="UZE382" s="811"/>
      <c r="UZF382" s="811"/>
      <c r="UZG382" s="811"/>
      <c r="UZH382" s="811"/>
      <c r="UZI382" s="811"/>
      <c r="UZJ382" s="811"/>
      <c r="UZK382" s="811"/>
      <c r="UZL382" s="811"/>
      <c r="UZM382" s="811"/>
      <c r="UZN382" s="811"/>
      <c r="UZO382" s="811"/>
      <c r="UZP382" s="811"/>
      <c r="UZQ382" s="811"/>
      <c r="UZR382" s="811"/>
      <c r="UZS382" s="811"/>
      <c r="UZT382" s="811"/>
      <c r="UZU382" s="811"/>
      <c r="UZV382" s="811"/>
      <c r="UZW382" s="811"/>
      <c r="UZX382" s="811"/>
      <c r="UZY382" s="811"/>
      <c r="UZZ382" s="811"/>
      <c r="VAA382" s="811"/>
      <c r="VAB382" s="811"/>
      <c r="VAC382" s="811"/>
      <c r="VAD382" s="811"/>
      <c r="VAE382" s="811"/>
      <c r="VAF382" s="811"/>
      <c r="VAG382" s="811"/>
      <c r="VAH382" s="811"/>
      <c r="VAI382" s="811"/>
      <c r="VAJ382" s="811"/>
      <c r="VAK382" s="811"/>
      <c r="VAL382" s="811"/>
      <c r="VAM382" s="811"/>
      <c r="VAN382" s="811"/>
      <c r="VAO382" s="811"/>
      <c r="VAP382" s="811"/>
      <c r="VAQ382" s="811"/>
      <c r="VAR382" s="811"/>
      <c r="VAS382" s="811"/>
      <c r="VAT382" s="811"/>
      <c r="VAU382" s="811"/>
      <c r="VAV382" s="811"/>
      <c r="VAW382" s="811"/>
      <c r="VAX382" s="811"/>
      <c r="VAY382" s="811"/>
      <c r="VAZ382" s="811"/>
      <c r="VBA382" s="811"/>
      <c r="VBB382" s="811"/>
      <c r="VBC382" s="811"/>
      <c r="VBD382" s="811"/>
      <c r="VBE382" s="811"/>
      <c r="VBF382" s="811"/>
      <c r="VBG382" s="811"/>
      <c r="VBH382" s="811"/>
      <c r="VBI382" s="811"/>
      <c r="VBJ382" s="811"/>
      <c r="VBK382" s="811"/>
      <c r="VBL382" s="811"/>
      <c r="VBM382" s="811"/>
      <c r="VBN382" s="811"/>
      <c r="VBO382" s="811"/>
      <c r="VBP382" s="811"/>
      <c r="VBQ382" s="811"/>
      <c r="VBR382" s="811"/>
      <c r="VBS382" s="811"/>
      <c r="VBT382" s="811"/>
      <c r="VBU382" s="811"/>
      <c r="VBV382" s="811"/>
      <c r="VBW382" s="811"/>
      <c r="VBX382" s="811"/>
      <c r="VBY382" s="811"/>
      <c r="VBZ382" s="811"/>
      <c r="VCA382" s="811"/>
      <c r="VCB382" s="811"/>
      <c r="VCC382" s="811"/>
      <c r="VCD382" s="811"/>
      <c r="VCE382" s="811"/>
      <c r="VCF382" s="811"/>
      <c r="VCG382" s="811"/>
      <c r="VCH382" s="811"/>
      <c r="VCI382" s="811"/>
      <c r="VCJ382" s="811"/>
      <c r="VCK382" s="811"/>
      <c r="VCL382" s="811"/>
      <c r="VCM382" s="811"/>
      <c r="VCN382" s="811"/>
      <c r="VCO382" s="811"/>
      <c r="VCP382" s="811"/>
      <c r="VCQ382" s="811"/>
      <c r="VCR382" s="811"/>
      <c r="VCS382" s="811"/>
      <c r="VCT382" s="811"/>
      <c r="VCU382" s="811"/>
      <c r="VCV382" s="811"/>
      <c r="VCW382" s="811"/>
      <c r="VCX382" s="811"/>
      <c r="VCY382" s="811"/>
      <c r="VCZ382" s="811"/>
      <c r="VDA382" s="811"/>
      <c r="VDB382" s="811"/>
      <c r="VDC382" s="811"/>
      <c r="VDD382" s="811"/>
      <c r="VDE382" s="811"/>
      <c r="VDF382" s="811"/>
      <c r="VDG382" s="811"/>
      <c r="VDH382" s="811"/>
      <c r="VDI382" s="811"/>
      <c r="VDJ382" s="811"/>
      <c r="VDK382" s="811"/>
      <c r="VDL382" s="811"/>
      <c r="VDM382" s="811"/>
      <c r="VDN382" s="811"/>
      <c r="VDO382" s="811"/>
      <c r="VDP382" s="811"/>
      <c r="VDQ382" s="811"/>
      <c r="VDR382" s="811"/>
      <c r="VDS382" s="811"/>
      <c r="VDT382" s="811"/>
      <c r="VDU382" s="811"/>
      <c r="VDV382" s="811"/>
      <c r="VDW382" s="811"/>
      <c r="VDX382" s="811"/>
      <c r="VDY382" s="811"/>
      <c r="VDZ382" s="811"/>
      <c r="VEA382" s="811"/>
      <c r="VEB382" s="811"/>
      <c r="VEC382" s="811"/>
      <c r="VED382" s="811"/>
      <c r="VEE382" s="811"/>
      <c r="VEF382" s="811"/>
      <c r="VEG382" s="811"/>
      <c r="VEH382" s="811"/>
      <c r="VEI382" s="811"/>
      <c r="VEJ382" s="811"/>
      <c r="VEK382" s="811"/>
      <c r="VEL382" s="811"/>
      <c r="VEM382" s="811"/>
      <c r="VEN382" s="811"/>
      <c r="VEO382" s="811"/>
      <c r="VEP382" s="811"/>
      <c r="VEQ382" s="811"/>
      <c r="VER382" s="811"/>
      <c r="VES382" s="811"/>
      <c r="VET382" s="811"/>
      <c r="VEU382" s="811"/>
      <c r="VEV382" s="811"/>
      <c r="VEW382" s="811"/>
      <c r="VEX382" s="811"/>
      <c r="VEY382" s="811"/>
      <c r="VEZ382" s="811"/>
      <c r="VFA382" s="811"/>
      <c r="VFB382" s="811"/>
      <c r="VFC382" s="811"/>
      <c r="VFD382" s="811"/>
      <c r="VFE382" s="811"/>
      <c r="VFF382" s="811"/>
      <c r="VFG382" s="811"/>
      <c r="VFH382" s="811"/>
      <c r="VFI382" s="811"/>
      <c r="VFJ382" s="811"/>
      <c r="VFK382" s="811"/>
      <c r="VFL382" s="811"/>
      <c r="VFM382" s="811"/>
      <c r="VFN382" s="811"/>
      <c r="VFO382" s="811"/>
      <c r="VFP382" s="811"/>
      <c r="VFQ382" s="811"/>
      <c r="VFR382" s="811"/>
      <c r="VFS382" s="811"/>
      <c r="VFT382" s="811"/>
      <c r="VFU382" s="811"/>
      <c r="VFV382" s="811"/>
      <c r="VFW382" s="811"/>
      <c r="VFX382" s="811"/>
      <c r="VFY382" s="811"/>
      <c r="VFZ382" s="811"/>
      <c r="VGA382" s="811"/>
      <c r="VGB382" s="811"/>
      <c r="VGC382" s="811"/>
      <c r="VGD382" s="811"/>
      <c r="VGE382" s="811"/>
      <c r="VGF382" s="811"/>
      <c r="VGG382" s="811"/>
      <c r="VGH382" s="811"/>
      <c r="VGI382" s="811"/>
      <c r="VGJ382" s="811"/>
      <c r="VGK382" s="811"/>
      <c r="VGL382" s="811"/>
      <c r="VGM382" s="811"/>
      <c r="VGN382" s="811"/>
      <c r="VGO382" s="811"/>
      <c r="VGP382" s="811"/>
      <c r="VGQ382" s="811"/>
      <c r="VGR382" s="811"/>
      <c r="VGS382" s="811"/>
      <c r="VGT382" s="811"/>
      <c r="VGU382" s="811"/>
      <c r="VGV382" s="811"/>
      <c r="VGW382" s="811"/>
      <c r="VGX382" s="811"/>
      <c r="VGY382" s="811"/>
      <c r="VGZ382" s="811"/>
      <c r="VHA382" s="811"/>
      <c r="VHB382" s="811"/>
      <c r="VHC382" s="811"/>
      <c r="VHD382" s="811"/>
      <c r="VHE382" s="811"/>
      <c r="VHF382" s="811"/>
      <c r="VHG382" s="811"/>
      <c r="VHH382" s="811"/>
      <c r="VHI382" s="811"/>
      <c r="VHJ382" s="811"/>
      <c r="VHK382" s="811"/>
      <c r="VHL382" s="811"/>
      <c r="VHM382" s="811"/>
      <c r="VHN382" s="811"/>
      <c r="VHO382" s="811"/>
      <c r="VHP382" s="811"/>
      <c r="VHQ382" s="811"/>
      <c r="VHR382" s="811"/>
      <c r="VHS382" s="811"/>
      <c r="VHT382" s="811"/>
      <c r="VHU382" s="811"/>
      <c r="VHV382" s="811"/>
      <c r="VHW382" s="811"/>
      <c r="VHX382" s="811"/>
      <c r="VHY382" s="811"/>
      <c r="VHZ382" s="811"/>
      <c r="VIA382" s="811"/>
      <c r="VIB382" s="811"/>
      <c r="VIC382" s="811"/>
      <c r="VID382" s="811"/>
      <c r="VIE382" s="811"/>
      <c r="VIF382" s="811"/>
      <c r="VIG382" s="811"/>
      <c r="VIH382" s="811"/>
      <c r="VII382" s="811"/>
      <c r="VIJ382" s="811"/>
      <c r="VIK382" s="811"/>
      <c r="VIL382" s="811"/>
      <c r="VIM382" s="811"/>
      <c r="VIN382" s="811"/>
      <c r="VIO382" s="811"/>
      <c r="VIP382" s="811"/>
      <c r="VIQ382" s="811"/>
      <c r="VIR382" s="811"/>
      <c r="VIS382" s="811"/>
      <c r="VIT382" s="811"/>
      <c r="VIU382" s="811"/>
      <c r="VIV382" s="811"/>
      <c r="VIW382" s="811"/>
      <c r="VIX382" s="811"/>
      <c r="VIY382" s="811"/>
      <c r="VIZ382" s="811"/>
      <c r="VJA382" s="811"/>
      <c r="VJB382" s="811"/>
      <c r="VJC382" s="811"/>
      <c r="VJD382" s="811"/>
      <c r="VJE382" s="811"/>
      <c r="VJF382" s="811"/>
      <c r="VJG382" s="811"/>
      <c r="VJH382" s="811"/>
      <c r="VJI382" s="811"/>
      <c r="VJJ382" s="811"/>
      <c r="VJK382" s="811"/>
      <c r="VJL382" s="811"/>
      <c r="VJM382" s="811"/>
      <c r="VJN382" s="811"/>
      <c r="VJO382" s="811"/>
      <c r="VJP382" s="811"/>
      <c r="VJQ382" s="811"/>
      <c r="VJR382" s="811"/>
      <c r="VJS382" s="811"/>
      <c r="VJT382" s="811"/>
      <c r="VJU382" s="811"/>
      <c r="VJV382" s="811"/>
      <c r="VJW382" s="811"/>
      <c r="VJX382" s="811"/>
      <c r="VJY382" s="811"/>
      <c r="VJZ382" s="811"/>
      <c r="VKA382" s="811"/>
      <c r="VKB382" s="811"/>
      <c r="VKC382" s="811"/>
      <c r="VKD382" s="811"/>
      <c r="VKE382" s="811"/>
      <c r="VKF382" s="811"/>
      <c r="VKG382" s="811"/>
      <c r="VKH382" s="811"/>
      <c r="VKI382" s="811"/>
      <c r="VKJ382" s="811"/>
      <c r="VKK382" s="811"/>
      <c r="VKL382" s="811"/>
      <c r="VKM382" s="811"/>
      <c r="VKN382" s="811"/>
      <c r="VKO382" s="811"/>
      <c r="VKP382" s="811"/>
      <c r="VKQ382" s="811"/>
      <c r="VKR382" s="811"/>
      <c r="VKS382" s="811"/>
      <c r="VKT382" s="811"/>
      <c r="VKU382" s="811"/>
      <c r="VKV382" s="811"/>
      <c r="VKW382" s="811"/>
      <c r="VKX382" s="811"/>
      <c r="VKY382" s="811"/>
      <c r="VKZ382" s="811"/>
      <c r="VLA382" s="811"/>
      <c r="VLB382" s="811"/>
      <c r="VLC382" s="811"/>
      <c r="VLD382" s="811"/>
      <c r="VLE382" s="811"/>
      <c r="VLF382" s="811"/>
      <c r="VLG382" s="811"/>
      <c r="VLH382" s="811"/>
      <c r="VLI382" s="811"/>
      <c r="VLJ382" s="811"/>
      <c r="VLK382" s="811"/>
      <c r="VLL382" s="811"/>
      <c r="VLM382" s="811"/>
      <c r="VLN382" s="811"/>
      <c r="VLO382" s="811"/>
      <c r="VLP382" s="811"/>
      <c r="VLQ382" s="811"/>
      <c r="VLR382" s="811"/>
      <c r="VLS382" s="811"/>
      <c r="VLT382" s="811"/>
      <c r="VLU382" s="811"/>
      <c r="VLV382" s="811"/>
      <c r="VLW382" s="811"/>
      <c r="VLX382" s="811"/>
      <c r="VLY382" s="811"/>
      <c r="VLZ382" s="811"/>
      <c r="VMA382" s="811"/>
      <c r="VMB382" s="811"/>
      <c r="VMC382" s="811"/>
      <c r="VMD382" s="811"/>
      <c r="VME382" s="811"/>
      <c r="VMF382" s="811"/>
      <c r="VMG382" s="811"/>
      <c r="VMH382" s="811"/>
      <c r="VMI382" s="811"/>
      <c r="VMJ382" s="811"/>
      <c r="VMK382" s="811"/>
      <c r="VML382" s="811"/>
      <c r="VMM382" s="811"/>
      <c r="VMN382" s="811"/>
      <c r="VMO382" s="811"/>
      <c r="VMP382" s="811"/>
      <c r="VMQ382" s="811"/>
      <c r="VMR382" s="811"/>
      <c r="VMS382" s="811"/>
      <c r="VMT382" s="811"/>
      <c r="VMU382" s="811"/>
      <c r="VMV382" s="811"/>
      <c r="VMW382" s="811"/>
      <c r="VMX382" s="811"/>
      <c r="VMY382" s="811"/>
      <c r="VMZ382" s="811"/>
      <c r="VNA382" s="811"/>
      <c r="VNB382" s="811"/>
      <c r="VNC382" s="811"/>
      <c r="VND382" s="811"/>
      <c r="VNE382" s="811"/>
      <c r="VNF382" s="811"/>
      <c r="VNG382" s="811"/>
      <c r="VNH382" s="811"/>
      <c r="VNI382" s="811"/>
      <c r="VNJ382" s="811"/>
      <c r="VNK382" s="811"/>
      <c r="VNL382" s="811"/>
      <c r="VNM382" s="811"/>
      <c r="VNN382" s="811"/>
      <c r="VNO382" s="811"/>
      <c r="VNP382" s="811"/>
      <c r="VNQ382" s="811"/>
      <c r="VNR382" s="811"/>
      <c r="VNS382" s="811"/>
      <c r="VNT382" s="811"/>
      <c r="VNU382" s="811"/>
      <c r="VNV382" s="811"/>
      <c r="VNW382" s="811"/>
      <c r="VNX382" s="811"/>
      <c r="VNY382" s="811"/>
      <c r="VNZ382" s="811"/>
      <c r="VOA382" s="811"/>
      <c r="VOB382" s="811"/>
      <c r="VOC382" s="811"/>
      <c r="VOD382" s="811"/>
      <c r="VOE382" s="811"/>
      <c r="VOF382" s="811"/>
      <c r="VOG382" s="811"/>
      <c r="VOH382" s="811"/>
      <c r="VOI382" s="811"/>
      <c r="VOJ382" s="811"/>
      <c r="VOK382" s="811"/>
      <c r="VOL382" s="811"/>
      <c r="VOM382" s="811"/>
      <c r="VON382" s="811"/>
      <c r="VOO382" s="811"/>
      <c r="VOP382" s="811"/>
      <c r="VOQ382" s="811"/>
      <c r="VOR382" s="811"/>
      <c r="VOS382" s="811"/>
      <c r="VOT382" s="811"/>
      <c r="VOU382" s="811"/>
      <c r="VOV382" s="811"/>
      <c r="VOW382" s="811"/>
      <c r="VOX382" s="811"/>
      <c r="VOY382" s="811"/>
      <c r="VOZ382" s="811"/>
      <c r="VPA382" s="811"/>
      <c r="VPB382" s="811"/>
      <c r="VPC382" s="811"/>
      <c r="VPD382" s="811"/>
      <c r="VPE382" s="811"/>
      <c r="VPF382" s="811"/>
      <c r="VPG382" s="811"/>
      <c r="VPH382" s="811"/>
      <c r="VPI382" s="811"/>
      <c r="VPJ382" s="811"/>
      <c r="VPK382" s="811"/>
      <c r="VPL382" s="811"/>
      <c r="VPM382" s="811"/>
      <c r="VPN382" s="811"/>
      <c r="VPO382" s="811"/>
      <c r="VPP382" s="811"/>
      <c r="VPQ382" s="811"/>
      <c r="VPR382" s="811"/>
      <c r="VPS382" s="811"/>
      <c r="VPT382" s="811"/>
      <c r="VPU382" s="811"/>
      <c r="VPV382" s="811"/>
      <c r="VPW382" s="811"/>
      <c r="VPX382" s="811"/>
      <c r="VPY382" s="811"/>
      <c r="VPZ382" s="811"/>
      <c r="VQA382" s="811"/>
      <c r="VQB382" s="811"/>
      <c r="VQC382" s="811"/>
      <c r="VQD382" s="811"/>
      <c r="VQE382" s="811"/>
      <c r="VQF382" s="811"/>
      <c r="VQG382" s="811"/>
      <c r="VQH382" s="811"/>
      <c r="VQI382" s="811"/>
      <c r="VQJ382" s="811"/>
      <c r="VQK382" s="811"/>
      <c r="VQL382" s="811"/>
      <c r="VQM382" s="811"/>
      <c r="VQN382" s="811"/>
      <c r="VQO382" s="811"/>
      <c r="VQP382" s="811"/>
      <c r="VQQ382" s="811"/>
      <c r="VQR382" s="811"/>
      <c r="VQS382" s="811"/>
      <c r="VQT382" s="811"/>
      <c r="VQU382" s="811"/>
      <c r="VQV382" s="811"/>
      <c r="VQW382" s="811"/>
      <c r="VQX382" s="811"/>
      <c r="VQY382" s="811"/>
      <c r="VQZ382" s="811"/>
      <c r="VRA382" s="811"/>
      <c r="VRB382" s="811"/>
      <c r="VRC382" s="811"/>
      <c r="VRD382" s="811"/>
      <c r="VRE382" s="811"/>
      <c r="VRF382" s="811"/>
      <c r="VRG382" s="811"/>
      <c r="VRH382" s="811"/>
      <c r="VRI382" s="811"/>
      <c r="VRJ382" s="811"/>
      <c r="VRK382" s="811"/>
      <c r="VRL382" s="811"/>
      <c r="VRM382" s="811"/>
      <c r="VRN382" s="811"/>
      <c r="VRO382" s="811"/>
      <c r="VRP382" s="811"/>
      <c r="VRQ382" s="811"/>
      <c r="VRR382" s="811"/>
      <c r="VRS382" s="811"/>
      <c r="VRT382" s="811"/>
      <c r="VRU382" s="811"/>
      <c r="VRV382" s="811"/>
      <c r="VRW382" s="811"/>
      <c r="VRX382" s="811"/>
      <c r="VRY382" s="811"/>
      <c r="VRZ382" s="811"/>
      <c r="VSA382" s="811"/>
      <c r="VSB382" s="811"/>
      <c r="VSC382" s="811"/>
      <c r="VSD382" s="811"/>
      <c r="VSE382" s="811"/>
      <c r="VSF382" s="811"/>
      <c r="VSG382" s="811"/>
      <c r="VSH382" s="811"/>
      <c r="VSI382" s="811"/>
      <c r="VSJ382" s="811"/>
      <c r="VSK382" s="811"/>
      <c r="VSL382" s="811"/>
      <c r="VSM382" s="811"/>
      <c r="VSN382" s="811"/>
      <c r="VSO382" s="811"/>
      <c r="VSP382" s="811"/>
      <c r="VSQ382" s="811"/>
      <c r="VSR382" s="811"/>
      <c r="VSS382" s="811"/>
      <c r="VST382" s="811"/>
      <c r="VSU382" s="811"/>
      <c r="VSV382" s="811"/>
      <c r="VSW382" s="811"/>
      <c r="VSX382" s="811"/>
      <c r="VSY382" s="811"/>
      <c r="VSZ382" s="811"/>
      <c r="VTA382" s="811"/>
      <c r="VTB382" s="811"/>
      <c r="VTC382" s="811"/>
      <c r="VTD382" s="811"/>
      <c r="VTE382" s="811"/>
      <c r="VTF382" s="811"/>
      <c r="VTG382" s="811"/>
      <c r="VTH382" s="811"/>
      <c r="VTI382" s="811"/>
      <c r="VTJ382" s="811"/>
      <c r="VTK382" s="811"/>
      <c r="VTL382" s="811"/>
      <c r="VTM382" s="811"/>
      <c r="VTN382" s="811"/>
      <c r="VTO382" s="811"/>
      <c r="VTP382" s="811"/>
      <c r="VTQ382" s="811"/>
      <c r="VTR382" s="811"/>
      <c r="VTS382" s="811"/>
      <c r="VTT382" s="811"/>
      <c r="VTU382" s="811"/>
      <c r="VTV382" s="811"/>
      <c r="VTW382" s="811"/>
      <c r="VTX382" s="811"/>
      <c r="VTY382" s="811"/>
      <c r="VTZ382" s="811"/>
      <c r="VUA382" s="811"/>
      <c r="VUB382" s="811"/>
      <c r="VUC382" s="811"/>
      <c r="VUD382" s="811"/>
      <c r="VUE382" s="811"/>
      <c r="VUF382" s="811"/>
      <c r="VUG382" s="811"/>
      <c r="VUH382" s="811"/>
      <c r="VUI382" s="811"/>
      <c r="VUJ382" s="811"/>
      <c r="VUK382" s="811"/>
      <c r="VUL382" s="811"/>
      <c r="VUM382" s="811"/>
      <c r="VUN382" s="811"/>
      <c r="VUO382" s="811"/>
      <c r="VUP382" s="811"/>
      <c r="VUQ382" s="811"/>
      <c r="VUR382" s="811"/>
      <c r="VUS382" s="811"/>
      <c r="VUT382" s="811"/>
      <c r="VUU382" s="811"/>
      <c r="VUV382" s="811"/>
      <c r="VUW382" s="811"/>
      <c r="VUX382" s="811"/>
      <c r="VUY382" s="811"/>
      <c r="VUZ382" s="811"/>
      <c r="VVA382" s="811"/>
      <c r="VVB382" s="811"/>
      <c r="VVC382" s="811"/>
      <c r="VVD382" s="811"/>
      <c r="VVE382" s="811"/>
      <c r="VVF382" s="811"/>
      <c r="VVG382" s="811"/>
      <c r="VVH382" s="811"/>
      <c r="VVI382" s="811"/>
      <c r="VVJ382" s="811"/>
      <c r="VVK382" s="811"/>
      <c r="VVL382" s="811"/>
      <c r="VVM382" s="811"/>
      <c r="VVN382" s="811"/>
      <c r="VVO382" s="811"/>
      <c r="VVP382" s="811"/>
      <c r="VVQ382" s="811"/>
      <c r="VVR382" s="811"/>
      <c r="VVS382" s="811"/>
      <c r="VVT382" s="811"/>
      <c r="VVU382" s="811"/>
      <c r="VVV382" s="811"/>
      <c r="VVW382" s="811"/>
      <c r="VVX382" s="811"/>
      <c r="VVY382" s="811"/>
      <c r="VVZ382" s="811"/>
      <c r="VWA382" s="811"/>
      <c r="VWB382" s="811"/>
      <c r="VWC382" s="811"/>
      <c r="VWD382" s="811"/>
      <c r="VWE382" s="811"/>
      <c r="VWF382" s="811"/>
      <c r="VWG382" s="811"/>
      <c r="VWH382" s="811"/>
      <c r="VWI382" s="811"/>
      <c r="VWJ382" s="811"/>
      <c r="VWK382" s="811"/>
      <c r="VWL382" s="811"/>
      <c r="VWM382" s="811"/>
      <c r="VWN382" s="811"/>
      <c r="VWO382" s="811"/>
      <c r="VWP382" s="811"/>
      <c r="VWQ382" s="811"/>
      <c r="VWR382" s="811"/>
      <c r="VWS382" s="811"/>
      <c r="VWT382" s="811"/>
      <c r="VWU382" s="811"/>
      <c r="VWV382" s="811"/>
      <c r="VWW382" s="811"/>
      <c r="VWX382" s="811"/>
      <c r="VWY382" s="811"/>
      <c r="VWZ382" s="811"/>
      <c r="VXA382" s="811"/>
      <c r="VXB382" s="811"/>
      <c r="VXC382" s="811"/>
      <c r="VXD382" s="811"/>
      <c r="VXE382" s="811"/>
      <c r="VXF382" s="811"/>
      <c r="VXG382" s="811"/>
      <c r="VXH382" s="811"/>
      <c r="VXI382" s="811"/>
      <c r="VXJ382" s="811"/>
      <c r="VXK382" s="811"/>
      <c r="VXL382" s="811"/>
      <c r="VXM382" s="811"/>
      <c r="VXN382" s="811"/>
      <c r="VXO382" s="811"/>
      <c r="VXP382" s="811"/>
      <c r="VXQ382" s="811"/>
      <c r="VXR382" s="811"/>
      <c r="VXS382" s="811"/>
      <c r="VXT382" s="811"/>
      <c r="VXU382" s="811"/>
      <c r="VXV382" s="811"/>
      <c r="VXW382" s="811"/>
      <c r="VXX382" s="811"/>
      <c r="VXY382" s="811"/>
      <c r="VXZ382" s="811"/>
      <c r="VYA382" s="811"/>
      <c r="VYB382" s="811"/>
      <c r="VYC382" s="811"/>
      <c r="VYD382" s="811"/>
      <c r="VYE382" s="811"/>
      <c r="VYF382" s="811"/>
      <c r="VYG382" s="811"/>
      <c r="VYH382" s="811"/>
      <c r="VYI382" s="811"/>
      <c r="VYJ382" s="811"/>
      <c r="VYK382" s="811"/>
      <c r="VYL382" s="811"/>
      <c r="VYM382" s="811"/>
      <c r="VYN382" s="811"/>
      <c r="VYO382" s="811"/>
      <c r="VYP382" s="811"/>
      <c r="VYQ382" s="811"/>
      <c r="VYR382" s="811"/>
      <c r="VYS382" s="811"/>
      <c r="VYT382" s="811"/>
      <c r="VYU382" s="811"/>
      <c r="VYV382" s="811"/>
      <c r="VYW382" s="811"/>
      <c r="VYX382" s="811"/>
      <c r="VYY382" s="811"/>
      <c r="VYZ382" s="811"/>
      <c r="VZA382" s="811"/>
      <c r="VZB382" s="811"/>
      <c r="VZC382" s="811"/>
      <c r="VZD382" s="811"/>
      <c r="VZE382" s="811"/>
      <c r="VZF382" s="811"/>
      <c r="VZG382" s="811"/>
      <c r="VZH382" s="811"/>
      <c r="VZI382" s="811"/>
      <c r="VZJ382" s="811"/>
      <c r="VZK382" s="811"/>
      <c r="VZL382" s="811"/>
      <c r="VZM382" s="811"/>
      <c r="VZN382" s="811"/>
      <c r="VZO382" s="811"/>
      <c r="VZP382" s="811"/>
      <c r="VZQ382" s="811"/>
      <c r="VZR382" s="811"/>
      <c r="VZS382" s="811"/>
      <c r="VZT382" s="811"/>
      <c r="VZU382" s="811"/>
      <c r="VZV382" s="811"/>
      <c r="VZW382" s="811"/>
      <c r="VZX382" s="811"/>
      <c r="VZY382" s="811"/>
      <c r="VZZ382" s="811"/>
      <c r="WAA382" s="811"/>
      <c r="WAB382" s="811"/>
      <c r="WAC382" s="811"/>
      <c r="WAD382" s="811"/>
      <c r="WAE382" s="811"/>
      <c r="WAF382" s="811"/>
      <c r="WAG382" s="811"/>
      <c r="WAH382" s="811"/>
      <c r="WAI382" s="811"/>
      <c r="WAJ382" s="811"/>
      <c r="WAK382" s="811"/>
      <c r="WAL382" s="811"/>
      <c r="WAM382" s="811"/>
      <c r="WAN382" s="811"/>
      <c r="WAO382" s="811"/>
      <c r="WAP382" s="811"/>
      <c r="WAQ382" s="811"/>
      <c r="WAR382" s="811"/>
      <c r="WAS382" s="811"/>
      <c r="WAT382" s="811"/>
      <c r="WAU382" s="811"/>
      <c r="WAV382" s="811"/>
      <c r="WAW382" s="811"/>
      <c r="WAX382" s="811"/>
      <c r="WAY382" s="811"/>
      <c r="WAZ382" s="811"/>
      <c r="WBA382" s="811"/>
      <c r="WBB382" s="811"/>
      <c r="WBC382" s="811"/>
      <c r="WBD382" s="811"/>
      <c r="WBE382" s="811"/>
      <c r="WBF382" s="811"/>
      <c r="WBG382" s="811"/>
      <c r="WBH382" s="811"/>
      <c r="WBI382" s="811"/>
      <c r="WBJ382" s="811"/>
      <c r="WBK382" s="811"/>
      <c r="WBL382" s="811"/>
      <c r="WBM382" s="811"/>
      <c r="WBN382" s="811"/>
      <c r="WBO382" s="811"/>
      <c r="WBP382" s="811"/>
      <c r="WBQ382" s="811"/>
      <c r="WBR382" s="811"/>
      <c r="WBS382" s="811"/>
      <c r="WBT382" s="811"/>
      <c r="WBU382" s="811"/>
      <c r="WBV382" s="811"/>
      <c r="WBW382" s="811"/>
      <c r="WBX382" s="811"/>
      <c r="WBY382" s="811"/>
      <c r="WBZ382" s="811"/>
      <c r="WCA382" s="811"/>
      <c r="WCB382" s="811"/>
      <c r="WCC382" s="811"/>
      <c r="WCD382" s="811"/>
      <c r="WCE382" s="811"/>
      <c r="WCF382" s="811"/>
      <c r="WCG382" s="811"/>
      <c r="WCH382" s="811"/>
      <c r="WCI382" s="811"/>
      <c r="WCJ382" s="811"/>
      <c r="WCK382" s="811"/>
      <c r="WCL382" s="811"/>
      <c r="WCM382" s="811"/>
      <c r="WCN382" s="811"/>
      <c r="WCO382" s="811"/>
      <c r="WCP382" s="811"/>
      <c r="WCQ382" s="811"/>
      <c r="WCR382" s="811"/>
      <c r="WCS382" s="811"/>
      <c r="WCT382" s="811"/>
      <c r="WCU382" s="811"/>
      <c r="WCV382" s="811"/>
      <c r="WCW382" s="811"/>
      <c r="WCX382" s="811"/>
      <c r="WCY382" s="811"/>
      <c r="WCZ382" s="811"/>
      <c r="WDA382" s="811"/>
      <c r="WDB382" s="811"/>
      <c r="WDC382" s="811"/>
      <c r="WDD382" s="811"/>
      <c r="WDE382" s="811"/>
      <c r="WDF382" s="811"/>
      <c r="WDG382" s="811"/>
      <c r="WDH382" s="811"/>
      <c r="WDI382" s="811"/>
      <c r="WDJ382" s="811"/>
      <c r="WDK382" s="811"/>
      <c r="WDL382" s="811"/>
      <c r="WDM382" s="811"/>
      <c r="WDN382" s="811"/>
      <c r="WDO382" s="811"/>
      <c r="WDP382" s="811"/>
      <c r="WDQ382" s="811"/>
      <c r="WDR382" s="811"/>
      <c r="WDS382" s="811"/>
      <c r="WDT382" s="811"/>
      <c r="WDU382" s="811"/>
      <c r="WDV382" s="811"/>
      <c r="WDW382" s="811"/>
      <c r="WDX382" s="811"/>
      <c r="WDY382" s="811"/>
      <c r="WDZ382" s="811"/>
      <c r="WEA382" s="811"/>
      <c r="WEB382" s="811"/>
      <c r="WEC382" s="811"/>
      <c r="WED382" s="811"/>
      <c r="WEE382" s="811"/>
      <c r="WEF382" s="811"/>
      <c r="WEG382" s="811"/>
      <c r="WEH382" s="811"/>
      <c r="WEI382" s="811"/>
      <c r="WEJ382" s="811"/>
      <c r="WEK382" s="811"/>
      <c r="WEL382" s="811"/>
      <c r="WEM382" s="811"/>
      <c r="WEN382" s="811"/>
      <c r="WEO382" s="811"/>
      <c r="WEP382" s="811"/>
      <c r="WEQ382" s="811"/>
      <c r="WER382" s="811"/>
      <c r="WES382" s="811"/>
      <c r="WET382" s="811"/>
      <c r="WEU382" s="811"/>
      <c r="WEV382" s="811"/>
      <c r="WEW382" s="811"/>
      <c r="WEX382" s="811"/>
      <c r="WEY382" s="811"/>
      <c r="WEZ382" s="811"/>
      <c r="WFA382" s="811"/>
      <c r="WFB382" s="811"/>
      <c r="WFC382" s="811"/>
      <c r="WFD382" s="811"/>
      <c r="WFE382" s="811"/>
      <c r="WFF382" s="811"/>
      <c r="WFG382" s="811"/>
      <c r="WFH382" s="811"/>
      <c r="WFI382" s="811"/>
      <c r="WFJ382" s="811"/>
      <c r="WFK382" s="811"/>
      <c r="WFL382" s="811"/>
      <c r="WFM382" s="811"/>
      <c r="WFN382" s="811"/>
      <c r="WFO382" s="811"/>
      <c r="WFP382" s="811"/>
      <c r="WFQ382" s="811"/>
      <c r="WFR382" s="811"/>
      <c r="WFS382" s="811"/>
      <c r="WFT382" s="811"/>
      <c r="WFU382" s="811"/>
      <c r="WFV382" s="811"/>
      <c r="WFW382" s="811"/>
      <c r="WFX382" s="811"/>
      <c r="WFY382" s="811"/>
      <c r="WFZ382" s="811"/>
      <c r="WGA382" s="811"/>
      <c r="WGB382" s="811"/>
      <c r="WGC382" s="811"/>
      <c r="WGD382" s="811"/>
      <c r="WGE382" s="811"/>
      <c r="WGF382" s="811"/>
      <c r="WGG382" s="811"/>
      <c r="WGH382" s="811"/>
      <c r="WGI382" s="811"/>
      <c r="WGJ382" s="811"/>
      <c r="WGK382" s="811"/>
      <c r="WGL382" s="811"/>
      <c r="WGM382" s="811"/>
      <c r="WGN382" s="811"/>
      <c r="WGO382" s="811"/>
      <c r="WGP382" s="811"/>
      <c r="WGQ382" s="811"/>
      <c r="WGR382" s="811"/>
      <c r="WGS382" s="811"/>
      <c r="WGT382" s="811"/>
      <c r="WGU382" s="811"/>
      <c r="WGV382" s="811"/>
      <c r="WGW382" s="811"/>
      <c r="WGX382" s="811"/>
      <c r="WGY382" s="811"/>
      <c r="WGZ382" s="811"/>
      <c r="WHA382" s="811"/>
      <c r="WHB382" s="811"/>
      <c r="WHC382" s="811"/>
      <c r="WHD382" s="811"/>
      <c r="WHE382" s="811"/>
      <c r="WHF382" s="811"/>
      <c r="WHG382" s="811"/>
      <c r="WHH382" s="811"/>
      <c r="WHI382" s="811"/>
      <c r="WHJ382" s="811"/>
      <c r="WHK382" s="811"/>
      <c r="WHL382" s="811"/>
      <c r="WHM382" s="811"/>
      <c r="WHN382" s="811"/>
      <c r="WHO382" s="811"/>
      <c r="WHP382" s="811"/>
      <c r="WHQ382" s="811"/>
      <c r="WHR382" s="811"/>
      <c r="WHS382" s="811"/>
      <c r="WHT382" s="811"/>
      <c r="WHU382" s="811"/>
      <c r="WHV382" s="811"/>
      <c r="WHW382" s="811"/>
      <c r="WHX382" s="811"/>
      <c r="WHY382" s="811"/>
      <c r="WHZ382" s="811"/>
      <c r="WIA382" s="811"/>
      <c r="WIB382" s="811"/>
      <c r="WIC382" s="811"/>
      <c r="WID382" s="811"/>
      <c r="WIE382" s="811"/>
      <c r="WIF382" s="811"/>
      <c r="WIG382" s="811"/>
      <c r="WIH382" s="811"/>
      <c r="WII382" s="811"/>
      <c r="WIJ382" s="811"/>
      <c r="WIK382" s="811"/>
      <c r="WIL382" s="811"/>
      <c r="WIM382" s="811"/>
      <c r="WIN382" s="811"/>
      <c r="WIO382" s="811"/>
      <c r="WIP382" s="811"/>
      <c r="WIQ382" s="811"/>
      <c r="WIR382" s="811"/>
      <c r="WIS382" s="811"/>
      <c r="WIT382" s="811"/>
      <c r="WIU382" s="811"/>
      <c r="WIV382" s="811"/>
      <c r="WIW382" s="811"/>
      <c r="WIX382" s="811"/>
      <c r="WIY382" s="811"/>
      <c r="WIZ382" s="811"/>
      <c r="WJA382" s="811"/>
      <c r="WJB382" s="811"/>
      <c r="WJC382" s="811"/>
      <c r="WJD382" s="811"/>
      <c r="WJE382" s="811"/>
      <c r="WJF382" s="811"/>
      <c r="WJG382" s="811"/>
      <c r="WJH382" s="811"/>
      <c r="WJI382" s="811"/>
      <c r="WJJ382" s="811"/>
      <c r="WJK382" s="811"/>
      <c r="WJL382" s="811"/>
      <c r="WJM382" s="811"/>
      <c r="WJN382" s="811"/>
      <c r="WJO382" s="811"/>
      <c r="WJP382" s="811"/>
      <c r="WJQ382" s="811"/>
      <c r="WJR382" s="811"/>
      <c r="WJS382" s="811"/>
      <c r="WJT382" s="811"/>
      <c r="WJU382" s="811"/>
      <c r="WJV382" s="811"/>
      <c r="WJW382" s="811"/>
      <c r="WJX382" s="811"/>
      <c r="WJY382" s="811"/>
      <c r="WJZ382" s="811"/>
      <c r="WKA382" s="811"/>
      <c r="WKB382" s="811"/>
      <c r="WKC382" s="811"/>
      <c r="WKD382" s="811"/>
      <c r="WKE382" s="811"/>
      <c r="WKF382" s="811"/>
      <c r="WKG382" s="811"/>
      <c r="WKH382" s="811"/>
      <c r="WKI382" s="811"/>
      <c r="WKJ382" s="811"/>
      <c r="WKK382" s="811"/>
      <c r="WKL382" s="811"/>
      <c r="WKM382" s="811"/>
      <c r="WKN382" s="811"/>
      <c r="WKO382" s="811"/>
      <c r="WKP382" s="811"/>
      <c r="WKQ382" s="811"/>
      <c r="WKR382" s="811"/>
      <c r="WKS382" s="811"/>
      <c r="WKT382" s="811"/>
      <c r="WKU382" s="811"/>
      <c r="WKV382" s="811"/>
      <c r="WKW382" s="811"/>
      <c r="WKX382" s="811"/>
      <c r="WKY382" s="811"/>
      <c r="WKZ382" s="811"/>
      <c r="WLA382" s="811"/>
      <c r="WLB382" s="811"/>
      <c r="WLC382" s="811"/>
      <c r="WLD382" s="811"/>
      <c r="WLE382" s="811"/>
      <c r="WLF382" s="811"/>
      <c r="WLG382" s="811"/>
      <c r="WLH382" s="811"/>
      <c r="WLI382" s="811"/>
      <c r="WLJ382" s="811"/>
      <c r="WLK382" s="811"/>
      <c r="WLL382" s="811"/>
      <c r="WLM382" s="811"/>
      <c r="WLN382" s="811"/>
      <c r="WLO382" s="811"/>
      <c r="WLP382" s="811"/>
      <c r="WLQ382" s="811"/>
      <c r="WLR382" s="811"/>
      <c r="WLS382" s="811"/>
      <c r="WLT382" s="811"/>
      <c r="WLU382" s="811"/>
      <c r="WLV382" s="811"/>
      <c r="WLW382" s="811"/>
      <c r="WLX382" s="811"/>
      <c r="WLY382" s="811"/>
      <c r="WLZ382" s="811"/>
      <c r="WMA382" s="811"/>
      <c r="WMB382" s="811"/>
      <c r="WMC382" s="811"/>
      <c r="WMD382" s="811"/>
      <c r="WME382" s="811"/>
      <c r="WMF382" s="811"/>
      <c r="WMG382" s="811"/>
      <c r="WMH382" s="811"/>
      <c r="WMI382" s="811"/>
      <c r="WMJ382" s="811"/>
      <c r="WMK382" s="811"/>
      <c r="WML382" s="811"/>
      <c r="WMM382" s="811"/>
      <c r="WMN382" s="811"/>
      <c r="WMO382" s="811"/>
      <c r="WMP382" s="811"/>
      <c r="WMQ382" s="811"/>
      <c r="WMR382" s="811"/>
      <c r="WMS382" s="811"/>
      <c r="WMT382" s="811"/>
      <c r="WMU382" s="811"/>
      <c r="WMV382" s="811"/>
      <c r="WMW382" s="811"/>
      <c r="WMX382" s="811"/>
      <c r="WMY382" s="811"/>
      <c r="WMZ382" s="811"/>
      <c r="WNA382" s="811"/>
      <c r="WNB382" s="811"/>
      <c r="WNC382" s="811"/>
      <c r="WND382" s="811"/>
      <c r="WNE382" s="811"/>
      <c r="WNF382" s="811"/>
      <c r="WNG382" s="811"/>
      <c r="WNH382" s="811"/>
      <c r="WNI382" s="811"/>
      <c r="WNJ382" s="811"/>
      <c r="WNK382" s="811"/>
      <c r="WNL382" s="811"/>
      <c r="WNM382" s="811"/>
      <c r="WNN382" s="811"/>
      <c r="WNO382" s="811"/>
      <c r="WNP382" s="811"/>
      <c r="WNQ382" s="811"/>
      <c r="WNR382" s="811"/>
      <c r="WNS382" s="811"/>
      <c r="WNT382" s="811"/>
      <c r="WNU382" s="811"/>
      <c r="WNV382" s="811"/>
      <c r="WNW382" s="811"/>
      <c r="WNX382" s="811"/>
      <c r="WNY382" s="811"/>
      <c r="WNZ382" s="811"/>
      <c r="WOA382" s="811"/>
      <c r="WOB382" s="811"/>
      <c r="WOC382" s="811"/>
      <c r="WOD382" s="811"/>
      <c r="WOE382" s="811"/>
      <c r="WOF382" s="811"/>
      <c r="WOG382" s="811"/>
      <c r="WOH382" s="811"/>
      <c r="WOI382" s="811"/>
      <c r="WOJ382" s="811"/>
      <c r="WOK382" s="811"/>
      <c r="WOL382" s="811"/>
      <c r="WOM382" s="811"/>
      <c r="WON382" s="811"/>
      <c r="WOO382" s="811"/>
      <c r="WOP382" s="811"/>
      <c r="WOQ382" s="811"/>
      <c r="WOR382" s="811"/>
      <c r="WOS382" s="811"/>
      <c r="WOT382" s="811"/>
      <c r="WOU382" s="811"/>
      <c r="WOV382" s="811"/>
      <c r="WOW382" s="811"/>
      <c r="WOX382" s="811"/>
      <c r="WOY382" s="811"/>
      <c r="WOZ382" s="811"/>
      <c r="WPA382" s="811"/>
      <c r="WPB382" s="811"/>
      <c r="WPC382" s="811"/>
      <c r="WPD382" s="811"/>
      <c r="WPE382" s="811"/>
      <c r="WPF382" s="811"/>
      <c r="WPG382" s="811"/>
      <c r="WPH382" s="811"/>
      <c r="WPI382" s="811"/>
      <c r="WPJ382" s="811"/>
      <c r="WPK382" s="811"/>
      <c r="WPL382" s="811"/>
      <c r="WPM382" s="811"/>
      <c r="WPN382" s="811"/>
      <c r="WPO382" s="811"/>
      <c r="WPP382" s="811"/>
      <c r="WPQ382" s="811"/>
      <c r="WPR382" s="811"/>
      <c r="WPS382" s="811"/>
      <c r="WPT382" s="811"/>
      <c r="WPU382" s="811"/>
      <c r="WPV382" s="811"/>
      <c r="WPW382" s="811"/>
      <c r="WPX382" s="811"/>
      <c r="WPY382" s="811"/>
      <c r="WPZ382" s="811"/>
      <c r="WQA382" s="811"/>
      <c r="WQB382" s="811"/>
      <c r="WQC382" s="811"/>
      <c r="WQD382" s="811"/>
      <c r="WQE382" s="811"/>
      <c r="WQF382" s="811"/>
      <c r="WQG382" s="811"/>
      <c r="WQH382" s="811"/>
      <c r="WQI382" s="811"/>
      <c r="WQJ382" s="811"/>
      <c r="WQK382" s="811"/>
      <c r="WQL382" s="811"/>
      <c r="WQM382" s="811"/>
      <c r="WQN382" s="811"/>
      <c r="WQO382" s="811"/>
      <c r="WQP382" s="811"/>
      <c r="WQQ382" s="811"/>
      <c r="WQR382" s="811"/>
      <c r="WQS382" s="811"/>
      <c r="WQT382" s="811"/>
      <c r="WQU382" s="811"/>
      <c r="WQV382" s="811"/>
      <c r="WQW382" s="811"/>
      <c r="WQX382" s="811"/>
      <c r="WQY382" s="811"/>
      <c r="WQZ382" s="811"/>
      <c r="WRA382" s="811"/>
      <c r="WRB382" s="811"/>
      <c r="WRC382" s="811"/>
      <c r="WRD382" s="811"/>
      <c r="WRE382" s="811"/>
      <c r="WRF382" s="811"/>
      <c r="WRG382" s="811"/>
      <c r="WRH382" s="811"/>
      <c r="WRI382" s="811"/>
      <c r="WRJ382" s="811"/>
      <c r="WRK382" s="811"/>
      <c r="WRL382" s="811"/>
      <c r="WRM382" s="811"/>
      <c r="WRN382" s="811"/>
      <c r="WRO382" s="811"/>
      <c r="WRP382" s="811"/>
      <c r="WRQ382" s="811"/>
      <c r="WRR382" s="811"/>
      <c r="WRS382" s="811"/>
      <c r="WRT382" s="811"/>
      <c r="WRU382" s="811"/>
      <c r="WRV382" s="811"/>
      <c r="WRW382" s="811"/>
      <c r="WRX382" s="811"/>
      <c r="WRY382" s="811"/>
      <c r="WRZ382" s="811"/>
      <c r="WSA382" s="811"/>
      <c r="WSB382" s="811"/>
      <c r="WSC382" s="811"/>
      <c r="WSD382" s="811"/>
      <c r="WSE382" s="811"/>
      <c r="WSF382" s="811"/>
      <c r="WSG382" s="811"/>
      <c r="WSH382" s="811"/>
      <c r="WSI382" s="811"/>
      <c r="WSJ382" s="811"/>
      <c r="WSK382" s="811"/>
      <c r="WSL382" s="811"/>
      <c r="WSM382" s="811"/>
      <c r="WSN382" s="811"/>
      <c r="WSO382" s="811"/>
      <c r="WSP382" s="811"/>
      <c r="WSQ382" s="811"/>
      <c r="WSR382" s="811"/>
      <c r="WSS382" s="811"/>
      <c r="WST382" s="811"/>
      <c r="WSU382" s="811"/>
      <c r="WSV382" s="811"/>
      <c r="WSW382" s="811"/>
      <c r="WSX382" s="811"/>
      <c r="WSY382" s="811"/>
      <c r="WSZ382" s="811"/>
      <c r="WTA382" s="811"/>
      <c r="WTB382" s="811"/>
      <c r="WTC382" s="811"/>
      <c r="WTD382" s="811"/>
      <c r="WTE382" s="811"/>
      <c r="WTF382" s="811"/>
      <c r="WTG382" s="811"/>
      <c r="WTH382" s="811"/>
      <c r="WTI382" s="811"/>
      <c r="WTJ382" s="811"/>
      <c r="WTK382" s="811"/>
      <c r="WTL382" s="811"/>
      <c r="WTM382" s="811"/>
      <c r="WTN382" s="811"/>
      <c r="WTO382" s="811"/>
      <c r="WTP382" s="811"/>
      <c r="WTQ382" s="811"/>
      <c r="WTR382" s="811"/>
      <c r="WTS382" s="811"/>
      <c r="WTT382" s="811"/>
      <c r="WTU382" s="811"/>
      <c r="WTV382" s="811"/>
      <c r="WTW382" s="811"/>
      <c r="WTX382" s="811"/>
      <c r="WTY382" s="811"/>
      <c r="WTZ382" s="811"/>
      <c r="WUA382" s="811"/>
      <c r="WUB382" s="811"/>
      <c r="WUC382" s="811"/>
      <c r="WUD382" s="811"/>
      <c r="WUE382" s="811"/>
      <c r="WUF382" s="811"/>
      <c r="WUG382" s="811"/>
      <c r="WUH382" s="811"/>
      <c r="WUI382" s="811"/>
      <c r="WUJ382" s="811"/>
      <c r="WUK382" s="811"/>
      <c r="WUL382" s="811"/>
      <c r="WUM382" s="811"/>
      <c r="WUN382" s="811"/>
      <c r="WUO382" s="811"/>
      <c r="WUP382" s="811"/>
      <c r="WUQ382" s="811"/>
      <c r="WUR382" s="811"/>
      <c r="WUS382" s="811"/>
      <c r="WUT382" s="811"/>
      <c r="WUU382" s="811"/>
      <c r="WUV382" s="811"/>
      <c r="WUW382" s="811"/>
      <c r="WUX382" s="811"/>
      <c r="WUY382" s="811"/>
      <c r="WUZ382" s="811"/>
      <c r="WVA382" s="811"/>
      <c r="WVB382" s="811"/>
      <c r="WVC382" s="811"/>
      <c r="WVD382" s="811"/>
      <c r="WVE382" s="811"/>
      <c r="WVF382" s="811"/>
      <c r="WVG382" s="811"/>
      <c r="WVH382" s="811"/>
      <c r="WVI382" s="811"/>
      <c r="WVJ382" s="811"/>
      <c r="WVK382" s="811"/>
      <c r="WVL382" s="811"/>
      <c r="WVM382" s="811"/>
      <c r="WVN382" s="811"/>
      <c r="WVO382" s="811"/>
      <c r="WVP382" s="811"/>
      <c r="WVQ382" s="811"/>
      <c r="WVR382" s="811"/>
      <c r="WVS382" s="811"/>
      <c r="WVT382" s="811"/>
      <c r="WVU382" s="811"/>
      <c r="WVV382" s="811"/>
      <c r="WVW382" s="811"/>
      <c r="WVX382" s="811"/>
      <c r="WVY382" s="811"/>
      <c r="WVZ382" s="811"/>
      <c r="WWA382" s="811"/>
      <c r="WWB382" s="811"/>
      <c r="WWC382" s="811"/>
      <c r="WWD382" s="811"/>
      <c r="WWE382" s="811"/>
      <c r="WWF382" s="811"/>
      <c r="WWG382" s="811"/>
      <c r="WWH382" s="811"/>
      <c r="WWI382" s="811"/>
      <c r="WWJ382" s="811"/>
      <c r="WWK382" s="811"/>
      <c r="WWL382" s="811"/>
      <c r="WWM382" s="811"/>
      <c r="WWN382" s="811"/>
      <c r="WWO382" s="811"/>
      <c r="WWP382" s="811"/>
      <c r="WWQ382" s="811"/>
      <c r="WWR382" s="811"/>
      <c r="WWS382" s="811"/>
      <c r="WWT382" s="811"/>
      <c r="WWU382" s="811"/>
      <c r="WWV382" s="811"/>
      <c r="WWW382" s="811"/>
      <c r="WWX382" s="811"/>
      <c r="WWY382" s="811"/>
      <c r="WWZ382" s="811"/>
      <c r="WXA382" s="811"/>
      <c r="WXB382" s="811"/>
      <c r="WXC382" s="811"/>
      <c r="WXD382" s="811"/>
      <c r="WXE382" s="811"/>
      <c r="WXF382" s="811"/>
      <c r="WXG382" s="811"/>
      <c r="WXH382" s="811"/>
      <c r="WXI382" s="811"/>
      <c r="WXJ382" s="811"/>
      <c r="WXK382" s="811"/>
      <c r="WXL382" s="811"/>
      <c r="WXM382" s="811"/>
      <c r="WXN382" s="811"/>
      <c r="WXO382" s="811"/>
      <c r="WXP382" s="811"/>
      <c r="WXQ382" s="811"/>
      <c r="WXR382" s="811"/>
      <c r="WXS382" s="811"/>
      <c r="WXT382" s="811"/>
      <c r="WXU382" s="811"/>
      <c r="WXV382" s="811"/>
      <c r="WXW382" s="811"/>
      <c r="WXX382" s="811"/>
      <c r="WXY382" s="811"/>
      <c r="WXZ382" s="811"/>
      <c r="WYA382" s="811"/>
      <c r="WYB382" s="811"/>
      <c r="WYC382" s="811"/>
      <c r="WYD382" s="811"/>
      <c r="WYE382" s="811"/>
      <c r="WYF382" s="811"/>
      <c r="WYG382" s="811"/>
      <c r="WYH382" s="811"/>
      <c r="WYI382" s="811"/>
      <c r="WYJ382" s="811"/>
      <c r="WYK382" s="811"/>
      <c r="WYL382" s="811"/>
      <c r="WYM382" s="811"/>
      <c r="WYN382" s="811"/>
      <c r="WYO382" s="811"/>
      <c r="WYP382" s="811"/>
      <c r="WYQ382" s="811"/>
      <c r="WYR382" s="811"/>
      <c r="WYS382" s="811"/>
      <c r="WYT382" s="811"/>
      <c r="WYU382" s="811"/>
      <c r="WYV382" s="811"/>
      <c r="WYW382" s="811"/>
      <c r="WYX382" s="811"/>
      <c r="WYY382" s="811"/>
      <c r="WYZ382" s="811"/>
      <c r="WZA382" s="811"/>
      <c r="WZB382" s="811"/>
      <c r="WZC382" s="811"/>
      <c r="WZD382" s="811"/>
      <c r="WZE382" s="811"/>
      <c r="WZF382" s="811"/>
      <c r="WZG382" s="811"/>
      <c r="WZH382" s="811"/>
      <c r="WZI382" s="811"/>
      <c r="WZJ382" s="811"/>
      <c r="WZK382" s="811"/>
      <c r="WZL382" s="811"/>
      <c r="WZM382" s="811"/>
      <c r="WZN382" s="811"/>
      <c r="WZO382" s="811"/>
      <c r="WZP382" s="811"/>
      <c r="WZQ382" s="811"/>
      <c r="WZR382" s="811"/>
      <c r="WZS382" s="811"/>
      <c r="WZT382" s="811"/>
      <c r="WZU382" s="811"/>
      <c r="WZV382" s="811"/>
      <c r="WZW382" s="811"/>
      <c r="WZX382" s="811"/>
      <c r="WZY382" s="811"/>
      <c r="WZZ382" s="811"/>
      <c r="XAA382" s="811"/>
      <c r="XAB382" s="811"/>
      <c r="XAC382" s="811"/>
      <c r="XAD382" s="811"/>
      <c r="XAE382" s="811"/>
      <c r="XAF382" s="811"/>
      <c r="XAG382" s="811"/>
      <c r="XAH382" s="811"/>
      <c r="XAI382" s="811"/>
      <c r="XAJ382" s="811"/>
      <c r="XAK382" s="811"/>
      <c r="XAL382" s="811"/>
      <c r="XAM382" s="811"/>
      <c r="XAN382" s="811"/>
      <c r="XAO382" s="811"/>
      <c r="XAP382" s="811"/>
      <c r="XAQ382" s="811"/>
      <c r="XAR382" s="811"/>
      <c r="XAS382" s="811"/>
      <c r="XAT382" s="811"/>
      <c r="XAU382" s="811"/>
      <c r="XAV382" s="811"/>
      <c r="XAW382" s="811"/>
      <c r="XAX382" s="811"/>
      <c r="XAY382" s="811"/>
      <c r="XAZ382" s="811"/>
      <c r="XBA382" s="811"/>
      <c r="XBB382" s="811"/>
      <c r="XBC382" s="811"/>
      <c r="XBD382" s="811"/>
      <c r="XBE382" s="811"/>
      <c r="XBF382" s="811"/>
      <c r="XBG382" s="811"/>
      <c r="XBH382" s="811"/>
      <c r="XBI382" s="811"/>
      <c r="XBJ382" s="811"/>
      <c r="XBK382" s="811"/>
      <c r="XBL382" s="811"/>
      <c r="XBM382" s="811"/>
      <c r="XBN382" s="811"/>
      <c r="XBO382" s="811"/>
      <c r="XBP382" s="811"/>
      <c r="XBQ382" s="811"/>
      <c r="XBR382" s="811"/>
      <c r="XBS382" s="811"/>
      <c r="XBT382" s="811"/>
      <c r="XBU382" s="811"/>
      <c r="XBV382" s="811"/>
      <c r="XBW382" s="811"/>
      <c r="XBX382" s="811"/>
      <c r="XBY382" s="811"/>
      <c r="XBZ382" s="811"/>
      <c r="XCA382" s="811"/>
      <c r="XCB382" s="811"/>
      <c r="XCC382" s="811"/>
      <c r="XCD382" s="811"/>
      <c r="XCE382" s="811"/>
      <c r="XCF382" s="811"/>
      <c r="XCG382" s="811"/>
      <c r="XCH382" s="811"/>
      <c r="XCI382" s="811"/>
      <c r="XCJ382" s="811"/>
    </row>
  </sheetData>
  <protectedRanges>
    <protectedRange sqref="F85" name="Rango1_1_1_1_1_1_2_2"/>
    <protectedRange sqref="D16:E22" name="Rango1_3_2_1_1_6"/>
    <protectedRange sqref="D24:E27" name="Rango1_3_2_1_1_7"/>
    <protectedRange sqref="D29:E29" name="Rango1_3_2_1_1_8"/>
    <protectedRange sqref="E38:E40" name="Rango1_2_1_1_2_2"/>
    <protectedRange sqref="E42:E48" name="Rango1_2_1_1_2_3"/>
    <protectedRange sqref="F81 F75:F78" name="Rango1_1_1_1_1_1_3_3"/>
    <protectedRange sqref="F78" name="Rango1_1_1_1_1_1_1_2_3"/>
    <protectedRange sqref="F80" name="Rango1_1_1_1_1_3_2_2"/>
    <protectedRange sqref="F79" name="Rango1_1_1_1_1_1_3_1_2"/>
    <protectedRange sqref="F79" name="Rango1_1_1_1_1_1_1_2_1_2"/>
    <protectedRange sqref="F82:F84" name="Rango1_1_1_1_1_1_2_2_1_2"/>
  </protectedRanges>
  <mergeCells count="53">
    <mergeCell ref="B85:H85"/>
    <mergeCell ref="C69:E70"/>
    <mergeCell ref="F69:H69"/>
    <mergeCell ref="B78:H78"/>
    <mergeCell ref="B79:H79"/>
    <mergeCell ref="B80:H80"/>
    <mergeCell ref="B81:H81"/>
    <mergeCell ref="B82:H82"/>
    <mergeCell ref="B84:H84"/>
    <mergeCell ref="B75:H75"/>
    <mergeCell ref="B76:H76"/>
    <mergeCell ref="B77:H77"/>
    <mergeCell ref="B61:G61"/>
    <mergeCell ref="B62:G62"/>
    <mergeCell ref="B64:C64"/>
    <mergeCell ref="H49:H50"/>
    <mergeCell ref="B52:H52"/>
    <mergeCell ref="B54:H54"/>
    <mergeCell ref="F55:G58"/>
    <mergeCell ref="B59:G59"/>
    <mergeCell ref="B60:G60"/>
    <mergeCell ref="H33:H34"/>
    <mergeCell ref="B36:H36"/>
    <mergeCell ref="B37:H37"/>
    <mergeCell ref="B41:H41"/>
    <mergeCell ref="B49:B50"/>
    <mergeCell ref="C49:C51"/>
    <mergeCell ref="D49:D51"/>
    <mergeCell ref="E49:E50"/>
    <mergeCell ref="F49:F50"/>
    <mergeCell ref="G49:G50"/>
    <mergeCell ref="B33:B34"/>
    <mergeCell ref="C33:C35"/>
    <mergeCell ref="D33:D35"/>
    <mergeCell ref="E33:E34"/>
    <mergeCell ref="F33:F34"/>
    <mergeCell ref="G33:G34"/>
    <mergeCell ref="B32:G32"/>
    <mergeCell ref="B2:E2"/>
    <mergeCell ref="B5:H5"/>
    <mergeCell ref="B6:H6"/>
    <mergeCell ref="B7:H7"/>
    <mergeCell ref="B8:H10"/>
    <mergeCell ref="B11:B12"/>
    <mergeCell ref="C11:C13"/>
    <mergeCell ref="D11:D12"/>
    <mergeCell ref="E11:E12"/>
    <mergeCell ref="F11:F12"/>
    <mergeCell ref="G11:G12"/>
    <mergeCell ref="H11:H12"/>
    <mergeCell ref="B14:H14"/>
    <mergeCell ref="B30:G30"/>
    <mergeCell ref="B31:G31"/>
  </mergeCells>
  <conditionalFormatting sqref="B30:B32 H31:H32 B54:H54 B11:H14 B49:H51 B33:H36 G53">
    <cfRule type="containsBlanks" dxfId="44" priority="47">
      <formula>LEN(TRIM(B11))=0</formula>
    </cfRule>
  </conditionalFormatting>
  <conditionalFormatting sqref="F55">
    <cfRule type="containsBlanks" dxfId="43" priority="46">
      <formula>LEN(TRIM(F55))=0</formula>
    </cfRule>
  </conditionalFormatting>
  <conditionalFormatting sqref="B59:B61 H59:H62">
    <cfRule type="containsBlanks" dxfId="42" priority="45">
      <formula>LEN(TRIM(B59))=0</formula>
    </cfRule>
  </conditionalFormatting>
  <conditionalFormatting sqref="B62">
    <cfRule type="containsBlanks" dxfId="41" priority="44">
      <formula>LEN(TRIM(B62))=0</formula>
    </cfRule>
  </conditionalFormatting>
  <conditionalFormatting sqref="E17">
    <cfRule type="containsBlanks" dxfId="40" priority="38">
      <formula>LEN(TRIM(E17))=0</formula>
    </cfRule>
  </conditionalFormatting>
  <conditionalFormatting sqref="E18">
    <cfRule type="containsBlanks" dxfId="39" priority="37">
      <formula>LEN(TRIM(E18))=0</formula>
    </cfRule>
  </conditionalFormatting>
  <conditionalFormatting sqref="D21:D22 F18:G22 B16:D20 G16:G17">
    <cfRule type="containsBlanks" dxfId="38" priority="41">
      <formula>LEN(TRIM(B16))=0</formula>
    </cfRule>
  </conditionalFormatting>
  <conditionalFormatting sqref="B21:C22">
    <cfRule type="containsBlanks" dxfId="37" priority="40">
      <formula>LEN(TRIM(B21))=0</formula>
    </cfRule>
  </conditionalFormatting>
  <conditionalFormatting sqref="E20">
    <cfRule type="containsBlanks" dxfId="36" priority="35">
      <formula>LEN(TRIM(E20))=0</formula>
    </cfRule>
  </conditionalFormatting>
  <conditionalFormatting sqref="B37:H37">
    <cfRule type="containsBlanks" dxfId="35" priority="43">
      <formula>LEN(TRIM(B37))=0</formula>
    </cfRule>
  </conditionalFormatting>
  <conditionalFormatting sqref="B53:D53">
    <cfRule type="containsBlanks" dxfId="34" priority="42">
      <formula>LEN(TRIM(B53))=0</formula>
    </cfRule>
  </conditionalFormatting>
  <conditionalFormatting sqref="F16">
    <cfRule type="containsBlanks" dxfId="33" priority="32">
      <formula>LEN(TRIM(F16))=0</formula>
    </cfRule>
  </conditionalFormatting>
  <conditionalFormatting sqref="E24">
    <cfRule type="containsBlanks" dxfId="32" priority="30">
      <formula>LEN(TRIM(E24))=0</formula>
    </cfRule>
  </conditionalFormatting>
  <conditionalFormatting sqref="E29">
    <cfRule type="containsBlanks" dxfId="31" priority="26">
      <formula>LEN(TRIM(E29))=0</formula>
    </cfRule>
  </conditionalFormatting>
  <conditionalFormatting sqref="B55:B57 D55:E57">
    <cfRule type="containsBlanks" dxfId="30" priority="17">
      <formula>LEN(TRIM(B55))=0</formula>
    </cfRule>
  </conditionalFormatting>
  <conditionalFormatting sqref="H24">
    <cfRule type="containsBlanks" dxfId="29" priority="12">
      <formula>LEN(TRIM(H24))=0</formula>
    </cfRule>
  </conditionalFormatting>
  <conditionalFormatting sqref="H30">
    <cfRule type="containsBlanks" dxfId="28" priority="25">
      <formula>LEN(TRIM(H30))=0</formula>
    </cfRule>
  </conditionalFormatting>
  <conditionalFormatting sqref="B24:D27 F24:G27">
    <cfRule type="containsBlanks" dxfId="27" priority="31">
      <formula>LEN(TRIM(B24))=0</formula>
    </cfRule>
  </conditionalFormatting>
  <conditionalFormatting sqref="E16">
    <cfRule type="containsBlanks" dxfId="26" priority="39">
      <formula>LEN(TRIM(E16))=0</formula>
    </cfRule>
  </conditionalFormatting>
  <conditionalFormatting sqref="B40">
    <cfRule type="containsBlanks" dxfId="25" priority="22">
      <formula>LEN(TRIM(B40))=0</formula>
    </cfRule>
  </conditionalFormatting>
  <conditionalFormatting sqref="E19">
    <cfRule type="containsBlanks" dxfId="24" priority="36">
      <formula>LEN(TRIM(E19))=0</formula>
    </cfRule>
  </conditionalFormatting>
  <conditionalFormatting sqref="E25:E26">
    <cfRule type="containsBlanks" dxfId="23" priority="29">
      <formula>LEN(TRIM(E25))=0</formula>
    </cfRule>
  </conditionalFormatting>
  <conditionalFormatting sqref="E21:E22">
    <cfRule type="containsBlanks" dxfId="22" priority="34">
      <formula>LEN(TRIM(E21))=0</formula>
    </cfRule>
  </conditionalFormatting>
  <conditionalFormatting sqref="F17">
    <cfRule type="containsBlanks" dxfId="21" priority="33">
      <formula>LEN(TRIM(F17))=0</formula>
    </cfRule>
  </conditionalFormatting>
  <conditionalFormatting sqref="E38:E40">
    <cfRule type="containsBlanks" dxfId="20" priority="23">
      <formula>LEN(TRIM(E38))=0</formula>
    </cfRule>
  </conditionalFormatting>
  <conditionalFormatting sqref="B38:D39 F38:G40 C40:D40">
    <cfRule type="containsBlanks" dxfId="19" priority="24">
      <formula>LEN(TRIM(B38))=0</formula>
    </cfRule>
  </conditionalFormatting>
  <conditionalFormatting sqref="E27">
    <cfRule type="containsBlanks" dxfId="18" priority="28">
      <formula>LEN(TRIM(E27))=0</formula>
    </cfRule>
  </conditionalFormatting>
  <conditionalFormatting sqref="B29:D29 F29:H29">
    <cfRule type="containsBlanks" dxfId="17" priority="27">
      <formula>LEN(TRIM(B29))=0</formula>
    </cfRule>
  </conditionalFormatting>
  <conditionalFormatting sqref="B42:B46 D42:D46 B47:D48 F42:G48">
    <cfRule type="containsBlanks" dxfId="16" priority="21">
      <formula>LEN(TRIM(B42))=0</formula>
    </cfRule>
  </conditionalFormatting>
  <conditionalFormatting sqref="C42:C46">
    <cfRule type="containsBlanks" dxfId="15" priority="20">
      <formula>LEN(TRIM(C42))=0</formula>
    </cfRule>
  </conditionalFormatting>
  <conditionalFormatting sqref="E42:E48">
    <cfRule type="containsBlanks" dxfId="14" priority="19">
      <formula>LEN(TRIM(E42))=0</formula>
    </cfRule>
  </conditionalFormatting>
  <conditionalFormatting sqref="E58 B58">
    <cfRule type="containsBlanks" dxfId="13" priority="16">
      <formula>LEN(TRIM(B58))=0</formula>
    </cfRule>
  </conditionalFormatting>
  <conditionalFormatting sqref="B41:H41">
    <cfRule type="containsBlanks" dxfId="12" priority="18">
      <formula>LEN(TRIM(B41))=0</formula>
    </cfRule>
  </conditionalFormatting>
  <conditionalFormatting sqref="D58">
    <cfRule type="containsBlanks" dxfId="11" priority="15">
      <formula>LEN(TRIM(D58))=0</formula>
    </cfRule>
  </conditionalFormatting>
  <conditionalFormatting sqref="H16:H22">
    <cfRule type="containsBlanks" dxfId="10" priority="13">
      <formula>LEN(TRIM(H16))=0</formula>
    </cfRule>
  </conditionalFormatting>
  <conditionalFormatting sqref="B8">
    <cfRule type="containsBlanks" dxfId="9" priority="14">
      <formula>LEN(TRIM(B8))=0</formula>
    </cfRule>
  </conditionalFormatting>
  <conditionalFormatting sqref="H25:H27">
    <cfRule type="containsBlanks" dxfId="8" priority="11">
      <formula>LEN(TRIM(H25))=0</formula>
    </cfRule>
  </conditionalFormatting>
  <conditionalFormatting sqref="H38:H40">
    <cfRule type="containsBlanks" dxfId="7" priority="10">
      <formula>LEN(TRIM(H38))=0</formula>
    </cfRule>
  </conditionalFormatting>
  <conditionalFormatting sqref="H42:H46">
    <cfRule type="containsBlanks" dxfId="6" priority="9">
      <formula>LEN(TRIM(H42))=0</formula>
    </cfRule>
  </conditionalFormatting>
  <conditionalFormatting sqref="H47:H48">
    <cfRule type="containsBlanks" dxfId="5" priority="8">
      <formula>LEN(TRIM(H47))=0</formula>
    </cfRule>
  </conditionalFormatting>
  <conditionalFormatting sqref="B52:H52">
    <cfRule type="containsBlanks" dxfId="4" priority="7">
      <formula>LEN(TRIM(B52))=0</formula>
    </cfRule>
  </conditionalFormatting>
  <conditionalFormatting sqref="H53">
    <cfRule type="containsBlanks" dxfId="3" priority="6">
      <formula>LEN(TRIM(H53))=0</formula>
    </cfRule>
  </conditionalFormatting>
  <conditionalFormatting sqref="H56:H58">
    <cfRule type="containsBlanks" dxfId="2" priority="4">
      <formula>LEN(TRIM(H56))=0</formula>
    </cfRule>
  </conditionalFormatting>
  <conditionalFormatting sqref="H55">
    <cfRule type="containsBlanks" dxfId="1" priority="5">
      <formula>LEN(TRIM(H55))=0</formula>
    </cfRule>
  </conditionalFormatting>
  <conditionalFormatting sqref="E53">
    <cfRule type="containsBlanks" dxfId="0" priority="1">
      <formula>LEN(TRIM(E53))=0</formula>
    </cfRule>
  </conditionalFormatting>
  <printOptions horizontalCentered="1" verticalCentered="1"/>
  <pageMargins left="0.70866141732283472" right="0.70866141732283472" top="0.74803149606299213" bottom="0.74803149606299213" header="0.31496062992125984" footer="0.31496062992125984"/>
  <pageSetup scale="67" fitToHeight="0" orientation="portrait" r:id="rId1"/>
  <rowBreaks count="2" manualBreakCount="2">
    <brk id="48" max="8" man="1"/>
    <brk id="91" max="8"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8"/>
  <dimension ref="A1:H77"/>
  <sheetViews>
    <sheetView workbookViewId="0">
      <selection sqref="A1:H1"/>
    </sheetView>
  </sheetViews>
  <sheetFormatPr baseColWidth="10" defaultColWidth="11.42578125" defaultRowHeight="12.75" x14ac:dyDescent="0.2"/>
  <cols>
    <col min="1" max="1" width="13.140625" customWidth="1"/>
    <col min="2" max="2" width="12.42578125" customWidth="1"/>
    <col min="3" max="3" width="12.85546875" customWidth="1"/>
    <col min="6" max="6" width="15.42578125" customWidth="1"/>
    <col min="7" max="7" width="17" customWidth="1"/>
    <col min="8" max="8" width="16.42578125" customWidth="1"/>
  </cols>
  <sheetData>
    <row r="1" spans="1:8" ht="35.1" customHeight="1" x14ac:dyDescent="0.2">
      <c r="A1" s="1136" t="s">
        <v>1558</v>
      </c>
      <c r="B1" s="1136"/>
      <c r="C1" s="1136"/>
      <c r="D1" s="1136"/>
      <c r="E1" s="1136"/>
      <c r="F1" s="1136"/>
      <c r="G1" s="1136"/>
      <c r="H1" s="1136"/>
    </row>
    <row r="2" spans="1:8" x14ac:dyDescent="0.2">
      <c r="A2" s="1137" t="s">
        <v>1559</v>
      </c>
      <c r="B2" s="1137"/>
      <c r="C2" s="1137"/>
      <c r="D2" s="1137"/>
      <c r="E2" s="1137"/>
      <c r="F2" s="1137"/>
      <c r="G2" s="1137"/>
      <c r="H2" s="1137"/>
    </row>
    <row r="3" spans="1:8" x14ac:dyDescent="0.2">
      <c r="A3" s="432" t="s">
        <v>1560</v>
      </c>
      <c r="B3" s="432" t="s">
        <v>1561</v>
      </c>
      <c r="C3" s="432"/>
      <c r="D3" s="432"/>
      <c r="E3" s="433"/>
      <c r="F3" s="432"/>
      <c r="G3" s="432"/>
      <c r="H3" s="437"/>
    </row>
    <row r="4" spans="1:8" x14ac:dyDescent="0.2">
      <c r="A4" s="432" t="s">
        <v>1562</v>
      </c>
      <c r="B4" s="432" t="s">
        <v>1563</v>
      </c>
      <c r="C4" s="432"/>
      <c r="D4" s="432"/>
      <c r="E4" s="433"/>
      <c r="F4" s="432"/>
      <c r="G4" s="432"/>
      <c r="H4" s="437"/>
    </row>
    <row r="5" spans="1:8" x14ac:dyDescent="0.2">
      <c r="A5" s="432" t="s">
        <v>1564</v>
      </c>
      <c r="B5" s="432" t="s">
        <v>1565</v>
      </c>
      <c r="C5" s="432"/>
      <c r="D5" s="432"/>
      <c r="E5" s="433"/>
      <c r="F5" s="432"/>
      <c r="G5" s="432"/>
      <c r="H5" s="437"/>
    </row>
    <row r="6" spans="1:8" x14ac:dyDescent="0.2">
      <c r="A6" s="432" t="s">
        <v>1566</v>
      </c>
      <c r="B6" s="432" t="s">
        <v>1567</v>
      </c>
      <c r="C6" s="432"/>
      <c r="D6" s="432"/>
      <c r="E6" s="433"/>
      <c r="F6" s="432"/>
      <c r="G6" s="432"/>
      <c r="H6" s="437"/>
    </row>
    <row r="7" spans="1:8" x14ac:dyDescent="0.2">
      <c r="E7" s="434"/>
      <c r="H7" s="438"/>
    </row>
    <row r="8" spans="1:8" s="567" customFormat="1" ht="27.75" customHeight="1" x14ac:dyDescent="0.2">
      <c r="A8" s="576" t="s">
        <v>1568</v>
      </c>
      <c r="B8" s="576" t="s">
        <v>1569</v>
      </c>
      <c r="C8" s="576" t="s">
        <v>1570</v>
      </c>
      <c r="D8" s="576" t="s">
        <v>1571</v>
      </c>
      <c r="E8" s="576" t="s">
        <v>1572</v>
      </c>
      <c r="F8" s="576" t="s">
        <v>1573</v>
      </c>
      <c r="G8" s="576" t="s">
        <v>1574</v>
      </c>
      <c r="H8" s="577" t="s">
        <v>216</v>
      </c>
    </row>
    <row r="9" spans="1:8" hidden="1" x14ac:dyDescent="0.2">
      <c r="A9" s="435" t="s">
        <v>1575</v>
      </c>
      <c r="B9" s="435" t="s">
        <v>1576</v>
      </c>
      <c r="C9" s="435" t="s">
        <v>1577</v>
      </c>
      <c r="D9" s="435" t="s">
        <v>1487</v>
      </c>
      <c r="E9" s="436" t="s">
        <v>1578</v>
      </c>
      <c r="F9" s="435">
        <v>895171.85919300001</v>
      </c>
      <c r="G9" s="435">
        <v>1214933.2312400001</v>
      </c>
      <c r="H9" s="501">
        <v>77</v>
      </c>
    </row>
    <row r="10" spans="1:8" ht="9" hidden="1" customHeight="1" x14ac:dyDescent="0.2">
      <c r="A10" s="435" t="s">
        <v>1575</v>
      </c>
      <c r="B10" s="435" t="s">
        <v>1576</v>
      </c>
      <c r="C10" s="435" t="s">
        <v>1579</v>
      </c>
      <c r="D10" s="435" t="s">
        <v>1487</v>
      </c>
      <c r="E10" s="436" t="s">
        <v>1578</v>
      </c>
      <c r="F10" s="435">
        <v>895157.74432199995</v>
      </c>
      <c r="G10" s="435">
        <v>1214942.76144</v>
      </c>
      <c r="H10" s="501">
        <v>94</v>
      </c>
    </row>
    <row r="11" spans="1:8" x14ac:dyDescent="0.2">
      <c r="A11" s="435" t="s">
        <v>1556</v>
      </c>
      <c r="B11" s="435" t="s">
        <v>1576</v>
      </c>
      <c r="C11" s="435" t="s">
        <v>1579</v>
      </c>
      <c r="D11" s="435" t="s">
        <v>1487</v>
      </c>
      <c r="E11" s="436" t="s">
        <v>1578</v>
      </c>
      <c r="F11" s="435">
        <v>895101.64479699999</v>
      </c>
      <c r="G11" s="435">
        <v>1214969.36512</v>
      </c>
      <c r="H11" s="439">
        <v>155</v>
      </c>
    </row>
    <row r="12" spans="1:8" x14ac:dyDescent="0.2">
      <c r="A12" s="435" t="s">
        <v>1556</v>
      </c>
      <c r="B12" s="435" t="s">
        <v>1576</v>
      </c>
      <c r="C12" s="435" t="s">
        <v>1580</v>
      </c>
      <c r="D12" s="435" t="s">
        <v>1487</v>
      </c>
      <c r="E12" s="436" t="s">
        <v>1578</v>
      </c>
      <c r="F12" s="435">
        <v>895085.390717</v>
      </c>
      <c r="G12" s="435">
        <v>1214988.00948</v>
      </c>
      <c r="H12" s="439">
        <v>181</v>
      </c>
    </row>
    <row r="13" spans="1:8" x14ac:dyDescent="0.2">
      <c r="A13" s="435" t="s">
        <v>1575</v>
      </c>
      <c r="B13" s="435" t="s">
        <v>1581</v>
      </c>
      <c r="C13" s="435" t="s">
        <v>1582</v>
      </c>
      <c r="D13" s="435" t="s">
        <v>1583</v>
      </c>
      <c r="E13" s="436" t="s">
        <v>1578</v>
      </c>
      <c r="F13" s="435">
        <v>895046.55685699999</v>
      </c>
      <c r="G13" s="435">
        <v>1215027.20426</v>
      </c>
      <c r="H13" s="439">
        <v>236</v>
      </c>
    </row>
    <row r="14" spans="1:8" x14ac:dyDescent="0.2">
      <c r="A14" s="435" t="s">
        <v>1575</v>
      </c>
      <c r="B14" s="435" t="s">
        <v>1576</v>
      </c>
      <c r="C14" s="435" t="s">
        <v>1584</v>
      </c>
      <c r="D14" s="435" t="s">
        <v>1487</v>
      </c>
      <c r="E14" s="436" t="s">
        <v>1578</v>
      </c>
      <c r="F14" s="435">
        <v>895022.69640300004</v>
      </c>
      <c r="G14" s="435">
        <v>1215044.39289</v>
      </c>
      <c r="H14" s="439">
        <v>266</v>
      </c>
    </row>
    <row r="15" spans="1:8" x14ac:dyDescent="0.2">
      <c r="A15" s="435" t="s">
        <v>1556</v>
      </c>
      <c r="B15" s="435" t="s">
        <v>1576</v>
      </c>
      <c r="C15" s="435" t="s">
        <v>1584</v>
      </c>
      <c r="D15" s="435" t="s">
        <v>1487</v>
      </c>
      <c r="E15" s="436" t="s">
        <v>1578</v>
      </c>
      <c r="F15" s="435">
        <v>894981.64353</v>
      </c>
      <c r="G15" s="435">
        <v>1215095.23759</v>
      </c>
      <c r="H15" s="439">
        <v>332</v>
      </c>
    </row>
    <row r="16" spans="1:8" x14ac:dyDescent="0.2">
      <c r="A16" s="435" t="s">
        <v>1556</v>
      </c>
      <c r="B16" s="435" t="s">
        <v>1581</v>
      </c>
      <c r="C16" s="435" t="s">
        <v>1582</v>
      </c>
      <c r="D16" s="435" t="s">
        <v>1583</v>
      </c>
      <c r="E16" s="436" t="s">
        <v>1578</v>
      </c>
      <c r="F16" s="435">
        <v>894972.36688999995</v>
      </c>
      <c r="G16" s="435">
        <v>1215124.7124099999</v>
      </c>
      <c r="H16" s="439">
        <v>364</v>
      </c>
    </row>
    <row r="17" spans="1:8" x14ac:dyDescent="0.2">
      <c r="A17" s="435" t="s">
        <v>1575</v>
      </c>
      <c r="B17" s="435" t="s">
        <v>1576</v>
      </c>
      <c r="C17" s="435" t="s">
        <v>1577</v>
      </c>
      <c r="D17" s="435" t="s">
        <v>1487</v>
      </c>
      <c r="E17" s="436" t="s">
        <v>1578</v>
      </c>
      <c r="F17" s="435">
        <v>894881.38547900005</v>
      </c>
      <c r="G17" s="435">
        <v>1215181.73587</v>
      </c>
      <c r="H17" s="439">
        <v>475</v>
      </c>
    </row>
    <row r="18" spans="1:8" x14ac:dyDescent="0.2">
      <c r="A18" s="435" t="s">
        <v>1556</v>
      </c>
      <c r="B18" s="435" t="s">
        <v>1576</v>
      </c>
      <c r="C18" s="435" t="s">
        <v>1580</v>
      </c>
      <c r="D18" s="435" t="s">
        <v>1487</v>
      </c>
      <c r="E18" s="436" t="s">
        <v>1578</v>
      </c>
      <c r="F18" s="435">
        <v>894829.51339800004</v>
      </c>
      <c r="G18" s="435">
        <v>1215214.52376</v>
      </c>
      <c r="H18" s="439">
        <v>543</v>
      </c>
    </row>
    <row r="19" spans="1:8" x14ac:dyDescent="0.2">
      <c r="A19" s="435" t="s">
        <v>1575</v>
      </c>
      <c r="B19" s="435" t="s">
        <v>1576</v>
      </c>
      <c r="C19" s="435" t="s">
        <v>1585</v>
      </c>
      <c r="D19" s="435" t="s">
        <v>1487</v>
      </c>
      <c r="E19" s="436" t="s">
        <v>1578</v>
      </c>
      <c r="F19" s="435">
        <v>894825.87323899998</v>
      </c>
      <c r="G19" s="435">
        <v>1215255.24575</v>
      </c>
      <c r="H19" s="439">
        <v>584</v>
      </c>
    </row>
    <row r="20" spans="1:8" x14ac:dyDescent="0.2">
      <c r="A20" s="435" t="s">
        <v>1575</v>
      </c>
      <c r="B20" s="435" t="s">
        <v>1576</v>
      </c>
      <c r="C20" s="435" t="s">
        <v>1586</v>
      </c>
      <c r="D20" s="435" t="s">
        <v>1487</v>
      </c>
      <c r="E20" s="436" t="s">
        <v>1578</v>
      </c>
      <c r="F20" s="435">
        <v>894738.25341</v>
      </c>
      <c r="G20" s="435">
        <v>1215259.8819299999</v>
      </c>
      <c r="H20" s="439">
        <v>716</v>
      </c>
    </row>
    <row r="21" spans="1:8" x14ac:dyDescent="0.2">
      <c r="A21" s="435" t="s">
        <v>1556</v>
      </c>
      <c r="B21" s="435" t="s">
        <v>1576</v>
      </c>
      <c r="C21" s="435" t="s">
        <v>1587</v>
      </c>
      <c r="D21" s="435" t="s">
        <v>1487</v>
      </c>
      <c r="E21" s="436" t="s">
        <v>1578</v>
      </c>
      <c r="F21" s="435">
        <v>894740.76893200004</v>
      </c>
      <c r="G21" s="435">
        <v>1215252.0862400001</v>
      </c>
      <c r="H21" s="439">
        <v>723</v>
      </c>
    </row>
    <row r="22" spans="1:8" x14ac:dyDescent="0.2">
      <c r="A22" s="435" t="s">
        <v>1556</v>
      </c>
      <c r="B22" s="435" t="s">
        <v>1576</v>
      </c>
      <c r="C22" s="435" t="s">
        <v>1586</v>
      </c>
      <c r="D22" s="435" t="s">
        <v>1487</v>
      </c>
      <c r="E22" s="436" t="s">
        <v>1578</v>
      </c>
      <c r="F22" s="435">
        <v>894617.83230799995</v>
      </c>
      <c r="G22" s="435">
        <v>1215185.6229999999</v>
      </c>
      <c r="H22" s="439">
        <v>867</v>
      </c>
    </row>
    <row r="23" spans="1:8" x14ac:dyDescent="0.2">
      <c r="A23" s="435" t="s">
        <v>1575</v>
      </c>
      <c r="B23" s="435" t="s">
        <v>1576</v>
      </c>
      <c r="C23" s="435" t="s">
        <v>1586</v>
      </c>
      <c r="D23" s="435" t="s">
        <v>1487</v>
      </c>
      <c r="E23" s="436" t="s">
        <v>1578</v>
      </c>
      <c r="F23" s="435">
        <v>894591.69082699995</v>
      </c>
      <c r="G23" s="435">
        <v>1215174.7140800001</v>
      </c>
      <c r="H23" s="439">
        <v>895</v>
      </c>
    </row>
    <row r="24" spans="1:8" x14ac:dyDescent="0.2">
      <c r="A24" s="435" t="s">
        <v>1556</v>
      </c>
      <c r="B24" s="435" t="s">
        <v>1576</v>
      </c>
      <c r="C24" s="435" t="s">
        <v>1586</v>
      </c>
      <c r="D24" s="435" t="s">
        <v>1487</v>
      </c>
      <c r="E24" s="436" t="s">
        <v>1578</v>
      </c>
      <c r="F24" s="435">
        <v>894488.38602800004</v>
      </c>
      <c r="G24" s="435">
        <v>1215120.80067</v>
      </c>
      <c r="H24" s="439">
        <v>1018</v>
      </c>
    </row>
    <row r="25" spans="1:8" x14ac:dyDescent="0.2">
      <c r="A25" s="435" t="s">
        <v>1575</v>
      </c>
      <c r="B25" s="435" t="s">
        <v>1576</v>
      </c>
      <c r="C25" s="435" t="s">
        <v>1588</v>
      </c>
      <c r="D25" s="435" t="s">
        <v>1487</v>
      </c>
      <c r="E25" s="436" t="s">
        <v>1578</v>
      </c>
      <c r="F25" s="435">
        <v>894468.80319799995</v>
      </c>
      <c r="G25" s="435">
        <v>1215104.82761</v>
      </c>
      <c r="H25" s="439">
        <v>1043</v>
      </c>
    </row>
    <row r="26" spans="1:8" x14ac:dyDescent="0.2">
      <c r="A26" s="435" t="s">
        <v>1556</v>
      </c>
      <c r="B26" s="435" t="s">
        <v>1576</v>
      </c>
      <c r="C26" s="435" t="s">
        <v>1589</v>
      </c>
      <c r="D26" s="435" t="s">
        <v>1487</v>
      </c>
      <c r="E26" s="436" t="s">
        <v>1578</v>
      </c>
      <c r="F26" s="435">
        <v>894439.01389099995</v>
      </c>
      <c r="G26" s="435">
        <v>1215185.3745899999</v>
      </c>
      <c r="H26" s="439">
        <v>1211</v>
      </c>
    </row>
    <row r="27" spans="1:8" x14ac:dyDescent="0.2">
      <c r="A27" s="435" t="s">
        <v>1575</v>
      </c>
      <c r="B27" s="435" t="s">
        <v>1576</v>
      </c>
      <c r="C27" s="435" t="s">
        <v>1585</v>
      </c>
      <c r="D27" s="435" t="s">
        <v>1487</v>
      </c>
      <c r="E27" s="436" t="s">
        <v>1578</v>
      </c>
      <c r="F27" s="435">
        <v>894497.48763500003</v>
      </c>
      <c r="G27" s="435">
        <v>1215209.4633599999</v>
      </c>
      <c r="H27" s="439">
        <v>1275</v>
      </c>
    </row>
    <row r="28" spans="1:8" x14ac:dyDescent="0.2">
      <c r="A28" s="435" t="s">
        <v>1556</v>
      </c>
      <c r="B28" s="435" t="s">
        <v>1576</v>
      </c>
      <c r="C28" s="435" t="s">
        <v>1587</v>
      </c>
      <c r="D28" s="435" t="s">
        <v>1487</v>
      </c>
      <c r="E28" s="436" t="s">
        <v>1578</v>
      </c>
      <c r="F28" s="435">
        <v>894569.58211700001</v>
      </c>
      <c r="G28" s="435">
        <v>1215377.3102599999</v>
      </c>
      <c r="H28" s="439">
        <v>1465</v>
      </c>
    </row>
    <row r="29" spans="1:8" x14ac:dyDescent="0.2">
      <c r="A29" s="435" t="s">
        <v>1575</v>
      </c>
      <c r="B29" s="435" t="s">
        <v>1576</v>
      </c>
      <c r="C29" s="435" t="s">
        <v>1577</v>
      </c>
      <c r="D29" s="435" t="s">
        <v>1487</v>
      </c>
      <c r="E29" s="436" t="s">
        <v>1578</v>
      </c>
      <c r="F29" s="435">
        <v>894587.54336300003</v>
      </c>
      <c r="G29" s="435">
        <v>1215428.3216299999</v>
      </c>
      <c r="H29" s="439">
        <v>1518</v>
      </c>
    </row>
    <row r="30" spans="1:8" x14ac:dyDescent="0.2">
      <c r="A30" s="435" t="s">
        <v>1556</v>
      </c>
      <c r="B30" s="435" t="s">
        <v>1576</v>
      </c>
      <c r="C30" s="435" t="s">
        <v>1580</v>
      </c>
      <c r="D30" s="435" t="s">
        <v>1487</v>
      </c>
      <c r="E30" s="436" t="s">
        <v>1578</v>
      </c>
      <c r="F30" s="435">
        <v>894637.65465399995</v>
      </c>
      <c r="G30" s="435">
        <v>1215506.1049299999</v>
      </c>
      <c r="H30" s="439">
        <v>1613</v>
      </c>
    </row>
    <row r="31" spans="1:8" x14ac:dyDescent="0.2">
      <c r="A31" s="435" t="s">
        <v>1575</v>
      </c>
      <c r="B31" s="435" t="s">
        <v>1576</v>
      </c>
      <c r="C31" s="435" t="s">
        <v>1590</v>
      </c>
      <c r="D31" s="435" t="s">
        <v>1487</v>
      </c>
      <c r="E31" s="436" t="s">
        <v>1578</v>
      </c>
      <c r="F31" s="435">
        <v>894692.63595999999</v>
      </c>
      <c r="G31" s="435">
        <v>1215536.3733900001</v>
      </c>
      <c r="H31" s="439">
        <v>1676</v>
      </c>
    </row>
    <row r="32" spans="1:8" x14ac:dyDescent="0.2">
      <c r="A32" s="435" t="s">
        <v>1556</v>
      </c>
      <c r="B32" s="435" t="s">
        <v>1576</v>
      </c>
      <c r="C32" s="435" t="s">
        <v>1590</v>
      </c>
      <c r="D32" s="435" t="s">
        <v>1487</v>
      </c>
      <c r="E32" s="436" t="s">
        <v>1578</v>
      </c>
      <c r="F32" s="435">
        <v>894775.41373200004</v>
      </c>
      <c r="G32" s="435">
        <v>1215647.6669099999</v>
      </c>
      <c r="H32" s="439">
        <v>1816</v>
      </c>
    </row>
    <row r="33" spans="1:8" x14ac:dyDescent="0.2">
      <c r="A33" s="435" t="s">
        <v>1575</v>
      </c>
      <c r="B33" s="435" t="s">
        <v>1576</v>
      </c>
      <c r="C33" s="435" t="s">
        <v>1591</v>
      </c>
      <c r="D33" s="435" t="s">
        <v>1487</v>
      </c>
      <c r="E33" s="436" t="s">
        <v>1578</v>
      </c>
      <c r="F33" s="435">
        <v>894805.43258999998</v>
      </c>
      <c r="G33" s="435">
        <v>1215679.0320900001</v>
      </c>
      <c r="H33" s="439">
        <v>1859</v>
      </c>
    </row>
    <row r="34" spans="1:8" x14ac:dyDescent="0.2">
      <c r="A34" s="435" t="s">
        <v>1556</v>
      </c>
      <c r="B34" s="435" t="s">
        <v>1576</v>
      </c>
      <c r="C34" s="435" t="s">
        <v>1592</v>
      </c>
      <c r="D34" s="435" t="s">
        <v>1487</v>
      </c>
      <c r="E34" s="436" t="s">
        <v>1578</v>
      </c>
      <c r="F34" s="435">
        <v>894821.02136000001</v>
      </c>
      <c r="G34" s="435">
        <v>1215673.9443900001</v>
      </c>
      <c r="H34" s="439">
        <v>1976</v>
      </c>
    </row>
    <row r="35" spans="1:8" x14ac:dyDescent="0.2">
      <c r="A35" s="435" t="s">
        <v>1575</v>
      </c>
      <c r="B35" s="435" t="s">
        <v>1576</v>
      </c>
      <c r="C35" s="435" t="s">
        <v>1585</v>
      </c>
      <c r="D35" s="435" t="s">
        <v>1487</v>
      </c>
      <c r="E35" s="436" t="s">
        <v>1578</v>
      </c>
      <c r="F35" s="435">
        <v>894809.88239699998</v>
      </c>
      <c r="G35" s="435">
        <v>1215653.42371</v>
      </c>
      <c r="H35" s="439">
        <v>1999</v>
      </c>
    </row>
    <row r="36" spans="1:8" x14ac:dyDescent="0.2">
      <c r="A36" s="435" t="s">
        <v>1556</v>
      </c>
      <c r="B36" s="435" t="s">
        <v>1576</v>
      </c>
      <c r="C36" s="435" t="s">
        <v>1585</v>
      </c>
      <c r="D36" s="435" t="s">
        <v>1487</v>
      </c>
      <c r="E36" s="436" t="s">
        <v>1578</v>
      </c>
      <c r="F36" s="435">
        <v>895000.91865600005</v>
      </c>
      <c r="G36" s="435">
        <v>1215572.51569</v>
      </c>
      <c r="H36" s="439">
        <v>2247</v>
      </c>
    </row>
    <row r="37" spans="1:8" x14ac:dyDescent="0.2">
      <c r="A37" s="435" t="s">
        <v>1575</v>
      </c>
      <c r="B37" s="435" t="s">
        <v>1576</v>
      </c>
      <c r="C37" s="435" t="s">
        <v>1585</v>
      </c>
      <c r="D37" s="435" t="s">
        <v>1487</v>
      </c>
      <c r="E37" s="436" t="s">
        <v>1578</v>
      </c>
      <c r="F37" s="435">
        <v>895006.53455999994</v>
      </c>
      <c r="G37" s="435">
        <v>1215525.73233</v>
      </c>
      <c r="H37" s="439">
        <v>2294</v>
      </c>
    </row>
    <row r="38" spans="1:8" x14ac:dyDescent="0.2">
      <c r="A38" s="435" t="s">
        <v>1556</v>
      </c>
      <c r="B38" s="435" t="s">
        <v>1576</v>
      </c>
      <c r="C38" s="435" t="s">
        <v>1587</v>
      </c>
      <c r="D38" s="435" t="s">
        <v>1487</v>
      </c>
      <c r="E38" s="436" t="s">
        <v>1578</v>
      </c>
      <c r="F38" s="435">
        <v>895234.58789199998</v>
      </c>
      <c r="G38" s="435">
        <v>1215443.1317799999</v>
      </c>
      <c r="H38" s="439">
        <v>2561</v>
      </c>
    </row>
    <row r="39" spans="1:8" x14ac:dyDescent="0.2">
      <c r="A39" s="435" t="s">
        <v>1575</v>
      </c>
      <c r="B39" s="435" t="s">
        <v>1581</v>
      </c>
      <c r="C39" s="435" t="s">
        <v>1582</v>
      </c>
      <c r="D39" s="435" t="s">
        <v>1582</v>
      </c>
      <c r="E39" s="436" t="s">
        <v>1578</v>
      </c>
      <c r="F39" s="435">
        <v>895283.07505999994</v>
      </c>
      <c r="G39" s="435">
        <v>1215449.1871499999</v>
      </c>
      <c r="H39" s="439">
        <v>2609</v>
      </c>
    </row>
    <row r="40" spans="1:8" x14ac:dyDescent="0.2">
      <c r="A40" s="435" t="s">
        <v>1575</v>
      </c>
      <c r="B40" s="435" t="s">
        <v>1576</v>
      </c>
      <c r="C40" s="435" t="s">
        <v>1586</v>
      </c>
      <c r="D40" s="435" t="s">
        <v>1487</v>
      </c>
      <c r="E40" s="436" t="s">
        <v>1578</v>
      </c>
      <c r="F40" s="435">
        <v>895308.50621899997</v>
      </c>
      <c r="G40" s="435">
        <v>1215460.48336</v>
      </c>
      <c r="H40" s="439">
        <v>2637</v>
      </c>
    </row>
    <row r="41" spans="1:8" x14ac:dyDescent="0.2">
      <c r="A41" s="435" t="s">
        <v>1556</v>
      </c>
      <c r="B41" s="435" t="s">
        <v>1581</v>
      </c>
      <c r="C41" s="435" t="s">
        <v>1582</v>
      </c>
      <c r="D41" s="435" t="s">
        <v>1582</v>
      </c>
      <c r="E41" s="436" t="s">
        <v>1578</v>
      </c>
      <c r="F41" s="435">
        <v>895323.14763300004</v>
      </c>
      <c r="G41" s="435">
        <v>1215472.19878</v>
      </c>
      <c r="H41" s="439">
        <v>2655</v>
      </c>
    </row>
    <row r="42" spans="1:8" x14ac:dyDescent="0.2">
      <c r="A42" s="435" t="s">
        <v>1556</v>
      </c>
      <c r="B42" s="435" t="s">
        <v>1576</v>
      </c>
      <c r="C42" s="435" t="s">
        <v>1586</v>
      </c>
      <c r="D42" s="435" t="s">
        <v>1487</v>
      </c>
      <c r="E42" s="436" t="s">
        <v>1578</v>
      </c>
      <c r="F42" s="435">
        <v>895393.26388099999</v>
      </c>
      <c r="G42" s="435">
        <v>1215523.6238800001</v>
      </c>
      <c r="H42" s="439">
        <v>2774</v>
      </c>
    </row>
    <row r="43" spans="1:8" x14ac:dyDescent="0.2">
      <c r="A43" s="435" t="s">
        <v>1575</v>
      </c>
      <c r="B43" s="435" t="s">
        <v>1576</v>
      </c>
      <c r="C43" s="435" t="s">
        <v>1587</v>
      </c>
      <c r="D43" s="435" t="s">
        <v>1487</v>
      </c>
      <c r="E43" s="436" t="s">
        <v>1578</v>
      </c>
      <c r="F43" s="435">
        <v>895392.69062000001</v>
      </c>
      <c r="G43" s="435">
        <v>1215530.5950199999</v>
      </c>
      <c r="H43" s="439">
        <v>2779</v>
      </c>
    </row>
    <row r="44" spans="1:8" x14ac:dyDescent="0.2">
      <c r="A44" s="435" t="s">
        <v>1556</v>
      </c>
      <c r="B44" s="435" t="s">
        <v>1576</v>
      </c>
      <c r="C44" s="435" t="s">
        <v>1587</v>
      </c>
      <c r="D44" s="435" t="s">
        <v>1487</v>
      </c>
      <c r="E44" s="436" t="s">
        <v>1578</v>
      </c>
      <c r="F44" s="435">
        <v>895349.05162899999</v>
      </c>
      <c r="G44" s="435">
        <v>1215653.7584200001</v>
      </c>
      <c r="H44" s="439">
        <v>2915</v>
      </c>
    </row>
    <row r="45" spans="1:8" x14ac:dyDescent="0.2">
      <c r="A45" s="435" t="s">
        <v>1575</v>
      </c>
      <c r="B45" s="435" t="s">
        <v>1576</v>
      </c>
      <c r="C45" s="435" t="s">
        <v>1577</v>
      </c>
      <c r="D45" s="435" t="s">
        <v>1487</v>
      </c>
      <c r="E45" s="436" t="s">
        <v>1578</v>
      </c>
      <c r="F45" s="435">
        <v>895343.34558299999</v>
      </c>
      <c r="G45" s="435">
        <v>1215670.2386700001</v>
      </c>
      <c r="H45" s="439">
        <v>2932</v>
      </c>
    </row>
    <row r="46" spans="1:8" x14ac:dyDescent="0.2">
      <c r="A46" s="435" t="s">
        <v>1556</v>
      </c>
      <c r="B46" s="435" t="s">
        <v>1576</v>
      </c>
      <c r="C46" s="435" t="s">
        <v>1580</v>
      </c>
      <c r="D46" s="435" t="s">
        <v>1487</v>
      </c>
      <c r="E46" s="436" t="s">
        <v>1578</v>
      </c>
      <c r="F46" s="435">
        <v>895344.33650400001</v>
      </c>
      <c r="G46" s="435">
        <v>1215730.1144300001</v>
      </c>
      <c r="H46" s="439">
        <v>3001</v>
      </c>
    </row>
    <row r="47" spans="1:8" x14ac:dyDescent="0.2">
      <c r="A47" s="435" t="s">
        <v>1575</v>
      </c>
      <c r="B47" s="435" t="s">
        <v>1576</v>
      </c>
      <c r="C47" s="435" t="s">
        <v>1577</v>
      </c>
      <c r="D47" s="435" t="s">
        <v>1487</v>
      </c>
      <c r="E47" s="436" t="s">
        <v>1578</v>
      </c>
      <c r="F47" s="435">
        <v>895354.93532799999</v>
      </c>
      <c r="G47" s="435">
        <v>1215735.29743</v>
      </c>
      <c r="H47" s="439">
        <v>3012</v>
      </c>
    </row>
    <row r="48" spans="1:8" x14ac:dyDescent="0.2">
      <c r="A48" s="435" t="s">
        <v>1556</v>
      </c>
      <c r="B48" s="435" t="s">
        <v>1576</v>
      </c>
      <c r="C48" s="435" t="s">
        <v>1580</v>
      </c>
      <c r="D48" s="435" t="s">
        <v>1487</v>
      </c>
      <c r="E48" s="436" t="s">
        <v>1578</v>
      </c>
      <c r="F48" s="435">
        <v>895390.48655499995</v>
      </c>
      <c r="G48" s="435">
        <v>1215761.2117999999</v>
      </c>
      <c r="H48" s="439">
        <v>3058</v>
      </c>
    </row>
    <row r="49" spans="1:8" x14ac:dyDescent="0.2">
      <c r="A49" s="435" t="s">
        <v>1575</v>
      </c>
      <c r="B49" s="435" t="s">
        <v>1576</v>
      </c>
      <c r="C49" s="435" t="s">
        <v>1577</v>
      </c>
      <c r="D49" s="435" t="s">
        <v>1487</v>
      </c>
      <c r="E49" s="436" t="s">
        <v>1578</v>
      </c>
      <c r="F49" s="435">
        <v>895413.077682</v>
      </c>
      <c r="G49" s="435">
        <v>1215761.0342699999</v>
      </c>
      <c r="H49" s="439">
        <v>3081</v>
      </c>
    </row>
    <row r="50" spans="1:8" x14ac:dyDescent="0.2">
      <c r="A50" s="435" t="s">
        <v>1556</v>
      </c>
      <c r="B50" s="435" t="s">
        <v>1576</v>
      </c>
      <c r="C50" s="435" t="s">
        <v>1580</v>
      </c>
      <c r="D50" s="435" t="s">
        <v>1487</v>
      </c>
      <c r="E50" s="436" t="s">
        <v>1578</v>
      </c>
      <c r="F50" s="435">
        <v>895455.74302499997</v>
      </c>
      <c r="G50" s="435">
        <v>1215756.61017</v>
      </c>
      <c r="H50" s="439">
        <v>3124</v>
      </c>
    </row>
    <row r="51" spans="1:8" x14ac:dyDescent="0.2">
      <c r="A51" s="435" t="s">
        <v>1575</v>
      </c>
      <c r="B51" s="435" t="s">
        <v>1576</v>
      </c>
      <c r="C51" s="435" t="s">
        <v>1585</v>
      </c>
      <c r="D51" s="435" t="s">
        <v>1487</v>
      </c>
      <c r="E51" s="436" t="s">
        <v>1578</v>
      </c>
      <c r="F51" s="435">
        <v>895458.63541600003</v>
      </c>
      <c r="G51" s="435">
        <v>1215751.3946499999</v>
      </c>
      <c r="H51" s="439">
        <v>3129</v>
      </c>
    </row>
    <row r="52" spans="1:8" x14ac:dyDescent="0.2">
      <c r="A52" s="435" t="s">
        <v>1556</v>
      </c>
      <c r="B52" s="435" t="s">
        <v>1576</v>
      </c>
      <c r="C52" s="435" t="s">
        <v>1585</v>
      </c>
      <c r="D52" s="435" t="s">
        <v>1487</v>
      </c>
      <c r="E52" s="436" t="s">
        <v>1578</v>
      </c>
      <c r="F52" s="435">
        <v>895642.30379200005</v>
      </c>
      <c r="G52" s="435">
        <v>1215774.6683</v>
      </c>
      <c r="H52" s="439">
        <v>3351</v>
      </c>
    </row>
    <row r="53" spans="1:8" x14ac:dyDescent="0.2">
      <c r="A53" s="435" t="s">
        <v>1575</v>
      </c>
      <c r="B53" s="435" t="s">
        <v>1576</v>
      </c>
      <c r="C53" s="435" t="s">
        <v>1580</v>
      </c>
      <c r="D53" s="435" t="s">
        <v>1487</v>
      </c>
      <c r="E53" s="436" t="s">
        <v>1578</v>
      </c>
      <c r="F53" s="435">
        <v>895657.80888999999</v>
      </c>
      <c r="G53" s="435">
        <v>1215762.93196</v>
      </c>
      <c r="H53" s="439">
        <v>3370</v>
      </c>
    </row>
    <row r="54" spans="1:8" x14ac:dyDescent="0.2">
      <c r="A54" s="435" t="s">
        <v>1556</v>
      </c>
      <c r="B54" s="435" t="s">
        <v>1576</v>
      </c>
      <c r="C54" s="435" t="s">
        <v>1577</v>
      </c>
      <c r="D54" s="435" t="s">
        <v>1487</v>
      </c>
      <c r="E54" s="436" t="s">
        <v>1578</v>
      </c>
      <c r="F54" s="435">
        <v>895713.31950300001</v>
      </c>
      <c r="G54" s="435">
        <v>1215780.48939</v>
      </c>
      <c r="H54" s="439">
        <v>3445</v>
      </c>
    </row>
    <row r="55" spans="1:8" x14ac:dyDescent="0.2">
      <c r="A55" s="435" t="s">
        <v>1575</v>
      </c>
      <c r="B55" s="435" t="s">
        <v>1576</v>
      </c>
      <c r="C55" s="435" t="s">
        <v>1590</v>
      </c>
      <c r="D55" s="435" t="s">
        <v>1487</v>
      </c>
      <c r="E55" s="436" t="s">
        <v>1578</v>
      </c>
      <c r="F55" s="435">
        <v>895727.33255399996</v>
      </c>
      <c r="G55" s="435">
        <v>1215814.8489999999</v>
      </c>
      <c r="H55" s="439">
        <v>3482</v>
      </c>
    </row>
    <row r="56" spans="1:8" x14ac:dyDescent="0.2">
      <c r="A56" s="435" t="s">
        <v>1556</v>
      </c>
      <c r="B56" s="435" t="s">
        <v>1576</v>
      </c>
      <c r="C56" s="435" t="s">
        <v>1590</v>
      </c>
      <c r="D56" s="435" t="s">
        <v>1487</v>
      </c>
      <c r="E56" s="436" t="s">
        <v>1578</v>
      </c>
      <c r="F56" s="435">
        <v>895675.13078999997</v>
      </c>
      <c r="G56" s="435">
        <v>1215918.8162499999</v>
      </c>
      <c r="H56" s="439">
        <v>3620</v>
      </c>
    </row>
    <row r="57" spans="1:8" x14ac:dyDescent="0.2">
      <c r="A57" s="435" t="s">
        <v>1575</v>
      </c>
      <c r="B57" s="435" t="s">
        <v>1576</v>
      </c>
      <c r="C57" s="435" t="s">
        <v>1593</v>
      </c>
      <c r="D57" s="435" t="s">
        <v>1487</v>
      </c>
      <c r="E57" s="436" t="s">
        <v>1578</v>
      </c>
      <c r="F57" s="435">
        <v>895676.98806100001</v>
      </c>
      <c r="G57" s="435">
        <v>1215970.4455599999</v>
      </c>
      <c r="H57" s="439">
        <v>3673</v>
      </c>
    </row>
    <row r="58" spans="1:8" x14ac:dyDescent="0.2">
      <c r="A58" s="435" t="s">
        <v>1556</v>
      </c>
      <c r="B58" s="435" t="s">
        <v>1576</v>
      </c>
      <c r="C58" s="435" t="s">
        <v>1593</v>
      </c>
      <c r="D58" s="435" t="s">
        <v>1487</v>
      </c>
      <c r="E58" s="436" t="s">
        <v>1578</v>
      </c>
      <c r="F58" s="435">
        <v>895578.59340699995</v>
      </c>
      <c r="G58" s="435">
        <v>1216051.0286300001</v>
      </c>
      <c r="H58" s="439">
        <v>3828</v>
      </c>
    </row>
    <row r="59" spans="1:8" x14ac:dyDescent="0.2">
      <c r="A59" s="435" t="s">
        <v>1575</v>
      </c>
      <c r="B59" s="435" t="s">
        <v>1576</v>
      </c>
      <c r="C59" s="435" t="s">
        <v>1577</v>
      </c>
      <c r="D59" s="435" t="s">
        <v>1487</v>
      </c>
      <c r="E59" s="436" t="s">
        <v>1578</v>
      </c>
      <c r="F59" s="435">
        <v>895581.409216</v>
      </c>
      <c r="G59" s="435">
        <v>1216064.2548400001</v>
      </c>
      <c r="H59" s="439">
        <v>3840</v>
      </c>
    </row>
    <row r="60" spans="1:8" x14ac:dyDescent="0.2">
      <c r="A60" s="435" t="s">
        <v>1556</v>
      </c>
      <c r="B60" s="435" t="s">
        <v>1576</v>
      </c>
      <c r="C60" s="435" t="s">
        <v>1580</v>
      </c>
      <c r="D60" s="435" t="s">
        <v>1487</v>
      </c>
      <c r="E60" s="436" t="s">
        <v>1578</v>
      </c>
      <c r="F60" s="435">
        <v>895621.04697899998</v>
      </c>
      <c r="G60" s="435">
        <v>1216110.8998499999</v>
      </c>
      <c r="H60" s="439">
        <v>3911</v>
      </c>
    </row>
    <row r="61" spans="1:8" x14ac:dyDescent="0.2">
      <c r="A61" s="435" t="s">
        <v>1575</v>
      </c>
      <c r="B61" s="435" t="s">
        <v>1576</v>
      </c>
      <c r="C61" s="435" t="s">
        <v>1580</v>
      </c>
      <c r="D61" s="435" t="s">
        <v>1487</v>
      </c>
      <c r="E61" s="436" t="s">
        <v>1578</v>
      </c>
      <c r="F61" s="435">
        <v>895643.17828500003</v>
      </c>
      <c r="G61" s="435">
        <v>1216109.23095</v>
      </c>
      <c r="H61" s="439">
        <v>3933</v>
      </c>
    </row>
    <row r="62" spans="1:8" x14ac:dyDescent="0.2">
      <c r="A62" s="435" t="s">
        <v>1556</v>
      </c>
      <c r="B62" s="435" t="s">
        <v>1576</v>
      </c>
      <c r="C62" s="435" t="s">
        <v>1577</v>
      </c>
      <c r="D62" s="435" t="s">
        <v>1487</v>
      </c>
      <c r="E62" s="436" t="s">
        <v>1578</v>
      </c>
      <c r="F62" s="435">
        <v>895683.54115499998</v>
      </c>
      <c r="G62" s="435">
        <v>1216158.53036</v>
      </c>
      <c r="H62" s="439">
        <v>4005</v>
      </c>
    </row>
    <row r="63" spans="1:8" x14ac:dyDescent="0.2">
      <c r="A63" s="435" t="s">
        <v>1575</v>
      </c>
      <c r="B63" s="435" t="s">
        <v>1576</v>
      </c>
      <c r="C63" s="435" t="s">
        <v>1577</v>
      </c>
      <c r="D63" s="435" t="s">
        <v>1487</v>
      </c>
      <c r="E63" s="436" t="s">
        <v>1578</v>
      </c>
      <c r="F63" s="435">
        <v>895692.26943900005</v>
      </c>
      <c r="G63" s="435">
        <v>1216193.2978300001</v>
      </c>
      <c r="H63" s="439">
        <v>4041</v>
      </c>
    </row>
    <row r="64" spans="1:8" x14ac:dyDescent="0.2">
      <c r="A64" s="435" t="s">
        <v>1556</v>
      </c>
      <c r="B64" s="435" t="s">
        <v>1576</v>
      </c>
      <c r="C64" s="435" t="s">
        <v>1580</v>
      </c>
      <c r="D64" s="435" t="s">
        <v>1487</v>
      </c>
      <c r="E64" s="436" t="s">
        <v>1578</v>
      </c>
      <c r="F64" s="435">
        <v>895724.47436999995</v>
      </c>
      <c r="G64" s="435">
        <v>1216252.20199</v>
      </c>
      <c r="H64" s="439">
        <v>4133</v>
      </c>
    </row>
    <row r="65" spans="1:8" x14ac:dyDescent="0.2">
      <c r="A65" s="435" t="s">
        <v>1575</v>
      </c>
      <c r="B65" s="435" t="s">
        <v>1576</v>
      </c>
      <c r="C65" s="435" t="s">
        <v>1585</v>
      </c>
      <c r="D65" s="435" t="s">
        <v>1487</v>
      </c>
      <c r="E65" s="436" t="s">
        <v>1578</v>
      </c>
      <c r="F65" s="435">
        <v>895739.88239200006</v>
      </c>
      <c r="G65" s="435">
        <v>1216245.7249799999</v>
      </c>
      <c r="H65" s="439">
        <v>4149</v>
      </c>
    </row>
    <row r="66" spans="1:8" x14ac:dyDescent="0.2">
      <c r="A66" s="435" t="s">
        <v>1556</v>
      </c>
      <c r="B66" s="435" t="s">
        <v>1576</v>
      </c>
      <c r="C66" s="435" t="s">
        <v>1585</v>
      </c>
      <c r="D66" s="435" t="s">
        <v>1487</v>
      </c>
      <c r="E66" s="436" t="s">
        <v>1578</v>
      </c>
      <c r="F66" s="435">
        <v>895794.80368500005</v>
      </c>
      <c r="G66" s="435">
        <v>1216405.4197499999</v>
      </c>
      <c r="H66" s="439">
        <v>4352</v>
      </c>
    </row>
    <row r="67" spans="1:8" x14ac:dyDescent="0.2">
      <c r="A67" s="435" t="s">
        <v>1575</v>
      </c>
      <c r="B67" s="435" t="s">
        <v>1576</v>
      </c>
      <c r="C67" s="435" t="s">
        <v>1586</v>
      </c>
      <c r="D67" s="435" t="s">
        <v>1487</v>
      </c>
      <c r="E67" s="436" t="s">
        <v>1578</v>
      </c>
      <c r="F67" s="435">
        <v>895818.69263399998</v>
      </c>
      <c r="G67" s="435">
        <v>1216421.77192</v>
      </c>
      <c r="H67" s="439">
        <v>4381</v>
      </c>
    </row>
    <row r="68" spans="1:8" x14ac:dyDescent="0.2">
      <c r="A68" s="435" t="s">
        <v>1556</v>
      </c>
      <c r="B68" s="435" t="s">
        <v>1576</v>
      </c>
      <c r="C68" s="435" t="s">
        <v>1586</v>
      </c>
      <c r="D68" s="435" t="s">
        <v>1487</v>
      </c>
      <c r="E68" s="436" t="s">
        <v>1578</v>
      </c>
      <c r="F68" s="435">
        <v>895917.18287100003</v>
      </c>
      <c r="G68" s="435">
        <v>1216453.8719599999</v>
      </c>
      <c r="H68" s="439">
        <v>4494</v>
      </c>
    </row>
    <row r="69" spans="1:8" x14ac:dyDescent="0.2">
      <c r="A69" s="435" t="s">
        <v>1575</v>
      </c>
      <c r="B69" s="435" t="s">
        <v>1576</v>
      </c>
      <c r="C69" s="435" t="s">
        <v>1585</v>
      </c>
      <c r="D69" s="435" t="s">
        <v>1487</v>
      </c>
      <c r="E69" s="436" t="s">
        <v>1578</v>
      </c>
      <c r="F69" s="435">
        <v>895966.65462599997</v>
      </c>
      <c r="G69" s="435">
        <v>1216479.4997700001</v>
      </c>
      <c r="H69" s="439">
        <v>4550</v>
      </c>
    </row>
    <row r="70" spans="1:8" x14ac:dyDescent="0.2">
      <c r="A70" s="435" t="s">
        <v>1556</v>
      </c>
      <c r="B70" s="435" t="s">
        <v>1576</v>
      </c>
      <c r="C70" s="435" t="s">
        <v>1585</v>
      </c>
      <c r="D70" s="435" t="s">
        <v>1487</v>
      </c>
      <c r="E70" s="436" t="s">
        <v>1578</v>
      </c>
      <c r="F70" s="435">
        <v>896119.79251199996</v>
      </c>
      <c r="G70" s="435">
        <v>1216532.6074399999</v>
      </c>
      <c r="H70" s="439">
        <v>4722</v>
      </c>
    </row>
    <row r="71" spans="1:8" x14ac:dyDescent="0.2">
      <c r="A71" s="435" t="s">
        <v>1575</v>
      </c>
      <c r="B71" s="435" t="s">
        <v>1576</v>
      </c>
      <c r="C71" s="435" t="s">
        <v>1593</v>
      </c>
      <c r="D71" s="435" t="s">
        <v>1487</v>
      </c>
      <c r="E71" s="436" t="s">
        <v>1578</v>
      </c>
      <c r="F71" s="435">
        <v>896144.90917100001</v>
      </c>
      <c r="G71" s="435">
        <v>1216522.4276099999</v>
      </c>
      <c r="H71" s="439">
        <v>4749</v>
      </c>
    </row>
    <row r="72" spans="1:8" x14ac:dyDescent="0.2">
      <c r="A72" s="435" t="s">
        <v>1556</v>
      </c>
      <c r="B72" s="435" t="s">
        <v>1576</v>
      </c>
      <c r="C72" s="435" t="s">
        <v>1593</v>
      </c>
      <c r="D72" s="435" t="s">
        <v>1487</v>
      </c>
      <c r="E72" s="436" t="s">
        <v>1578</v>
      </c>
      <c r="F72" s="435">
        <v>896337.740644</v>
      </c>
      <c r="G72" s="435">
        <v>1216596.04822</v>
      </c>
      <c r="H72" s="439">
        <v>4984</v>
      </c>
    </row>
    <row r="73" spans="1:8" x14ac:dyDescent="0.2">
      <c r="A73" s="435" t="s">
        <v>1575</v>
      </c>
      <c r="B73" s="435" t="s">
        <v>1576</v>
      </c>
      <c r="C73" s="435" t="s">
        <v>1589</v>
      </c>
      <c r="D73" s="435" t="s">
        <v>1487</v>
      </c>
      <c r="E73" s="436" t="s">
        <v>1578</v>
      </c>
      <c r="F73" s="435">
        <v>896360.73125299998</v>
      </c>
      <c r="G73" s="435">
        <v>1216576.1561799999</v>
      </c>
      <c r="H73" s="439">
        <v>5014</v>
      </c>
    </row>
    <row r="74" spans="1:8" x14ac:dyDescent="0.2">
      <c r="A74" s="435" t="s">
        <v>1575</v>
      </c>
      <c r="B74" s="435" t="s">
        <v>1576</v>
      </c>
      <c r="C74" s="435" t="s">
        <v>1587</v>
      </c>
      <c r="D74" s="435" t="s">
        <v>1487</v>
      </c>
      <c r="E74" s="436" t="s">
        <v>1578</v>
      </c>
      <c r="F74" s="435">
        <v>896415.96381700004</v>
      </c>
      <c r="G74" s="435">
        <v>1216625.84595</v>
      </c>
      <c r="H74" s="439">
        <v>5143</v>
      </c>
    </row>
    <row r="75" spans="1:8" hidden="1" x14ac:dyDescent="0.2">
      <c r="A75" s="435" t="s">
        <v>1556</v>
      </c>
      <c r="B75" s="435" t="s">
        <v>1576</v>
      </c>
      <c r="C75" s="435" t="s">
        <v>1587</v>
      </c>
      <c r="D75" s="435" t="s">
        <v>1487</v>
      </c>
      <c r="E75" s="436" t="s">
        <v>1578</v>
      </c>
      <c r="F75" s="435">
        <v>896454.284002</v>
      </c>
      <c r="G75" s="435">
        <v>1216789.3395700001</v>
      </c>
      <c r="H75" s="501">
        <v>5351</v>
      </c>
    </row>
    <row r="76" spans="1:8" hidden="1" x14ac:dyDescent="0.2">
      <c r="A76" s="435" t="s">
        <v>1575</v>
      </c>
      <c r="B76" s="435" t="s">
        <v>1576</v>
      </c>
      <c r="C76" s="435" t="s">
        <v>1594</v>
      </c>
      <c r="D76" s="435" t="s">
        <v>1487</v>
      </c>
      <c r="E76" s="436" t="s">
        <v>1578</v>
      </c>
      <c r="F76" s="435">
        <v>896463.86978900002</v>
      </c>
      <c r="G76" s="435">
        <v>1216789.3774999999</v>
      </c>
      <c r="H76" s="501">
        <v>5360</v>
      </c>
    </row>
    <row r="77" spans="1:8" x14ac:dyDescent="0.2">
      <c r="G77" s="435" t="s">
        <v>1555</v>
      </c>
      <c r="H77" s="439">
        <v>64</v>
      </c>
    </row>
  </sheetData>
  <mergeCells count="2">
    <mergeCell ref="A1:H1"/>
    <mergeCell ref="A2:H2"/>
  </mergeCells>
  <pageMargins left="0.70866141732283472" right="0.70866141732283472" top="0.74803149606299213" bottom="0.74803149606299213" header="0.31496062992125984" footer="0.31496062992125984"/>
  <pageSetup scale="83" orientation="portrait" horizontalDpi="4294967295" verticalDpi="4294967295"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9"/>
  <dimension ref="A1:S252"/>
  <sheetViews>
    <sheetView workbookViewId="0"/>
  </sheetViews>
  <sheetFormatPr baseColWidth="10" defaultColWidth="9.140625" defaultRowHeight="15" x14ac:dyDescent="0.2"/>
  <cols>
    <col min="1" max="1" width="11.42578125" style="186" customWidth="1"/>
    <col min="2" max="2" width="54" style="186" customWidth="1"/>
    <col min="3" max="3" width="15.42578125" style="186" customWidth="1"/>
    <col min="4" max="4" width="23.7109375" style="186" customWidth="1"/>
    <col min="5" max="5" width="24.28515625" style="186" customWidth="1"/>
    <col min="6" max="6" width="17.140625" style="186" customWidth="1"/>
    <col min="7" max="7" width="17.42578125" style="261" customWidth="1"/>
    <col min="8" max="8" width="12.140625" style="186" customWidth="1"/>
    <col min="9" max="9" width="61.28515625" style="186" customWidth="1"/>
    <col min="10" max="10" width="18.7109375" style="186" customWidth="1"/>
    <col min="11" max="11" width="11.42578125" style="210" customWidth="1"/>
    <col min="12" max="12" width="23" style="186" bestFit="1" customWidth="1"/>
    <col min="13" max="13" width="11.42578125" style="186" customWidth="1"/>
    <col min="14" max="14" width="16.28515625" style="186" bestFit="1" customWidth="1"/>
    <col min="15" max="15" width="11.42578125" style="186" customWidth="1"/>
    <col min="16" max="16" width="16" style="186" customWidth="1"/>
    <col min="17" max="17" width="11.42578125" style="186" customWidth="1"/>
    <col min="18" max="18" width="19.28515625" style="186" customWidth="1"/>
    <col min="19" max="227" width="11.42578125" style="186" customWidth="1"/>
    <col min="228" max="16384" width="9.140625" style="186"/>
  </cols>
  <sheetData>
    <row r="1" spans="1:11" ht="21.75" customHeight="1" x14ac:dyDescent="0.2"/>
    <row r="2" spans="1:11" ht="21.75" customHeight="1" x14ac:dyDescent="0.2"/>
    <row r="3" spans="1:11" ht="74.099999999999994" customHeight="1" x14ac:dyDescent="0.2"/>
    <row r="4" spans="1:11" ht="25.5" customHeight="1" x14ac:dyDescent="0.2">
      <c r="A4" s="1138" t="s">
        <v>1595</v>
      </c>
      <c r="B4" s="1139"/>
      <c r="C4" s="1139"/>
      <c r="D4" s="1139"/>
      <c r="E4" s="1139"/>
      <c r="F4" s="1139"/>
      <c r="G4" s="1139"/>
      <c r="H4" s="1139"/>
      <c r="I4" s="1139"/>
      <c r="J4" s="243"/>
    </row>
    <row r="5" spans="1:11" ht="25.5" customHeight="1" x14ac:dyDescent="0.2">
      <c r="A5" s="1138" t="s">
        <v>1596</v>
      </c>
      <c r="B5" s="1139"/>
      <c r="C5" s="1139"/>
      <c r="D5" s="1139"/>
      <c r="E5" s="1139"/>
      <c r="F5" s="1139"/>
      <c r="G5" s="1139"/>
      <c r="H5" s="1139"/>
      <c r="I5" s="1139"/>
      <c r="J5" s="243"/>
    </row>
    <row r="6" spans="1:11" ht="36.75" customHeight="1" x14ac:dyDescent="0.2">
      <c r="A6" s="1138" t="e">
        <f>+#REF!</f>
        <v>#REF!</v>
      </c>
      <c r="B6" s="1139"/>
      <c r="C6" s="1139"/>
      <c r="D6" s="1139"/>
      <c r="E6" s="1139"/>
      <c r="F6" s="1139"/>
      <c r="G6" s="1139"/>
      <c r="H6" s="1139"/>
      <c r="I6" s="1139"/>
      <c r="J6" s="244"/>
    </row>
    <row r="7" spans="1:11" ht="25.5" customHeight="1" thickBot="1" x14ac:dyDescent="0.25">
      <c r="A7" s="1140" t="s">
        <v>1597</v>
      </c>
      <c r="B7" s="1141"/>
      <c r="C7" s="1141"/>
      <c r="D7" s="1141"/>
      <c r="E7" s="1141"/>
      <c r="F7" s="1141"/>
      <c r="G7" s="1141"/>
      <c r="H7" s="1141"/>
      <c r="I7" s="1141"/>
      <c r="J7" s="244"/>
    </row>
    <row r="8" spans="1:11" ht="23.25" customHeight="1" x14ac:dyDescent="0.2">
      <c r="A8" s="1143" t="s">
        <v>1598</v>
      </c>
      <c r="B8" s="1144"/>
      <c r="C8" s="413">
        <f>C210</f>
        <v>5017</v>
      </c>
      <c r="D8" s="1145" t="s">
        <v>1599</v>
      </c>
      <c r="E8" s="1145"/>
      <c r="F8" s="1145"/>
      <c r="G8" s="1145"/>
      <c r="H8" s="1146"/>
      <c r="I8" s="515" t="s">
        <v>1557</v>
      </c>
      <c r="J8" s="245"/>
    </row>
    <row r="9" spans="1:11" ht="31.5" x14ac:dyDescent="0.2">
      <c r="A9" s="188" t="s">
        <v>56</v>
      </c>
      <c r="B9" s="189" t="s">
        <v>1600</v>
      </c>
      <c r="C9" s="276" t="s">
        <v>1601</v>
      </c>
      <c r="D9" s="276" t="s">
        <v>1602</v>
      </c>
      <c r="E9" s="276" t="s">
        <v>1603</v>
      </c>
      <c r="F9" s="276" t="s">
        <v>1604</v>
      </c>
      <c r="G9" s="403" t="s">
        <v>1263</v>
      </c>
      <c r="H9" s="486" t="s">
        <v>1529</v>
      </c>
      <c r="I9" s="529"/>
      <c r="J9" s="246"/>
    </row>
    <row r="10" spans="1:11" ht="15.75" x14ac:dyDescent="0.25">
      <c r="A10" s="191"/>
      <c r="B10" s="1142" t="s">
        <v>1605</v>
      </c>
      <c r="C10" s="1142"/>
      <c r="D10" s="1142"/>
      <c r="E10" s="1142"/>
      <c r="F10" s="192"/>
      <c r="G10" s="398"/>
      <c r="H10" s="443"/>
      <c r="I10" s="444"/>
      <c r="J10" s="246"/>
    </row>
    <row r="11" spans="1:11" s="204" customFormat="1" ht="54" customHeight="1" x14ac:dyDescent="0.2">
      <c r="A11" s="455" t="s">
        <v>63</v>
      </c>
      <c r="B11" s="506" t="s">
        <v>1606</v>
      </c>
      <c r="C11" s="561"/>
      <c r="D11" s="561"/>
      <c r="E11" s="561"/>
      <c r="F11" s="554">
        <v>1797.7699999999995</v>
      </c>
      <c r="G11" s="559">
        <f>ROUND(F11,0)</f>
        <v>1798</v>
      </c>
      <c r="H11" s="190"/>
      <c r="I11" s="488" t="s">
        <v>1607</v>
      </c>
      <c r="J11" s="246"/>
      <c r="K11" s="211"/>
    </row>
    <row r="12" spans="1:11" ht="60.75" customHeight="1" x14ac:dyDescent="0.2">
      <c r="A12" s="412" t="s">
        <v>66</v>
      </c>
      <c r="B12" s="553" t="e">
        <f>#REF!</f>
        <v>#REF!</v>
      </c>
      <c r="D12" s="531"/>
      <c r="E12" s="531"/>
      <c r="F12" s="554">
        <f>ROUND(G81+G104,0)</f>
        <v>3419</v>
      </c>
      <c r="G12" s="555">
        <f>ROUND(F12,0)</f>
        <v>3419</v>
      </c>
      <c r="H12" s="535" t="s">
        <v>1608</v>
      </c>
      <c r="I12" s="414" t="s">
        <v>1609</v>
      </c>
      <c r="J12" s="211"/>
    </row>
    <row r="13" spans="1:11" ht="15.75" x14ac:dyDescent="0.2">
      <c r="A13" s="193"/>
      <c r="B13" s="416"/>
      <c r="C13" s="282" t="s">
        <v>1610</v>
      </c>
      <c r="D13" s="455" t="s">
        <v>1611</v>
      </c>
      <c r="E13" s="455" t="s">
        <v>1612</v>
      </c>
      <c r="F13" s="409"/>
      <c r="G13" s="272"/>
      <c r="H13" s="410"/>
      <c r="I13" s="488"/>
      <c r="J13" s="211"/>
    </row>
    <row r="14" spans="1:11" ht="30" x14ac:dyDescent="0.2">
      <c r="A14" s="193" t="s">
        <v>69</v>
      </c>
      <c r="B14" s="194" t="s">
        <v>70</v>
      </c>
      <c r="C14" s="455"/>
      <c r="D14" s="455"/>
      <c r="E14" s="455"/>
      <c r="F14" s="455"/>
      <c r="G14" s="456">
        <f>ROUND(SUM(G15:G21),0)</f>
        <v>816</v>
      </c>
      <c r="H14" s="410" t="s">
        <v>1608</v>
      </c>
      <c r="I14" s="1158" t="s">
        <v>1613</v>
      </c>
      <c r="J14" s="211"/>
    </row>
    <row r="15" spans="1:11" x14ac:dyDescent="0.2">
      <c r="A15" s="193"/>
      <c r="B15" s="200" t="s">
        <v>1614</v>
      </c>
      <c r="C15" s="455">
        <f>1.5*3</f>
        <v>4.5</v>
      </c>
      <c r="D15" s="455">
        <v>0.2</v>
      </c>
      <c r="E15" s="455">
        <v>2.75</v>
      </c>
      <c r="F15" s="455">
        <f>+$E$214</f>
        <v>30</v>
      </c>
      <c r="G15" s="184">
        <f>ROUND(C15*D15*E15*F15,0)</f>
        <v>74</v>
      </c>
      <c r="H15" s="410" t="s">
        <v>1608</v>
      </c>
      <c r="I15" s="1178"/>
      <c r="J15" s="505"/>
    </row>
    <row r="16" spans="1:11" x14ac:dyDescent="0.2">
      <c r="A16" s="193"/>
      <c r="B16" s="200" t="s">
        <v>1615</v>
      </c>
      <c r="C16" s="455">
        <f>+C212+0.2*2</f>
        <v>5.4</v>
      </c>
      <c r="D16" s="455">
        <v>1.1000000000000001</v>
      </c>
      <c r="E16" s="455">
        <v>1</v>
      </c>
      <c r="F16" s="455">
        <f>+$E$214</f>
        <v>30</v>
      </c>
      <c r="G16" s="184">
        <f>ROUND(C16*D16*E16*F16,0)</f>
        <v>178</v>
      </c>
      <c r="H16" s="410" t="s">
        <v>1608</v>
      </c>
      <c r="I16" s="1178"/>
      <c r="J16" s="505"/>
    </row>
    <row r="17" spans="1:12" x14ac:dyDescent="0.2">
      <c r="A17" s="193"/>
      <c r="B17" s="200" t="s">
        <v>1616</v>
      </c>
      <c r="C17" s="455">
        <f>2.02+0.2+0.2+2.02</f>
        <v>4.4400000000000004</v>
      </c>
      <c r="D17" s="455">
        <v>0.2</v>
      </c>
      <c r="E17" s="455">
        <v>2.75</v>
      </c>
      <c r="F17" s="455">
        <f>+$E$214</f>
        <v>30</v>
      </c>
      <c r="G17" s="184">
        <f>ROUND(C17*D17*E17*F17,0)</f>
        <v>73</v>
      </c>
      <c r="H17" s="410" t="s">
        <v>1608</v>
      </c>
      <c r="I17" s="1178"/>
      <c r="J17" s="505"/>
    </row>
    <row r="18" spans="1:12" x14ac:dyDescent="0.2">
      <c r="A18" s="193"/>
      <c r="B18" s="200" t="s">
        <v>1617</v>
      </c>
      <c r="C18" s="185">
        <f>C185</f>
        <v>5386</v>
      </c>
      <c r="D18" s="455">
        <v>0.6</v>
      </c>
      <c r="E18" s="455">
        <v>0.15</v>
      </c>
      <c r="F18" s="455"/>
      <c r="G18" s="184">
        <f>C18*D18*E18</f>
        <v>484.73999999999995</v>
      </c>
      <c r="H18" s="410" t="s">
        <v>1608</v>
      </c>
      <c r="I18" s="1178"/>
      <c r="J18" s="505"/>
    </row>
    <row r="19" spans="1:12" x14ac:dyDescent="0.2">
      <c r="A19" s="193"/>
      <c r="B19" s="200"/>
      <c r="C19" s="455" t="s">
        <v>1610</v>
      </c>
      <c r="D19" s="455" t="s">
        <v>1618</v>
      </c>
      <c r="E19" s="455" t="s">
        <v>1612</v>
      </c>
      <c r="F19" s="455"/>
      <c r="G19" s="184"/>
      <c r="H19" s="410"/>
      <c r="I19" s="1178"/>
      <c r="J19" s="211"/>
    </row>
    <row r="20" spans="1:12" x14ac:dyDescent="0.2">
      <c r="A20" s="193"/>
      <c r="B20" s="200" t="s">
        <v>1619</v>
      </c>
      <c r="C20" s="455">
        <f>E224</f>
        <v>5.4</v>
      </c>
      <c r="D20" s="455">
        <f>E226+(0.25*2)</f>
        <v>2</v>
      </c>
      <c r="E20" s="455">
        <f>0.3-0.031</f>
        <v>0.26900000000000002</v>
      </c>
      <c r="F20" s="455"/>
      <c r="G20" s="427">
        <f>C20*D20*E20</f>
        <v>2.9052000000000002</v>
      </c>
      <c r="H20" s="410" t="s">
        <v>1608</v>
      </c>
      <c r="I20" s="1178"/>
      <c r="J20" s="211"/>
    </row>
    <row r="21" spans="1:12" x14ac:dyDescent="0.2">
      <c r="A21" s="193"/>
      <c r="B21" s="200" t="s">
        <v>1620</v>
      </c>
      <c r="C21" s="455">
        <f>E229</f>
        <v>5.4</v>
      </c>
      <c r="D21" s="213">
        <f>E231+(0.25*2)</f>
        <v>2.5</v>
      </c>
      <c r="E21" s="455">
        <f>0.3-0.031</f>
        <v>0.26900000000000002</v>
      </c>
      <c r="F21" s="455"/>
      <c r="G21" s="427">
        <f>C21*D21*E21</f>
        <v>3.6315000000000004</v>
      </c>
      <c r="H21" s="410" t="s">
        <v>1608</v>
      </c>
      <c r="I21" s="1159"/>
      <c r="J21" s="211"/>
    </row>
    <row r="22" spans="1:12" x14ac:dyDescent="0.2">
      <c r="A22" s="193"/>
      <c r="B22" s="200"/>
      <c r="C22" s="271"/>
      <c r="D22" s="271"/>
      <c r="E22" s="455"/>
      <c r="F22" s="455"/>
      <c r="G22" s="184"/>
      <c r="H22" s="410"/>
      <c r="I22" s="278"/>
      <c r="J22" s="211"/>
    </row>
    <row r="23" spans="1:12" ht="37.5" customHeight="1" x14ac:dyDescent="0.2">
      <c r="A23" s="193" t="s">
        <v>71</v>
      </c>
      <c r="B23" s="506" t="s">
        <v>1621</v>
      </c>
      <c r="C23" s="271"/>
      <c r="D23" s="271"/>
      <c r="E23" s="455"/>
      <c r="F23" s="455">
        <f>F11</f>
        <v>1797.7699999999995</v>
      </c>
      <c r="G23" s="272">
        <f>ROUND(F23,0)</f>
        <v>1798</v>
      </c>
      <c r="H23" s="185" t="str">
        <f>H24</f>
        <v>m³</v>
      </c>
      <c r="I23" s="1181" t="s">
        <v>1622</v>
      </c>
      <c r="J23" s="211"/>
    </row>
    <row r="24" spans="1:12" ht="34.5" customHeight="1" x14ac:dyDescent="0.2">
      <c r="A24" s="193" t="s">
        <v>72</v>
      </c>
      <c r="B24" s="557" t="e">
        <f>#REF!</f>
        <v>#REF!</v>
      </c>
      <c r="C24" s="455"/>
      <c r="D24" s="455"/>
      <c r="E24" s="455"/>
      <c r="F24" s="455">
        <f>3583.91-F23</f>
        <v>1786.1400000000003</v>
      </c>
      <c r="G24" s="272">
        <f>ROUND(F24,0)</f>
        <v>1786</v>
      </c>
      <c r="H24" s="185" t="s">
        <v>65</v>
      </c>
      <c r="I24" s="1182"/>
      <c r="J24" s="211"/>
    </row>
    <row r="25" spans="1:12" x14ac:dyDescent="0.2">
      <c r="A25" s="193"/>
      <c r="B25" s="557"/>
      <c r="C25" s="455" t="s">
        <v>1623</v>
      </c>
      <c r="D25" s="455" t="s">
        <v>1611</v>
      </c>
      <c r="E25" s="455"/>
      <c r="F25" s="455"/>
      <c r="G25" s="184"/>
      <c r="H25" s="185"/>
      <c r="I25" s="558"/>
      <c r="J25" s="211"/>
    </row>
    <row r="26" spans="1:12" ht="96.75" customHeight="1" x14ac:dyDescent="0.2">
      <c r="A26" s="193" t="s">
        <v>78</v>
      </c>
      <c r="B26" s="194" t="s">
        <v>80</v>
      </c>
      <c r="C26" s="185">
        <f>+$C$8</f>
        <v>5017</v>
      </c>
      <c r="D26" s="455">
        <f>C212</f>
        <v>5</v>
      </c>
      <c r="E26" s="455"/>
      <c r="F26" s="455"/>
      <c r="G26" s="272">
        <f>ROUND(C26*D26,0)</f>
        <v>25085</v>
      </c>
      <c r="H26" s="455" t="s">
        <v>1624</v>
      </c>
      <c r="I26" s="490" t="s">
        <v>1625</v>
      </c>
      <c r="J26" s="211"/>
    </row>
    <row r="27" spans="1:12" ht="90.95" customHeight="1" x14ac:dyDescent="0.2">
      <c r="A27" s="193" t="s">
        <v>82</v>
      </c>
      <c r="B27" s="416" t="e">
        <f>#REF!</f>
        <v>#REF!</v>
      </c>
      <c r="C27" s="325"/>
      <c r="D27" s="411"/>
      <c r="E27" s="242"/>
      <c r="F27" s="455"/>
      <c r="G27" s="272">
        <f>ROUND(SUM(G28:G31),0)</f>
        <v>5047</v>
      </c>
      <c r="H27" s="410" t="s">
        <v>1624</v>
      </c>
      <c r="I27" s="1149" t="s">
        <v>1626</v>
      </c>
      <c r="J27" s="211"/>
    </row>
    <row r="28" spans="1:12" ht="21" customHeight="1" x14ac:dyDescent="0.2">
      <c r="A28" s="193"/>
      <c r="B28" s="194" t="str">
        <f t="shared" ref="B28:C31" si="0">B38</f>
        <v>Tramo 1. Km 0+133 al Km 1+000</v>
      </c>
      <c r="C28" s="325">
        <f t="shared" si="0"/>
        <v>867</v>
      </c>
      <c r="D28" s="190">
        <v>1.3</v>
      </c>
      <c r="E28" s="242"/>
      <c r="F28" s="455"/>
      <c r="G28" s="184">
        <f>C28*D28</f>
        <v>1127.1000000000001</v>
      </c>
      <c r="H28" s="410" t="s">
        <v>1624</v>
      </c>
      <c r="I28" s="1150"/>
      <c r="J28" s="211"/>
    </row>
    <row r="29" spans="1:12" ht="21" customHeight="1" x14ac:dyDescent="0.2">
      <c r="A29" s="193"/>
      <c r="B29" s="194" t="str">
        <f t="shared" si="0"/>
        <v>Tramo 2. Km 1+000 al Km 3+000</v>
      </c>
      <c r="C29" s="325">
        <f t="shared" si="0"/>
        <v>2000</v>
      </c>
      <c r="D29" s="190">
        <v>1.1000000000000001</v>
      </c>
      <c r="E29" s="242"/>
      <c r="F29" s="455"/>
      <c r="G29" s="184">
        <f>C29*D29</f>
        <v>2200</v>
      </c>
      <c r="H29" s="410" t="s">
        <v>1624</v>
      </c>
      <c r="I29" s="1150"/>
      <c r="J29" s="211"/>
    </row>
    <row r="30" spans="1:12" ht="21" customHeight="1" x14ac:dyDescent="0.2">
      <c r="A30" s="193"/>
      <c r="B30" s="194" t="str">
        <f t="shared" si="0"/>
        <v>Tramo 3. Km 3+000 al Km 5+000</v>
      </c>
      <c r="C30" s="325">
        <f t="shared" si="0"/>
        <v>2000</v>
      </c>
      <c r="D30" s="190">
        <v>0.8</v>
      </c>
      <c r="E30" s="242"/>
      <c r="F30" s="455"/>
      <c r="G30" s="184">
        <f>C30*D30</f>
        <v>1600</v>
      </c>
      <c r="H30" s="410" t="s">
        <v>1624</v>
      </c>
      <c r="I30" s="1150"/>
      <c r="J30" s="211"/>
    </row>
    <row r="31" spans="1:12" ht="21" customHeight="1" x14ac:dyDescent="0.2">
      <c r="A31" s="193"/>
      <c r="B31" s="194" t="str">
        <f t="shared" si="0"/>
        <v>Tramo 4. Km 5+000 al Km 6+300</v>
      </c>
      <c r="C31" s="325">
        <f t="shared" si="0"/>
        <v>150</v>
      </c>
      <c r="D31" s="190">
        <v>0.8</v>
      </c>
      <c r="E31" s="242"/>
      <c r="F31" s="455"/>
      <c r="G31" s="184">
        <f>C31*D31</f>
        <v>120</v>
      </c>
      <c r="H31" s="410" t="s">
        <v>1624</v>
      </c>
      <c r="I31" s="1151"/>
      <c r="J31" s="211"/>
    </row>
    <row r="32" spans="1:12" ht="24.75" customHeight="1" x14ac:dyDescent="0.2">
      <c r="A32" s="195"/>
      <c r="B32" s="1157" t="s">
        <v>85</v>
      </c>
      <c r="C32" s="1157"/>
      <c r="D32" s="1157"/>
      <c r="E32" s="1157"/>
      <c r="F32" s="196"/>
      <c r="G32" s="399"/>
      <c r="H32" s="428"/>
      <c r="I32" s="404"/>
      <c r="J32" s="211"/>
      <c r="L32" s="199"/>
    </row>
    <row r="33" spans="1:12" ht="15.75" x14ac:dyDescent="0.2">
      <c r="A33" s="249"/>
      <c r="B33" s="250"/>
      <c r="C33" s="455" t="s">
        <v>1623</v>
      </c>
      <c r="D33" s="455" t="s">
        <v>1618</v>
      </c>
      <c r="E33" s="455" t="s">
        <v>1627</v>
      </c>
      <c r="F33" s="251"/>
      <c r="G33" s="184"/>
      <c r="H33" s="410"/>
      <c r="I33" s="417"/>
      <c r="J33" s="211"/>
      <c r="L33" s="199"/>
    </row>
    <row r="34" spans="1:12" ht="45" x14ac:dyDescent="0.2">
      <c r="A34" s="193" t="s">
        <v>86</v>
      </c>
      <c r="B34" s="194" t="s">
        <v>1628</v>
      </c>
      <c r="C34" s="455"/>
      <c r="D34" s="455"/>
      <c r="E34" s="455"/>
      <c r="F34" s="455"/>
      <c r="G34" s="272">
        <f>ROUND(SUM(G35:G35),0)</f>
        <v>2509</v>
      </c>
      <c r="H34" s="410" t="s">
        <v>1608</v>
      </c>
      <c r="I34" s="1158" t="s">
        <v>1629</v>
      </c>
      <c r="J34" s="211"/>
    </row>
    <row r="35" spans="1:12" x14ac:dyDescent="0.2">
      <c r="A35" s="193"/>
      <c r="B35" s="247" t="s">
        <v>1630</v>
      </c>
      <c r="C35" s="455">
        <f>+$C$8</f>
        <v>5017</v>
      </c>
      <c r="D35" s="455">
        <f>+$C$212</f>
        <v>5</v>
      </c>
      <c r="E35" s="455">
        <v>0.1</v>
      </c>
      <c r="F35" s="455"/>
      <c r="G35" s="184">
        <f>ROUND(+C35*D35*E35,0)</f>
        <v>2509</v>
      </c>
      <c r="H35" s="410" t="s">
        <v>1608</v>
      </c>
      <c r="I35" s="1159"/>
      <c r="J35" s="211"/>
    </row>
    <row r="36" spans="1:12" x14ac:dyDescent="0.2">
      <c r="A36" s="193"/>
      <c r="B36" s="247"/>
      <c r="C36" s="455" t="s">
        <v>1623</v>
      </c>
      <c r="D36" s="455" t="s">
        <v>1618</v>
      </c>
      <c r="E36" s="455" t="s">
        <v>1627</v>
      </c>
      <c r="F36" s="190"/>
      <c r="G36" s="184"/>
      <c r="H36" s="410"/>
      <c r="I36" s="431"/>
      <c r="J36" s="211"/>
    </row>
    <row r="37" spans="1:12" ht="37.5" customHeight="1" x14ac:dyDescent="0.2">
      <c r="A37" s="193" t="s">
        <v>88</v>
      </c>
      <c r="B37" s="248" t="s">
        <v>1631</v>
      </c>
      <c r="C37" s="455"/>
      <c r="D37" s="455"/>
      <c r="E37" s="455"/>
      <c r="F37" s="201"/>
      <c r="G37" s="419">
        <f>ROUND(SUM(G38:G41),0)</f>
        <v>6171</v>
      </c>
      <c r="H37" s="410" t="s">
        <v>1608</v>
      </c>
      <c r="I37" s="1149" t="s">
        <v>1632</v>
      </c>
      <c r="J37" s="211"/>
    </row>
    <row r="38" spans="1:12" ht="20.25" customHeight="1" x14ac:dyDescent="0.2">
      <c r="A38" s="193"/>
      <c r="B38" s="248" t="s">
        <v>1633</v>
      </c>
      <c r="C38" s="455">
        <f>C190</f>
        <v>867</v>
      </c>
      <c r="D38" s="455">
        <v>5</v>
      </c>
      <c r="E38" s="455">
        <v>0.25</v>
      </c>
      <c r="F38" s="201"/>
      <c r="G38" s="420">
        <f>C38*D38*E38</f>
        <v>1083.75</v>
      </c>
      <c r="H38" s="455" t="s">
        <v>1608</v>
      </c>
      <c r="I38" s="1150"/>
      <c r="J38" s="211"/>
    </row>
    <row r="39" spans="1:12" ht="20.25" customHeight="1" x14ac:dyDescent="0.2">
      <c r="A39" s="193"/>
      <c r="B39" s="248" t="s">
        <v>1634</v>
      </c>
      <c r="C39" s="455">
        <f>C191</f>
        <v>2000</v>
      </c>
      <c r="D39" s="455">
        <v>5</v>
      </c>
      <c r="E39" s="455">
        <v>0.24</v>
      </c>
      <c r="F39" s="201"/>
      <c r="G39" s="420">
        <f>C39*D39*E39</f>
        <v>2400</v>
      </c>
      <c r="H39" s="455" t="s">
        <v>1608</v>
      </c>
      <c r="I39" s="1150"/>
      <c r="J39" s="211"/>
    </row>
    <row r="40" spans="1:12" ht="20.25" customHeight="1" x14ac:dyDescent="0.2">
      <c r="A40" s="193"/>
      <c r="B40" s="248" t="s">
        <v>1635</v>
      </c>
      <c r="C40" s="455">
        <f>C192</f>
        <v>2000</v>
      </c>
      <c r="D40" s="455">
        <v>5</v>
      </c>
      <c r="E40" s="455">
        <v>0.25</v>
      </c>
      <c r="F40" s="201"/>
      <c r="G40" s="420">
        <f>C40*D40*E40</f>
        <v>2500</v>
      </c>
      <c r="H40" s="455" t="s">
        <v>1608</v>
      </c>
      <c r="I40" s="1150"/>
      <c r="J40" s="211"/>
    </row>
    <row r="41" spans="1:12" ht="20.25" customHeight="1" x14ac:dyDescent="0.2">
      <c r="A41" s="193"/>
      <c r="B41" s="248" t="s">
        <v>1636</v>
      </c>
      <c r="C41" s="455">
        <f>C193</f>
        <v>150</v>
      </c>
      <c r="D41" s="455">
        <v>5</v>
      </c>
      <c r="E41" s="455">
        <f>E38</f>
        <v>0.25</v>
      </c>
      <c r="F41" s="201"/>
      <c r="G41" s="420">
        <f>C41*D41*E41</f>
        <v>187.5</v>
      </c>
      <c r="H41" s="455" t="s">
        <v>1608</v>
      </c>
      <c r="I41" s="1151"/>
      <c r="J41" s="211"/>
    </row>
    <row r="42" spans="1:12" ht="15.75" x14ac:dyDescent="0.25">
      <c r="A42" s="191"/>
      <c r="B42" s="1142" t="s">
        <v>1637</v>
      </c>
      <c r="C42" s="1142"/>
      <c r="D42" s="1142"/>
      <c r="E42" s="1142"/>
      <c r="F42" s="198"/>
      <c r="G42" s="421"/>
      <c r="H42" s="422"/>
      <c r="I42" s="197"/>
      <c r="J42" s="211"/>
    </row>
    <row r="43" spans="1:12" ht="15.75" x14ac:dyDescent="0.25">
      <c r="A43" s="257"/>
      <c r="B43" s="258"/>
      <c r="C43" s="282" t="s">
        <v>1638</v>
      </c>
      <c r="D43" s="445"/>
      <c r="E43" s="446"/>
      <c r="F43" s="447" t="s">
        <v>1639</v>
      </c>
      <c r="G43" s="448"/>
      <c r="H43" s="455"/>
      <c r="I43" s="278"/>
      <c r="J43" s="211"/>
    </row>
    <row r="44" spans="1:12" ht="34.5" customHeight="1" x14ac:dyDescent="0.2">
      <c r="A44" s="1173" t="s">
        <v>93</v>
      </c>
      <c r="B44" s="1175" t="s">
        <v>1640</v>
      </c>
      <c r="C44" s="185">
        <f>(G12*1.3)+G11</f>
        <v>6242.7</v>
      </c>
      <c r="D44" s="1171" t="s">
        <v>1641</v>
      </c>
      <c r="E44" s="1172"/>
      <c r="F44" s="213">
        <v>12.3</v>
      </c>
      <c r="G44" s="1167">
        <f>ROUND((C44*F44)+(C45*F45)+(C46*F46),0)</f>
        <v>840961</v>
      </c>
      <c r="H44" s="1161" t="s">
        <v>1642</v>
      </c>
      <c r="I44" s="442" t="s">
        <v>1643</v>
      </c>
      <c r="J44" s="211"/>
    </row>
    <row r="45" spans="1:12" ht="34.5" customHeight="1" x14ac:dyDescent="0.2">
      <c r="A45" s="1173"/>
      <c r="B45" s="1175"/>
      <c r="C45" s="185">
        <f>G34+G37</f>
        <v>8680</v>
      </c>
      <c r="D45" s="1171" t="s">
        <v>1644</v>
      </c>
      <c r="E45" s="1172"/>
      <c r="F45" s="213">
        <v>74.3</v>
      </c>
      <c r="G45" s="1168"/>
      <c r="H45" s="1161"/>
      <c r="I45" s="1152" t="s">
        <v>1645</v>
      </c>
      <c r="J45" s="211"/>
    </row>
    <row r="46" spans="1:12" ht="86.25" customHeight="1" thickBot="1" x14ac:dyDescent="0.25">
      <c r="A46" s="1174"/>
      <c r="B46" s="1176"/>
      <c r="C46" s="476">
        <f>G188</f>
        <v>1605</v>
      </c>
      <c r="D46" s="1169" t="s">
        <v>1646</v>
      </c>
      <c r="E46" s="1170"/>
      <c r="F46" s="532">
        <v>74.3</v>
      </c>
      <c r="G46" s="1168"/>
      <c r="H46" s="1162"/>
      <c r="I46" s="1153"/>
      <c r="J46" s="211"/>
    </row>
    <row r="47" spans="1:12" ht="15.75" customHeight="1" x14ac:dyDescent="0.2">
      <c r="A47" s="536"/>
      <c r="B47" s="1177" t="s">
        <v>97</v>
      </c>
      <c r="C47" s="1177"/>
      <c r="D47" s="1177"/>
      <c r="E47" s="1177"/>
      <c r="F47" s="537"/>
      <c r="G47" s="538"/>
      <c r="H47" s="539"/>
      <c r="I47" s="540"/>
      <c r="J47" s="211"/>
    </row>
    <row r="48" spans="1:12" ht="52.5" customHeight="1" x14ac:dyDescent="0.2">
      <c r="A48" s="193" t="s">
        <v>98</v>
      </c>
      <c r="B48" s="194" t="s">
        <v>1647</v>
      </c>
      <c r="C48" s="455"/>
      <c r="D48" s="455"/>
      <c r="E48" s="455"/>
      <c r="F48" s="455"/>
      <c r="G48" s="456">
        <f>ROUND(SUM(G50:G78),0)</f>
        <v>32708</v>
      </c>
      <c r="H48" s="410" t="s">
        <v>101</v>
      </c>
      <c r="I48" s="430" t="s">
        <v>1648</v>
      </c>
      <c r="J48" s="211"/>
    </row>
    <row r="49" spans="1:10" ht="15.75" x14ac:dyDescent="0.2">
      <c r="A49" s="193"/>
      <c r="B49" s="194"/>
      <c r="C49" s="455" t="s">
        <v>1610</v>
      </c>
      <c r="D49" s="455" t="s">
        <v>1649</v>
      </c>
      <c r="E49" s="455" t="s">
        <v>1650</v>
      </c>
      <c r="F49" s="455" t="s">
        <v>1651</v>
      </c>
      <c r="G49" s="456"/>
      <c r="H49" s="410"/>
      <c r="I49" s="508"/>
      <c r="J49" s="211"/>
    </row>
    <row r="50" spans="1:10" ht="25.5" customHeight="1" x14ac:dyDescent="0.2">
      <c r="A50" s="193"/>
      <c r="B50" s="200" t="s">
        <v>1614</v>
      </c>
      <c r="C50" s="455">
        <v>2.36</v>
      </c>
      <c r="D50" s="455">
        <v>0.99399999999999999</v>
      </c>
      <c r="E50" s="509">
        <f>ROUND(((1.5-(0.05*2))/0.2)*4,0)</f>
        <v>28</v>
      </c>
      <c r="F50" s="455">
        <f t="shared" ref="F50:F56" si="1">+$E$214</f>
        <v>30</v>
      </c>
      <c r="G50" s="510">
        <f>+ROUND(C50*D50*F50*E50,0)</f>
        <v>1971</v>
      </c>
      <c r="H50" s="410"/>
      <c r="I50" s="492" t="s">
        <v>1652</v>
      </c>
      <c r="J50" s="211"/>
    </row>
    <row r="51" spans="1:10" ht="25.5" customHeight="1" x14ac:dyDescent="0.2">
      <c r="A51" s="193"/>
      <c r="B51" s="200"/>
      <c r="C51" s="455">
        <v>3.05</v>
      </c>
      <c r="D51" s="455">
        <v>0.99399999999999999</v>
      </c>
      <c r="E51" s="509">
        <f>ROUND(((1.5-(0.05*2))/0.2)*4,0)</f>
        <v>28</v>
      </c>
      <c r="F51" s="455">
        <f t="shared" si="1"/>
        <v>30</v>
      </c>
      <c r="G51" s="510">
        <f t="shared" ref="G51:G65" si="2">+ROUND(C51*D51*F51*E51,0)</f>
        <v>2547</v>
      </c>
      <c r="H51" s="410"/>
      <c r="I51" s="518"/>
      <c r="J51" s="211"/>
    </row>
    <row r="52" spans="1:10" ht="25.5" customHeight="1" x14ac:dyDescent="0.2">
      <c r="A52" s="193"/>
      <c r="B52" s="200"/>
      <c r="C52" s="455">
        <v>1.8</v>
      </c>
      <c r="D52" s="455">
        <v>0.99399999999999999</v>
      </c>
      <c r="E52" s="509">
        <f>ROUND(((1.5-(0.05*2))/0.2)*4,0)</f>
        <v>28</v>
      </c>
      <c r="F52" s="455">
        <f t="shared" si="1"/>
        <v>30</v>
      </c>
      <c r="G52" s="510">
        <f t="shared" si="2"/>
        <v>1503</v>
      </c>
      <c r="H52" s="410"/>
      <c r="I52" s="518"/>
      <c r="J52" s="211"/>
    </row>
    <row r="53" spans="1:10" ht="25.5" customHeight="1" x14ac:dyDescent="0.2">
      <c r="A53" s="193"/>
      <c r="B53" s="200"/>
      <c r="C53" s="455">
        <v>3.8</v>
      </c>
      <c r="D53" s="455">
        <v>0.99399999999999999</v>
      </c>
      <c r="E53" s="509">
        <f>ROUND(((1.5-(0.05*2))/0.2)*4,0)</f>
        <v>28</v>
      </c>
      <c r="F53" s="455">
        <f t="shared" si="1"/>
        <v>30</v>
      </c>
      <c r="G53" s="510">
        <f t="shared" si="2"/>
        <v>3173</v>
      </c>
      <c r="H53" s="410"/>
      <c r="I53" s="518"/>
      <c r="J53" s="211"/>
    </row>
    <row r="54" spans="1:10" ht="25.5" customHeight="1" x14ac:dyDescent="0.2">
      <c r="A54" s="193"/>
      <c r="B54" s="200"/>
      <c r="C54" s="455">
        <v>4.5999999999999996</v>
      </c>
      <c r="D54" s="455">
        <v>0.99399999999999999</v>
      </c>
      <c r="E54" s="509">
        <f>ROUND(((2.75-(0.05*2))/0.3)*4,0)</f>
        <v>35</v>
      </c>
      <c r="F54" s="455">
        <f t="shared" si="1"/>
        <v>30</v>
      </c>
      <c r="G54" s="510">
        <f t="shared" si="2"/>
        <v>4801</v>
      </c>
      <c r="H54" s="478"/>
      <c r="I54" s="518"/>
      <c r="J54" s="211"/>
    </row>
    <row r="55" spans="1:10" ht="25.5" customHeight="1" x14ac:dyDescent="0.2">
      <c r="A55" s="193"/>
      <c r="B55" s="200"/>
      <c r="C55" s="455">
        <v>4</v>
      </c>
      <c r="D55" s="455">
        <v>0.99399999999999999</v>
      </c>
      <c r="E55" s="509">
        <f>ROUND(((2.75-(0.05*2))/0.3)*4,0)</f>
        <v>35</v>
      </c>
      <c r="F55" s="455">
        <f t="shared" si="1"/>
        <v>30</v>
      </c>
      <c r="G55" s="530">
        <f t="shared" si="2"/>
        <v>4175</v>
      </c>
      <c r="H55" s="455"/>
      <c r="I55" s="541"/>
      <c r="J55" s="211"/>
    </row>
    <row r="56" spans="1:10" ht="23.25" customHeight="1" thickBot="1" x14ac:dyDescent="0.25">
      <c r="A56" s="542"/>
      <c r="B56" s="543"/>
      <c r="C56" s="544">
        <v>4.5999999999999996</v>
      </c>
      <c r="D56" s="544">
        <f>D55</f>
        <v>0.99399999999999999</v>
      </c>
      <c r="E56" s="545">
        <f>ROUND(((2.75-(0.05*2))/0.3)*4,0)</f>
        <v>35</v>
      </c>
      <c r="F56" s="544">
        <f t="shared" si="1"/>
        <v>30</v>
      </c>
      <c r="G56" s="546">
        <f t="shared" si="2"/>
        <v>4801</v>
      </c>
      <c r="H56" s="547"/>
      <c r="I56" s="209"/>
      <c r="J56" s="211"/>
    </row>
    <row r="57" spans="1:10" ht="43.5" customHeight="1" x14ac:dyDescent="0.2">
      <c r="A57" s="412"/>
      <c r="B57" s="533"/>
      <c r="C57" s="531"/>
      <c r="D57" s="531" t="s">
        <v>1653</v>
      </c>
      <c r="E57" s="531"/>
      <c r="F57" s="531"/>
      <c r="G57" s="534"/>
      <c r="H57" s="535"/>
      <c r="I57" s="450" t="s">
        <v>1652</v>
      </c>
      <c r="J57" s="211"/>
    </row>
    <row r="58" spans="1:10" ht="54" customHeight="1" x14ac:dyDescent="0.2">
      <c r="A58" s="193"/>
      <c r="B58" s="200" t="s">
        <v>1654</v>
      </c>
      <c r="C58" s="455">
        <f>2.25-0.1</f>
        <v>2.15</v>
      </c>
      <c r="D58" s="455">
        <v>0.99399999999999999</v>
      </c>
      <c r="E58" s="455">
        <f>1.6/0.2</f>
        <v>8</v>
      </c>
      <c r="F58" s="455">
        <f>+$E$214</f>
        <v>30</v>
      </c>
      <c r="G58" s="184">
        <f t="shared" si="2"/>
        <v>513</v>
      </c>
      <c r="H58" s="410"/>
      <c r="I58" s="450"/>
      <c r="J58" s="211"/>
    </row>
    <row r="59" spans="1:10" ht="54" customHeight="1" x14ac:dyDescent="0.2">
      <c r="A59" s="193"/>
      <c r="B59" s="194"/>
      <c r="C59" s="455">
        <v>1.5</v>
      </c>
      <c r="D59" s="455">
        <f>D58</f>
        <v>0.99399999999999999</v>
      </c>
      <c r="E59" s="455">
        <f>2.25/0.2</f>
        <v>11.25</v>
      </c>
      <c r="F59" s="455">
        <f>+$E$214</f>
        <v>30</v>
      </c>
      <c r="G59" s="184">
        <f t="shared" si="2"/>
        <v>503</v>
      </c>
      <c r="H59" s="410"/>
      <c r="I59" s="450"/>
      <c r="J59" s="211"/>
    </row>
    <row r="60" spans="1:10" ht="54" customHeight="1" x14ac:dyDescent="0.2">
      <c r="A60" s="193"/>
      <c r="B60" s="200" t="s">
        <v>1655</v>
      </c>
      <c r="C60" s="455">
        <v>2.02</v>
      </c>
      <c r="D60" s="455">
        <f>D59</f>
        <v>0.99399999999999999</v>
      </c>
      <c r="E60" s="455">
        <f>2.02/0.2</f>
        <v>10.1</v>
      </c>
      <c r="F60" s="455">
        <f>+$E$214</f>
        <v>30</v>
      </c>
      <c r="G60" s="184">
        <f t="shared" si="2"/>
        <v>608</v>
      </c>
      <c r="H60" s="410"/>
      <c r="I60" s="450"/>
      <c r="J60" s="211"/>
    </row>
    <row r="61" spans="1:10" ht="31.5" customHeight="1" x14ac:dyDescent="0.2">
      <c r="A61" s="193"/>
      <c r="B61" s="200"/>
      <c r="C61" s="455">
        <f>0.25*4</f>
        <v>1</v>
      </c>
      <c r="D61" s="455">
        <f>D60</f>
        <v>0.99399999999999999</v>
      </c>
      <c r="E61" s="213">
        <f>2.02/0.15</f>
        <v>13.466666666666667</v>
      </c>
      <c r="F61" s="455">
        <f>F60</f>
        <v>30</v>
      </c>
      <c r="G61" s="184">
        <f t="shared" si="2"/>
        <v>402</v>
      </c>
      <c r="H61" s="410"/>
      <c r="I61" s="450"/>
      <c r="J61" s="211"/>
    </row>
    <row r="62" spans="1:10" ht="54" customHeight="1" x14ac:dyDescent="0.2">
      <c r="A62" s="193"/>
      <c r="B62" s="200"/>
      <c r="C62" s="455"/>
      <c r="D62" s="455" t="s">
        <v>1656</v>
      </c>
      <c r="E62" s="455"/>
      <c r="F62" s="455"/>
      <c r="G62" s="184"/>
      <c r="H62" s="410"/>
      <c r="I62" s="450"/>
      <c r="J62" s="211"/>
    </row>
    <row r="63" spans="1:10" ht="54" customHeight="1" x14ac:dyDescent="0.2">
      <c r="A63" s="193"/>
      <c r="B63" s="194"/>
      <c r="C63" s="455">
        <v>2.02</v>
      </c>
      <c r="D63" s="455">
        <v>0.39400000000000002</v>
      </c>
      <c r="E63" s="213">
        <f>2.02/0.15</f>
        <v>13.466666666666667</v>
      </c>
      <c r="F63" s="455">
        <f>+$E$214</f>
        <v>30</v>
      </c>
      <c r="G63" s="184">
        <f t="shared" si="2"/>
        <v>322</v>
      </c>
      <c r="H63" s="410"/>
      <c r="I63" s="450"/>
      <c r="J63" s="211"/>
    </row>
    <row r="64" spans="1:10" ht="54" customHeight="1" x14ac:dyDescent="0.2">
      <c r="A64" s="193"/>
      <c r="B64" s="194"/>
      <c r="C64" s="455"/>
      <c r="D64" s="455" t="s">
        <v>1653</v>
      </c>
      <c r="E64" s="455"/>
      <c r="F64" s="455">
        <f>+$E$214</f>
        <v>30</v>
      </c>
      <c r="G64" s="184"/>
      <c r="H64" s="410"/>
      <c r="I64" s="1147"/>
      <c r="J64" s="211"/>
    </row>
    <row r="65" spans="1:10" ht="54" customHeight="1" x14ac:dyDescent="0.2">
      <c r="A65" s="193"/>
      <c r="B65" s="200"/>
      <c r="C65" s="455">
        <v>6.46</v>
      </c>
      <c r="D65" s="455">
        <v>0.99399999999999999</v>
      </c>
      <c r="E65" s="455">
        <f>0.4/0.1</f>
        <v>4</v>
      </c>
      <c r="F65" s="455">
        <f>F64</f>
        <v>30</v>
      </c>
      <c r="G65" s="184">
        <f t="shared" si="2"/>
        <v>771</v>
      </c>
      <c r="H65" s="410"/>
      <c r="I65" s="1148"/>
      <c r="J65" s="211"/>
    </row>
    <row r="66" spans="1:10" ht="29.25" customHeight="1" x14ac:dyDescent="0.2">
      <c r="A66" s="193"/>
      <c r="B66" s="200" t="s">
        <v>1657</v>
      </c>
      <c r="C66" s="409"/>
      <c r="D66" s="455"/>
      <c r="E66" s="455"/>
      <c r="F66" s="242"/>
      <c r="G66" s="184"/>
      <c r="H66" s="410"/>
      <c r="I66" s="519" t="s">
        <v>1652</v>
      </c>
      <c r="J66" s="505"/>
    </row>
    <row r="67" spans="1:10" ht="29.25" customHeight="1" x14ac:dyDescent="0.2">
      <c r="A67" s="193"/>
      <c r="B67" s="200"/>
      <c r="C67" s="409"/>
      <c r="D67" s="455" t="s">
        <v>1658</v>
      </c>
      <c r="E67" s="455" t="s">
        <v>1659</v>
      </c>
      <c r="F67" s="242"/>
      <c r="G67" s="184"/>
      <c r="H67" s="410"/>
      <c r="I67" s="520"/>
      <c r="J67" s="505"/>
    </row>
    <row r="68" spans="1:10" ht="29.25" customHeight="1" x14ac:dyDescent="0.2">
      <c r="A68" s="193"/>
      <c r="B68" s="200"/>
      <c r="C68" s="516">
        <v>49.4</v>
      </c>
      <c r="D68" s="455">
        <v>0.56000000000000005</v>
      </c>
      <c r="E68" s="455"/>
      <c r="F68" s="455">
        <v>2</v>
      </c>
      <c r="G68" s="184">
        <f>C68*D68*F68</f>
        <v>55.328000000000003</v>
      </c>
      <c r="H68" s="410"/>
      <c r="I68" s="520"/>
      <c r="J68" s="505"/>
    </row>
    <row r="69" spans="1:10" x14ac:dyDescent="0.2">
      <c r="A69" s="193"/>
      <c r="B69" s="200"/>
      <c r="C69" s="516">
        <f>49.4*6</f>
        <v>296.39999999999998</v>
      </c>
      <c r="D69" s="455">
        <v>0.56000000000000005</v>
      </c>
      <c r="E69" s="455">
        <v>0.249</v>
      </c>
      <c r="F69" s="455">
        <v>1</v>
      </c>
      <c r="G69" s="184">
        <f>C69*E69*F69*D69</f>
        <v>41.330016000000001</v>
      </c>
      <c r="H69" s="410"/>
      <c r="I69" s="520"/>
      <c r="J69" s="505"/>
    </row>
    <row r="70" spans="1:10" ht="26.25" customHeight="1" x14ac:dyDescent="0.2">
      <c r="A70" s="193"/>
      <c r="B70" s="200"/>
      <c r="C70" s="409"/>
      <c r="D70" s="455"/>
      <c r="E70" s="455" t="s">
        <v>1660</v>
      </c>
      <c r="F70" s="242"/>
      <c r="G70" s="184"/>
      <c r="H70" s="410"/>
      <c r="I70" s="520"/>
      <c r="J70" s="505"/>
    </row>
    <row r="71" spans="1:10" ht="29.25" customHeight="1" x14ac:dyDescent="0.2">
      <c r="A71" s="193"/>
      <c r="B71" s="200"/>
      <c r="C71" s="517">
        <f>((50/0.2)+1)*2+((50/0.2)+1)</f>
        <v>753</v>
      </c>
      <c r="D71" s="455"/>
      <c r="E71" s="455">
        <v>0.99399999999999999</v>
      </c>
      <c r="F71" s="455">
        <v>1</v>
      </c>
      <c r="G71" s="184">
        <f>C71*E71*F71</f>
        <v>748.48199999999997</v>
      </c>
      <c r="H71" s="410"/>
      <c r="I71" s="521"/>
      <c r="J71" s="505"/>
    </row>
    <row r="72" spans="1:10" x14ac:dyDescent="0.2">
      <c r="A72" s="193"/>
      <c r="B72" s="200"/>
      <c r="C72" s="455" t="s">
        <v>1610</v>
      </c>
      <c r="D72" s="455" t="s">
        <v>1661</v>
      </c>
      <c r="E72" s="455" t="s">
        <v>1660</v>
      </c>
      <c r="F72" s="455"/>
      <c r="G72" s="184"/>
      <c r="H72" s="410"/>
      <c r="I72" s="278"/>
      <c r="J72" s="505"/>
    </row>
    <row r="73" spans="1:10" ht="21.75" customHeight="1" x14ac:dyDescent="0.2">
      <c r="A73" s="193"/>
      <c r="B73" s="200" t="str">
        <f>B129</f>
        <v>Box Km 4+324 (1,5m*1,5m)</v>
      </c>
      <c r="C73" s="455">
        <f>C147</f>
        <v>5.4</v>
      </c>
      <c r="D73" s="455">
        <v>49.47</v>
      </c>
      <c r="E73" s="455">
        <v>197.57</v>
      </c>
      <c r="F73" s="455"/>
      <c r="G73" s="427">
        <f>C73*(D73+E73)</f>
        <v>1334.0160000000001</v>
      </c>
      <c r="H73" s="410"/>
      <c r="I73" s="1179" t="s">
        <v>1662</v>
      </c>
      <c r="J73" s="211"/>
    </row>
    <row r="74" spans="1:10" ht="21.75" customHeight="1" x14ac:dyDescent="0.2">
      <c r="A74" s="193"/>
      <c r="B74" s="200" t="s">
        <v>1663</v>
      </c>
      <c r="C74" s="455"/>
      <c r="D74" s="455">
        <v>58.23</v>
      </c>
      <c r="E74" s="455">
        <v>640.79999999999995</v>
      </c>
      <c r="F74" s="455"/>
      <c r="G74" s="427">
        <f>D74+E74</f>
        <v>699.03</v>
      </c>
      <c r="H74" s="410"/>
      <c r="I74" s="1179"/>
      <c r="J74" s="211"/>
    </row>
    <row r="75" spans="1:10" ht="21.75" customHeight="1" x14ac:dyDescent="0.2">
      <c r="A75" s="193"/>
      <c r="B75" s="200" t="s">
        <v>1664</v>
      </c>
      <c r="C75" s="455"/>
      <c r="D75" s="455"/>
      <c r="E75" s="455">
        <v>50.99</v>
      </c>
      <c r="F75" s="455"/>
      <c r="G75" s="427">
        <f>E75</f>
        <v>50.99</v>
      </c>
      <c r="H75" s="410"/>
      <c r="I75" s="1179"/>
      <c r="J75" s="211"/>
    </row>
    <row r="76" spans="1:10" ht="21.75" customHeight="1" x14ac:dyDescent="0.2">
      <c r="A76" s="193"/>
      <c r="B76" s="200" t="str">
        <f>B134</f>
        <v>Box Km 4+408 (2,0 m*2,0m)</v>
      </c>
      <c r="C76" s="455">
        <f>C73</f>
        <v>5.4</v>
      </c>
      <c r="D76" s="455">
        <v>84.16</v>
      </c>
      <c r="E76" s="455">
        <v>306.36</v>
      </c>
      <c r="F76" s="455"/>
      <c r="G76" s="427">
        <f>C76*(D76+E76)</f>
        <v>2108.808</v>
      </c>
      <c r="H76" s="410"/>
      <c r="I76" s="1179"/>
      <c r="J76" s="211"/>
    </row>
    <row r="77" spans="1:10" ht="21.75" customHeight="1" x14ac:dyDescent="0.2">
      <c r="A77" s="193"/>
      <c r="B77" s="200" t="s">
        <v>1663</v>
      </c>
      <c r="C77" s="455"/>
      <c r="D77" s="455">
        <v>111.27</v>
      </c>
      <c r="E77" s="455">
        <v>1373.17</v>
      </c>
      <c r="F77" s="455"/>
      <c r="G77" s="427">
        <f>D77+E77</f>
        <v>1484.44</v>
      </c>
      <c r="H77" s="410"/>
      <c r="I77" s="1179"/>
      <c r="J77" s="211"/>
    </row>
    <row r="78" spans="1:10" ht="21.75" customHeight="1" x14ac:dyDescent="0.2">
      <c r="A78" s="193"/>
      <c r="B78" s="200" t="s">
        <v>1664</v>
      </c>
      <c r="C78" s="455"/>
      <c r="D78" s="455"/>
      <c r="E78" s="455">
        <v>95.69</v>
      </c>
      <c r="F78" s="455"/>
      <c r="G78" s="427">
        <f>E78</f>
        <v>95.69</v>
      </c>
      <c r="H78" s="410"/>
      <c r="I78" s="1179"/>
      <c r="J78" s="211"/>
    </row>
    <row r="79" spans="1:10" ht="15.75" x14ac:dyDescent="0.25">
      <c r="A79" s="191"/>
      <c r="B79" s="1142" t="s">
        <v>103</v>
      </c>
      <c r="C79" s="1142"/>
      <c r="D79" s="1142"/>
      <c r="E79" s="1142"/>
      <c r="F79" s="198"/>
      <c r="G79" s="399"/>
      <c r="H79" s="428"/>
      <c r="I79" s="522"/>
      <c r="J79" s="211"/>
    </row>
    <row r="80" spans="1:10" ht="30" x14ac:dyDescent="0.25">
      <c r="A80" s="257"/>
      <c r="B80" s="258"/>
      <c r="C80" s="258"/>
      <c r="D80" s="282" t="s">
        <v>1665</v>
      </c>
      <c r="E80" s="282" t="s">
        <v>1618</v>
      </c>
      <c r="F80" s="259" t="s">
        <v>1666</v>
      </c>
      <c r="G80" s="184"/>
      <c r="H80" s="410"/>
      <c r="I80" s="523"/>
      <c r="J80" s="211"/>
    </row>
    <row r="81" spans="1:14" ht="15.75" x14ac:dyDescent="0.2">
      <c r="A81" s="193" t="s">
        <v>104</v>
      </c>
      <c r="B81" s="416" t="e">
        <f>#REF!</f>
        <v>#REF!</v>
      </c>
      <c r="C81" s="185"/>
      <c r="D81" s="455"/>
      <c r="E81" s="213"/>
      <c r="F81" s="423"/>
      <c r="G81" s="426">
        <f>ROUND(SUM(G82:G102),0)</f>
        <v>10</v>
      </c>
      <c r="H81" s="410" t="s">
        <v>1608</v>
      </c>
      <c r="I81" s="1154" t="s">
        <v>1667</v>
      </c>
      <c r="J81" s="211"/>
      <c r="N81" s="199"/>
    </row>
    <row r="82" spans="1:14" x14ac:dyDescent="0.2">
      <c r="A82" s="193"/>
      <c r="B82" s="194" t="s">
        <v>1634</v>
      </c>
      <c r="C82" s="185"/>
      <c r="D82" s="455">
        <v>1</v>
      </c>
      <c r="E82" s="213">
        <v>0.5</v>
      </c>
      <c r="F82" s="213">
        <v>0.8</v>
      </c>
      <c r="G82" s="427">
        <f>D82*E82*F82</f>
        <v>0.4</v>
      </c>
      <c r="H82" s="410" t="s">
        <v>1608</v>
      </c>
      <c r="I82" s="1155"/>
      <c r="J82" s="211"/>
      <c r="N82" s="199"/>
    </row>
    <row r="83" spans="1:14" x14ac:dyDescent="0.2">
      <c r="A83" s="193"/>
      <c r="B83" s="194"/>
      <c r="C83" s="185"/>
      <c r="D83" s="455">
        <v>1</v>
      </c>
      <c r="E83" s="213">
        <v>0.9</v>
      </c>
      <c r="F83" s="213">
        <v>0.4</v>
      </c>
      <c r="G83" s="427">
        <f t="shared" ref="G83:G102" si="3">D83*E83*F83</f>
        <v>0.36000000000000004</v>
      </c>
      <c r="H83" s="410" t="s">
        <v>1608</v>
      </c>
      <c r="I83" s="1155"/>
      <c r="J83" s="211"/>
      <c r="N83" s="199"/>
    </row>
    <row r="84" spans="1:14" x14ac:dyDescent="0.2">
      <c r="A84" s="193"/>
      <c r="B84" s="194"/>
      <c r="C84" s="185"/>
      <c r="D84" s="455">
        <v>1.5</v>
      </c>
      <c r="E84" s="213">
        <v>0.5</v>
      </c>
      <c r="F84" s="213">
        <v>0.5</v>
      </c>
      <c r="G84" s="427">
        <f t="shared" si="3"/>
        <v>0.375</v>
      </c>
      <c r="H84" s="410" t="s">
        <v>1608</v>
      </c>
      <c r="I84" s="1155"/>
      <c r="J84" s="211"/>
      <c r="N84" s="199"/>
    </row>
    <row r="85" spans="1:14" x14ac:dyDescent="0.2">
      <c r="A85" s="193"/>
      <c r="B85" s="194"/>
      <c r="C85" s="185"/>
      <c r="D85" s="455">
        <v>1.2</v>
      </c>
      <c r="E85" s="213">
        <v>0.6</v>
      </c>
      <c r="F85" s="213">
        <v>0.6</v>
      </c>
      <c r="G85" s="427">
        <f t="shared" si="3"/>
        <v>0.432</v>
      </c>
      <c r="H85" s="410" t="s">
        <v>1608</v>
      </c>
      <c r="I85" s="1155"/>
      <c r="J85" s="211"/>
      <c r="N85" s="199"/>
    </row>
    <row r="86" spans="1:14" x14ac:dyDescent="0.2">
      <c r="A86" s="193"/>
      <c r="B86" s="194"/>
      <c r="C86" s="185"/>
      <c r="D86" s="455">
        <v>0.8</v>
      </c>
      <c r="E86" s="213">
        <v>0.8</v>
      </c>
      <c r="F86" s="213">
        <v>0.4</v>
      </c>
      <c r="G86" s="427">
        <f t="shared" si="3"/>
        <v>0.25600000000000006</v>
      </c>
      <c r="H86" s="410" t="s">
        <v>1608</v>
      </c>
      <c r="I86" s="1155"/>
      <c r="J86" s="211"/>
      <c r="N86" s="199"/>
    </row>
    <row r="87" spans="1:14" x14ac:dyDescent="0.2">
      <c r="A87" s="193"/>
      <c r="B87" s="194"/>
      <c r="C87" s="185"/>
      <c r="D87" s="455">
        <v>1</v>
      </c>
      <c r="E87" s="213">
        <v>1</v>
      </c>
      <c r="F87" s="213">
        <v>0.45</v>
      </c>
      <c r="G87" s="427">
        <f t="shared" si="3"/>
        <v>0.45</v>
      </c>
      <c r="H87" s="410" t="s">
        <v>1608</v>
      </c>
      <c r="I87" s="1155"/>
      <c r="J87" s="211"/>
      <c r="N87" s="199"/>
    </row>
    <row r="88" spans="1:14" x14ac:dyDescent="0.2">
      <c r="A88" s="193"/>
      <c r="B88" s="194"/>
      <c r="C88" s="185"/>
      <c r="D88" s="455">
        <v>1.3</v>
      </c>
      <c r="E88" s="213">
        <v>1.1000000000000001</v>
      </c>
      <c r="F88" s="213">
        <v>0.55000000000000004</v>
      </c>
      <c r="G88" s="427">
        <f t="shared" si="3"/>
        <v>0.7865000000000002</v>
      </c>
      <c r="H88" s="410" t="s">
        <v>1608</v>
      </c>
      <c r="I88" s="1155"/>
      <c r="J88" s="211"/>
      <c r="N88" s="199"/>
    </row>
    <row r="89" spans="1:14" x14ac:dyDescent="0.2">
      <c r="A89" s="193"/>
      <c r="B89" s="194"/>
      <c r="C89" s="185"/>
      <c r="D89" s="455">
        <v>1.2</v>
      </c>
      <c r="E89" s="213">
        <v>0.9</v>
      </c>
      <c r="F89" s="213">
        <v>0.6</v>
      </c>
      <c r="G89" s="427">
        <f t="shared" si="3"/>
        <v>0.64800000000000002</v>
      </c>
      <c r="H89" s="410" t="s">
        <v>1608</v>
      </c>
      <c r="I89" s="1155"/>
      <c r="J89" s="211"/>
      <c r="N89" s="199"/>
    </row>
    <row r="90" spans="1:14" x14ac:dyDescent="0.2">
      <c r="A90" s="193"/>
      <c r="B90" s="194"/>
      <c r="C90" s="185"/>
      <c r="D90" s="455">
        <v>1.1000000000000001</v>
      </c>
      <c r="E90" s="213">
        <v>0.95</v>
      </c>
      <c r="F90" s="213">
        <v>0.4</v>
      </c>
      <c r="G90" s="427">
        <f t="shared" si="3"/>
        <v>0.41799999999999998</v>
      </c>
      <c r="H90" s="410" t="s">
        <v>1608</v>
      </c>
      <c r="I90" s="1155"/>
      <c r="J90" s="211"/>
      <c r="N90" s="199"/>
    </row>
    <row r="91" spans="1:14" x14ac:dyDescent="0.2">
      <c r="A91" s="193"/>
      <c r="B91" s="194"/>
      <c r="C91" s="185"/>
      <c r="D91" s="455">
        <v>1</v>
      </c>
      <c r="E91" s="213">
        <v>0.8</v>
      </c>
      <c r="F91" s="213">
        <v>0.3</v>
      </c>
      <c r="G91" s="427">
        <f t="shared" si="3"/>
        <v>0.24</v>
      </c>
      <c r="H91" s="410" t="s">
        <v>1608</v>
      </c>
      <c r="I91" s="1155"/>
      <c r="J91" s="211"/>
      <c r="N91" s="199"/>
    </row>
    <row r="92" spans="1:14" x14ac:dyDescent="0.2">
      <c r="A92" s="193"/>
      <c r="B92" s="194"/>
      <c r="C92" s="185"/>
      <c r="D92" s="455">
        <v>0.9</v>
      </c>
      <c r="E92" s="213">
        <v>0.95</v>
      </c>
      <c r="F92" s="213">
        <v>0.3</v>
      </c>
      <c r="G92" s="427">
        <f t="shared" si="3"/>
        <v>0.25650000000000001</v>
      </c>
      <c r="H92" s="410" t="s">
        <v>1608</v>
      </c>
      <c r="I92" s="1155"/>
      <c r="J92" s="211"/>
      <c r="N92" s="199"/>
    </row>
    <row r="93" spans="1:14" x14ac:dyDescent="0.2">
      <c r="A93" s="193"/>
      <c r="B93" s="194"/>
      <c r="C93" s="185"/>
      <c r="D93" s="455">
        <v>0.9</v>
      </c>
      <c r="E93" s="213">
        <v>0.8</v>
      </c>
      <c r="F93" s="213">
        <v>0.2</v>
      </c>
      <c r="G93" s="427">
        <f t="shared" si="3"/>
        <v>0.14400000000000002</v>
      </c>
      <c r="H93" s="410" t="s">
        <v>1608</v>
      </c>
      <c r="I93" s="1155"/>
      <c r="J93" s="211"/>
      <c r="N93" s="199"/>
    </row>
    <row r="94" spans="1:14" x14ac:dyDescent="0.2">
      <c r="A94" s="193"/>
      <c r="B94" s="194"/>
      <c r="C94" s="185"/>
      <c r="D94" s="455">
        <v>1</v>
      </c>
      <c r="E94" s="213">
        <v>0.75</v>
      </c>
      <c r="F94" s="213">
        <v>0.3</v>
      </c>
      <c r="G94" s="427">
        <f t="shared" si="3"/>
        <v>0.22499999999999998</v>
      </c>
      <c r="H94" s="410" t="s">
        <v>1608</v>
      </c>
      <c r="I94" s="1155"/>
      <c r="J94" s="211"/>
      <c r="N94" s="199"/>
    </row>
    <row r="95" spans="1:14" x14ac:dyDescent="0.2">
      <c r="A95" s="193"/>
      <c r="B95" s="194"/>
      <c r="C95" s="185"/>
      <c r="D95" s="455">
        <v>2</v>
      </c>
      <c r="E95" s="213">
        <v>1</v>
      </c>
      <c r="F95" s="213">
        <v>0.6</v>
      </c>
      <c r="G95" s="427">
        <f t="shared" si="3"/>
        <v>1.2</v>
      </c>
      <c r="H95" s="410" t="s">
        <v>1608</v>
      </c>
      <c r="I95" s="1155"/>
      <c r="J95" s="211"/>
      <c r="N95" s="199"/>
    </row>
    <row r="96" spans="1:14" x14ac:dyDescent="0.2">
      <c r="A96" s="193"/>
      <c r="B96" s="194"/>
      <c r="C96" s="185"/>
      <c r="D96" s="455">
        <v>2</v>
      </c>
      <c r="E96" s="213">
        <v>1.2</v>
      </c>
      <c r="F96" s="213">
        <v>0.6</v>
      </c>
      <c r="G96" s="427">
        <f t="shared" si="3"/>
        <v>1.44</v>
      </c>
      <c r="H96" s="410" t="s">
        <v>1608</v>
      </c>
      <c r="I96" s="1155"/>
      <c r="J96" s="211"/>
      <c r="N96" s="199"/>
    </row>
    <row r="97" spans="1:14" x14ac:dyDescent="0.2">
      <c r="A97" s="193"/>
      <c r="B97" s="194"/>
      <c r="C97" s="185"/>
      <c r="D97" s="455">
        <v>1.8</v>
      </c>
      <c r="E97" s="213">
        <v>1.2</v>
      </c>
      <c r="F97" s="213">
        <v>0.4</v>
      </c>
      <c r="G97" s="427">
        <f t="shared" si="3"/>
        <v>0.8640000000000001</v>
      </c>
      <c r="H97" s="410" t="s">
        <v>1608</v>
      </c>
      <c r="I97" s="1155"/>
      <c r="J97" s="211"/>
      <c r="N97" s="199"/>
    </row>
    <row r="98" spans="1:14" x14ac:dyDescent="0.2">
      <c r="A98" s="193"/>
      <c r="B98" s="194"/>
      <c r="C98" s="185"/>
      <c r="D98" s="455">
        <v>1.2</v>
      </c>
      <c r="E98" s="213">
        <v>0.9</v>
      </c>
      <c r="F98" s="213">
        <v>0.3</v>
      </c>
      <c r="G98" s="427">
        <f t="shared" si="3"/>
        <v>0.32400000000000001</v>
      </c>
      <c r="H98" s="410" t="s">
        <v>1608</v>
      </c>
      <c r="I98" s="1155"/>
      <c r="J98" s="211"/>
      <c r="N98" s="199"/>
    </row>
    <row r="99" spans="1:14" x14ac:dyDescent="0.2">
      <c r="A99" s="193"/>
      <c r="B99" s="194"/>
      <c r="C99" s="185"/>
      <c r="D99" s="455">
        <v>1.7</v>
      </c>
      <c r="E99" s="213">
        <v>0.8</v>
      </c>
      <c r="F99" s="213">
        <v>0.3</v>
      </c>
      <c r="G99" s="427">
        <f t="shared" si="3"/>
        <v>0.40800000000000003</v>
      </c>
      <c r="H99" s="410" t="s">
        <v>1608</v>
      </c>
      <c r="I99" s="1155"/>
      <c r="J99" s="211"/>
      <c r="N99" s="199"/>
    </row>
    <row r="100" spans="1:14" x14ac:dyDescent="0.2">
      <c r="A100" s="193"/>
      <c r="B100" s="194"/>
      <c r="C100" s="185"/>
      <c r="D100" s="455">
        <v>1.8</v>
      </c>
      <c r="E100" s="213">
        <v>0.65</v>
      </c>
      <c r="F100" s="213">
        <v>0.25</v>
      </c>
      <c r="G100" s="427">
        <f t="shared" si="3"/>
        <v>0.29250000000000004</v>
      </c>
      <c r="H100" s="410" t="s">
        <v>1608</v>
      </c>
      <c r="I100" s="1155"/>
      <c r="J100" s="211"/>
      <c r="N100" s="199"/>
    </row>
    <row r="101" spans="1:14" x14ac:dyDescent="0.2">
      <c r="A101" s="193"/>
      <c r="B101" s="194"/>
      <c r="C101" s="185"/>
      <c r="D101" s="455">
        <v>1.4</v>
      </c>
      <c r="E101" s="213">
        <v>0.75</v>
      </c>
      <c r="F101" s="213">
        <v>0.4</v>
      </c>
      <c r="G101" s="427">
        <f t="shared" si="3"/>
        <v>0.41999999999999993</v>
      </c>
      <c r="H101" s="410" t="s">
        <v>1608</v>
      </c>
      <c r="I101" s="1155"/>
      <c r="J101" s="211"/>
      <c r="N101" s="199"/>
    </row>
    <row r="102" spans="1:14" x14ac:dyDescent="0.2">
      <c r="A102" s="193"/>
      <c r="B102" s="194"/>
      <c r="C102" s="185"/>
      <c r="D102" s="455">
        <v>1.3</v>
      </c>
      <c r="E102" s="213">
        <v>0.85</v>
      </c>
      <c r="F102" s="213">
        <v>0.4</v>
      </c>
      <c r="G102" s="427">
        <f t="shared" si="3"/>
        <v>0.442</v>
      </c>
      <c r="H102" s="410" t="s">
        <v>1608</v>
      </c>
      <c r="I102" s="1156"/>
      <c r="J102" s="211"/>
      <c r="N102" s="199"/>
    </row>
    <row r="103" spans="1:14" x14ac:dyDescent="0.2">
      <c r="A103" s="193"/>
      <c r="B103" s="194"/>
      <c r="C103" s="185" t="s">
        <v>1623</v>
      </c>
      <c r="D103" s="455" t="s">
        <v>1618</v>
      </c>
      <c r="E103" s="213" t="s">
        <v>1612</v>
      </c>
      <c r="F103" s="213" t="s">
        <v>1668</v>
      </c>
      <c r="G103" s="427"/>
      <c r="H103" s="410"/>
      <c r="I103" s="491"/>
      <c r="J103" s="211"/>
      <c r="N103" s="199"/>
    </row>
    <row r="104" spans="1:14" ht="228.75" customHeight="1" x14ac:dyDescent="0.2">
      <c r="A104" s="193" t="s">
        <v>106</v>
      </c>
      <c r="B104" s="194" t="s">
        <v>1669</v>
      </c>
      <c r="C104" s="455"/>
      <c r="D104" s="455"/>
      <c r="E104" s="455"/>
      <c r="F104" s="455"/>
      <c r="G104" s="272">
        <f>ROUND(SUM(G105:G110),0)</f>
        <v>3409</v>
      </c>
      <c r="H104" s="410" t="s">
        <v>1608</v>
      </c>
      <c r="I104" s="430" t="s">
        <v>1670</v>
      </c>
      <c r="J104" s="211"/>
    </row>
    <row r="105" spans="1:14" ht="24.75" customHeight="1" x14ac:dyDescent="0.2">
      <c r="A105" s="193"/>
      <c r="B105" s="200" t="s">
        <v>1671</v>
      </c>
      <c r="C105" s="185">
        <f>C185</f>
        <v>5386</v>
      </c>
      <c r="D105" s="455">
        <v>0.4</v>
      </c>
      <c r="E105" s="455">
        <v>1.1000000000000001</v>
      </c>
      <c r="F105" s="455">
        <f>+E212</f>
        <v>1</v>
      </c>
      <c r="G105" s="184">
        <f>ROUND(C105*D105*E105*F105,2)</f>
        <v>2369.84</v>
      </c>
      <c r="H105" s="410" t="s">
        <v>1608</v>
      </c>
      <c r="I105" s="415" t="s">
        <v>1672</v>
      </c>
      <c r="J105" s="211"/>
    </row>
    <row r="106" spans="1:14" ht="27.75" customHeight="1" x14ac:dyDescent="0.2">
      <c r="A106" s="193"/>
      <c r="B106" s="200" t="s">
        <v>1673</v>
      </c>
      <c r="C106" s="455">
        <f>+C212</f>
        <v>5</v>
      </c>
      <c r="D106" s="455">
        <v>1.1000000000000001</v>
      </c>
      <c r="E106" s="455">
        <v>2.75</v>
      </c>
      <c r="F106" s="455">
        <f>+$E$214</f>
        <v>30</v>
      </c>
      <c r="G106" s="184">
        <f>ROUND(C106*D106*E106*F106,2)</f>
        <v>453.75</v>
      </c>
      <c r="H106" s="410" t="s">
        <v>1608</v>
      </c>
      <c r="I106" s="1149" t="s">
        <v>1613</v>
      </c>
      <c r="J106" s="211"/>
    </row>
    <row r="107" spans="1:14" ht="30.75" customHeight="1" x14ac:dyDescent="0.2">
      <c r="A107" s="193"/>
      <c r="B107" s="200" t="s">
        <v>1674</v>
      </c>
      <c r="C107" s="455">
        <v>1.7</v>
      </c>
      <c r="D107" s="455">
        <v>1.7</v>
      </c>
      <c r="E107" s="455">
        <v>2.75</v>
      </c>
      <c r="F107" s="455">
        <f>+$E$214</f>
        <v>30</v>
      </c>
      <c r="G107" s="184">
        <f>ROUND(C107*D107*E107*F107,2)</f>
        <v>238.43</v>
      </c>
      <c r="H107" s="410" t="s">
        <v>1608</v>
      </c>
      <c r="I107" s="1150"/>
      <c r="J107" s="211"/>
    </row>
    <row r="108" spans="1:14" ht="20.25" customHeight="1" x14ac:dyDescent="0.2">
      <c r="A108" s="193"/>
      <c r="B108" s="200" t="s">
        <v>1675</v>
      </c>
      <c r="C108" s="455">
        <f>(4.1+1.6)/2</f>
        <v>2.8499999999999996</v>
      </c>
      <c r="D108" s="455">
        <v>1.35</v>
      </c>
      <c r="E108" s="455">
        <v>2.75</v>
      </c>
      <c r="F108" s="455">
        <f>+$E$214</f>
        <v>30</v>
      </c>
      <c r="G108" s="184">
        <f>ROUND(C108*D108*E108*F108,2)</f>
        <v>317.42</v>
      </c>
      <c r="H108" s="410" t="s">
        <v>1608</v>
      </c>
      <c r="I108" s="1150"/>
      <c r="J108" s="211"/>
    </row>
    <row r="109" spans="1:14" s="308" customFormat="1" x14ac:dyDescent="0.2">
      <c r="A109" s="424"/>
      <c r="B109" s="200" t="s">
        <v>1619</v>
      </c>
      <c r="C109" s="455">
        <f>C152</f>
        <v>5.4</v>
      </c>
      <c r="D109" s="455">
        <f>1.1</f>
        <v>1.1000000000000001</v>
      </c>
      <c r="E109" s="213">
        <v>2</v>
      </c>
      <c r="F109" s="455">
        <f>D226</f>
        <v>1</v>
      </c>
      <c r="G109" s="184">
        <f>C109*D109*E109*F109</f>
        <v>11.880000000000003</v>
      </c>
      <c r="H109" s="410" t="s">
        <v>1608</v>
      </c>
      <c r="I109" s="1150"/>
      <c r="J109" s="273"/>
      <c r="K109" s="425"/>
    </row>
    <row r="110" spans="1:14" s="308" customFormat="1" x14ac:dyDescent="0.2">
      <c r="A110" s="424"/>
      <c r="B110" s="200" t="s">
        <v>1620</v>
      </c>
      <c r="C110" s="455">
        <f>C155</f>
        <v>5.4</v>
      </c>
      <c r="D110" s="455">
        <v>1.6</v>
      </c>
      <c r="E110" s="213">
        <v>2</v>
      </c>
      <c r="F110" s="455">
        <f>D231</f>
        <v>1</v>
      </c>
      <c r="G110" s="184">
        <f>C110*D110*E110*F110</f>
        <v>17.28</v>
      </c>
      <c r="H110" s="410" t="s">
        <v>1608</v>
      </c>
      <c r="I110" s="1151"/>
      <c r="J110" s="273"/>
      <c r="K110" s="425"/>
    </row>
    <row r="111" spans="1:14" ht="30" x14ac:dyDescent="0.2">
      <c r="A111" s="193" t="s">
        <v>108</v>
      </c>
      <c r="B111" s="194" t="s">
        <v>1676</v>
      </c>
      <c r="C111" s="455"/>
      <c r="D111" s="455"/>
      <c r="E111" s="455"/>
      <c r="F111" s="455"/>
      <c r="G111" s="456">
        <f>ROUND(SUM(G113:G138),0)</f>
        <v>293</v>
      </c>
      <c r="H111" s="410" t="s">
        <v>1608</v>
      </c>
      <c r="I111" s="414" t="s">
        <v>1613</v>
      </c>
      <c r="J111" s="211"/>
    </row>
    <row r="112" spans="1:14" ht="15.75" x14ac:dyDescent="0.2">
      <c r="A112" s="193"/>
      <c r="B112" s="194"/>
      <c r="C112" s="455" t="s">
        <v>1677</v>
      </c>
      <c r="D112" s="455" t="s">
        <v>1678</v>
      </c>
      <c r="E112" s="455" t="s">
        <v>1612</v>
      </c>
      <c r="F112" s="455"/>
      <c r="G112" s="456"/>
      <c r="H112" s="410"/>
      <c r="I112" s="487"/>
      <c r="J112" s="211"/>
    </row>
    <row r="113" spans="1:10" ht="49.5" customHeight="1" x14ac:dyDescent="0.2">
      <c r="A113" s="193"/>
      <c r="B113" s="200" t="s">
        <v>1614</v>
      </c>
      <c r="C113" s="455">
        <f>1.5*2+1*2</f>
        <v>5</v>
      </c>
      <c r="D113" s="455">
        <v>0.25</v>
      </c>
      <c r="E113" s="455">
        <v>2.5</v>
      </c>
      <c r="F113" s="455">
        <f>E214</f>
        <v>30</v>
      </c>
      <c r="G113" s="507">
        <f>ROUND(F113*(C113*D113*E113),2)-G115</f>
        <v>87.859499999999997</v>
      </c>
      <c r="H113" s="410" t="s">
        <v>1608</v>
      </c>
      <c r="I113" s="1163"/>
      <c r="J113" s="211"/>
    </row>
    <row r="114" spans="1:10" x14ac:dyDescent="0.2">
      <c r="A114" s="193"/>
      <c r="B114" s="200"/>
      <c r="C114" s="455" t="s">
        <v>1679</v>
      </c>
      <c r="D114" s="455"/>
      <c r="E114" s="455"/>
      <c r="F114" s="455"/>
      <c r="G114" s="507"/>
      <c r="H114" s="410"/>
      <c r="I114" s="1164"/>
      <c r="J114" s="211"/>
    </row>
    <row r="115" spans="1:10" ht="49.5" customHeight="1" x14ac:dyDescent="0.2">
      <c r="A115" s="193"/>
      <c r="B115" s="200" t="s">
        <v>1680</v>
      </c>
      <c r="C115" s="213">
        <f>3.1416*$E$221^2/4</f>
        <v>0.78539999999999999</v>
      </c>
      <c r="D115" s="455">
        <v>0.25</v>
      </c>
      <c r="E115" s="455"/>
      <c r="F115" s="455">
        <f>F113</f>
        <v>30</v>
      </c>
      <c r="G115" s="507">
        <f>C115*D115*F115</f>
        <v>5.8905000000000003</v>
      </c>
      <c r="H115" s="410" t="s">
        <v>1608</v>
      </c>
      <c r="I115" s="1164"/>
      <c r="J115" s="211"/>
    </row>
    <row r="116" spans="1:10" x14ac:dyDescent="0.2">
      <c r="A116" s="193"/>
      <c r="B116" s="200"/>
      <c r="C116" s="213" t="s">
        <v>1611</v>
      </c>
      <c r="D116" s="455" t="s">
        <v>1681</v>
      </c>
      <c r="E116" s="455" t="s">
        <v>1627</v>
      </c>
      <c r="F116" s="455"/>
      <c r="G116" s="507"/>
      <c r="H116" s="410"/>
      <c r="I116" s="1164"/>
      <c r="J116" s="211"/>
    </row>
    <row r="117" spans="1:10" ht="51.75" customHeight="1" x14ac:dyDescent="0.2">
      <c r="A117" s="193"/>
      <c r="B117" s="200" t="s">
        <v>1682</v>
      </c>
      <c r="C117" s="455">
        <v>1.5</v>
      </c>
      <c r="D117" s="455">
        <v>1.5</v>
      </c>
      <c r="E117" s="455">
        <v>0.25</v>
      </c>
      <c r="F117" s="455">
        <f>E214</f>
        <v>30</v>
      </c>
      <c r="G117" s="427">
        <f>ROUND(F117*(C117*D117*E117),2)</f>
        <v>16.88</v>
      </c>
      <c r="H117" s="410" t="s">
        <v>1608</v>
      </c>
      <c r="I117" s="1165"/>
      <c r="J117" s="211"/>
    </row>
    <row r="118" spans="1:10" x14ac:dyDescent="0.2">
      <c r="A118" s="193"/>
      <c r="B118" s="200"/>
      <c r="C118" s="455" t="s">
        <v>1610</v>
      </c>
      <c r="D118" s="455" t="s">
        <v>1627</v>
      </c>
      <c r="E118" s="455" t="s">
        <v>1612</v>
      </c>
      <c r="F118" s="455"/>
      <c r="G118" s="427"/>
      <c r="H118" s="410"/>
      <c r="I118" s="417"/>
      <c r="J118" s="211"/>
    </row>
    <row r="119" spans="1:10" ht="41.1" customHeight="1" x14ac:dyDescent="0.2">
      <c r="A119" s="193"/>
      <c r="B119" s="200" t="s">
        <v>1683</v>
      </c>
      <c r="C119" s="455">
        <f>2.02*2</f>
        <v>4.04</v>
      </c>
      <c r="D119" s="455">
        <v>0.25</v>
      </c>
      <c r="E119" s="455">
        <f>(0.4+1.3)/2</f>
        <v>0.85000000000000009</v>
      </c>
      <c r="F119" s="455">
        <f>+$E$214</f>
        <v>30</v>
      </c>
      <c r="G119" s="184">
        <f t="shared" ref="G119:G127" si="4">ROUND(F119*(C119*D119*E119),2)</f>
        <v>25.76</v>
      </c>
      <c r="H119" s="410" t="s">
        <v>1608</v>
      </c>
      <c r="I119" s="519" t="str">
        <f>I57</f>
        <v>Ver plano Esquema de obras</v>
      </c>
      <c r="J119" s="211"/>
    </row>
    <row r="120" spans="1:10" ht="41.1" customHeight="1" x14ac:dyDescent="0.2">
      <c r="A120" s="193"/>
      <c r="B120" s="200" t="s">
        <v>1684</v>
      </c>
      <c r="C120" s="455">
        <v>1.6</v>
      </c>
      <c r="D120" s="455">
        <v>0.52500000000000002</v>
      </c>
      <c r="E120" s="455">
        <v>2.75</v>
      </c>
      <c r="F120" s="455">
        <f>+$E$214</f>
        <v>30</v>
      </c>
      <c r="G120" s="184">
        <f t="shared" si="4"/>
        <v>69.3</v>
      </c>
      <c r="H120" s="410" t="s">
        <v>1608</v>
      </c>
      <c r="I120" s="520"/>
      <c r="J120" s="211"/>
    </row>
    <row r="121" spans="1:10" ht="41.1" customHeight="1" x14ac:dyDescent="0.2">
      <c r="A121" s="193"/>
      <c r="B121" s="200"/>
      <c r="C121" s="455" t="str">
        <f>C114</f>
        <v>área (m2)</v>
      </c>
      <c r="D121" s="455" t="s">
        <v>1627</v>
      </c>
      <c r="E121" s="455"/>
      <c r="F121" s="455"/>
      <c r="G121" s="507"/>
      <c r="H121" s="410"/>
      <c r="I121" s="520"/>
      <c r="J121" s="211"/>
    </row>
    <row r="122" spans="1:10" ht="41.1" customHeight="1" x14ac:dyDescent="0.2">
      <c r="A122" s="193"/>
      <c r="B122" s="200" t="s">
        <v>1680</v>
      </c>
      <c r="C122" s="213">
        <f>3.1416*$E$221^2/4</f>
        <v>0.78539999999999999</v>
      </c>
      <c r="D122" s="455">
        <f>D120</f>
        <v>0.52500000000000002</v>
      </c>
      <c r="E122" s="455"/>
      <c r="F122" s="455">
        <f>F120</f>
        <v>30</v>
      </c>
      <c r="G122" s="507">
        <f>C122*D122*F122</f>
        <v>12.370050000000001</v>
      </c>
      <c r="H122" s="410" t="s">
        <v>1608</v>
      </c>
      <c r="I122" s="520"/>
      <c r="J122" s="211"/>
    </row>
    <row r="123" spans="1:10" x14ac:dyDescent="0.2">
      <c r="A123" s="193"/>
      <c r="B123" s="194"/>
      <c r="C123" s="455" t="s">
        <v>1610</v>
      </c>
      <c r="D123" s="455" t="s">
        <v>1611</v>
      </c>
      <c r="E123" s="455" t="s">
        <v>1678</v>
      </c>
      <c r="F123" s="455"/>
      <c r="G123" s="184"/>
      <c r="H123" s="410"/>
      <c r="I123" s="520"/>
      <c r="J123" s="211"/>
    </row>
    <row r="124" spans="1:10" ht="41.1" customHeight="1" x14ac:dyDescent="0.2">
      <c r="A124" s="193"/>
      <c r="B124" s="200" t="s">
        <v>1685</v>
      </c>
      <c r="C124" s="455">
        <f>+(4.1+1.6)/2</f>
        <v>2.8499999999999996</v>
      </c>
      <c r="D124" s="455">
        <v>1.1499999999999999</v>
      </c>
      <c r="E124" s="455">
        <v>0.25</v>
      </c>
      <c r="F124" s="455">
        <f>+$E$214</f>
        <v>30</v>
      </c>
      <c r="G124" s="184">
        <f t="shared" si="4"/>
        <v>24.58</v>
      </c>
      <c r="H124" s="410" t="s">
        <v>1608</v>
      </c>
      <c r="I124" s="520"/>
      <c r="J124" s="211"/>
    </row>
    <row r="125" spans="1:10" ht="41.1" customHeight="1" x14ac:dyDescent="0.2">
      <c r="A125" s="193"/>
      <c r="B125" s="200" t="s">
        <v>1686</v>
      </c>
      <c r="C125" s="455">
        <v>4.0999999999999996</v>
      </c>
      <c r="D125" s="455">
        <v>0.2</v>
      </c>
      <c r="E125" s="455">
        <v>0.4</v>
      </c>
      <c r="F125" s="455">
        <v>1</v>
      </c>
      <c r="G125" s="507">
        <f t="shared" si="4"/>
        <v>0.33</v>
      </c>
      <c r="H125" s="410" t="s">
        <v>1608</v>
      </c>
      <c r="I125" s="521"/>
      <c r="J125" s="211"/>
    </row>
    <row r="126" spans="1:10" ht="27" customHeight="1" x14ac:dyDescent="0.2">
      <c r="A126" s="193"/>
      <c r="B126" s="200" t="s">
        <v>1657</v>
      </c>
      <c r="C126" s="455">
        <v>50</v>
      </c>
      <c r="D126" s="455">
        <v>0.12</v>
      </c>
      <c r="E126" s="455">
        <v>0.6</v>
      </c>
      <c r="F126" s="455">
        <v>1</v>
      </c>
      <c r="G126" s="184">
        <f>C126*D126*E126</f>
        <v>3.5999999999999996</v>
      </c>
      <c r="H126" s="410" t="s">
        <v>1608</v>
      </c>
      <c r="I126" s="519" t="str">
        <f>I119</f>
        <v>Ver plano Esquema de obras</v>
      </c>
      <c r="J126" s="211"/>
    </row>
    <row r="127" spans="1:10" ht="123" customHeight="1" x14ac:dyDescent="0.2">
      <c r="A127" s="193"/>
      <c r="B127" s="194"/>
      <c r="C127" s="455">
        <v>50</v>
      </c>
      <c r="D127" s="455">
        <v>0.4</v>
      </c>
      <c r="E127" s="455">
        <v>0.1</v>
      </c>
      <c r="F127" s="455">
        <v>2</v>
      </c>
      <c r="G127" s="184">
        <f t="shared" si="4"/>
        <v>4</v>
      </c>
      <c r="H127" s="410" t="s">
        <v>1608</v>
      </c>
      <c r="I127" s="521"/>
      <c r="J127" s="211"/>
    </row>
    <row r="128" spans="1:10" ht="91.5" customHeight="1" x14ac:dyDescent="0.2">
      <c r="A128" s="193"/>
      <c r="B128" s="200" t="s">
        <v>1687</v>
      </c>
      <c r="C128" s="455">
        <f>C125</f>
        <v>4.0999999999999996</v>
      </c>
      <c r="D128" s="455">
        <v>0.3</v>
      </c>
      <c r="E128" s="455">
        <v>0.6</v>
      </c>
      <c r="F128" s="455">
        <f>E214</f>
        <v>30</v>
      </c>
      <c r="G128" s="184">
        <f>C128*D128*E128*F128</f>
        <v>22.139999999999997</v>
      </c>
      <c r="H128" s="410" t="s">
        <v>1608</v>
      </c>
      <c r="I128" s="414" t="s">
        <v>1688</v>
      </c>
      <c r="J128" s="211"/>
    </row>
    <row r="129" spans="1:10" ht="15.75" x14ac:dyDescent="0.2">
      <c r="A129" s="193"/>
      <c r="B129" s="200" t="s">
        <v>1689</v>
      </c>
      <c r="C129" s="455"/>
      <c r="D129" s="455"/>
      <c r="E129" s="455"/>
      <c r="F129" s="455"/>
      <c r="G129" s="272"/>
      <c r="H129" s="504"/>
      <c r="I129" s="1179" t="s">
        <v>1690</v>
      </c>
      <c r="J129" s="211"/>
    </row>
    <row r="130" spans="1:10" x14ac:dyDescent="0.2">
      <c r="A130" s="193"/>
      <c r="B130" s="200" t="s">
        <v>1655</v>
      </c>
      <c r="C130" s="455"/>
      <c r="D130" s="455"/>
      <c r="E130" s="455"/>
      <c r="F130" s="455"/>
      <c r="G130" s="427">
        <v>2.63</v>
      </c>
      <c r="H130" s="410" t="s">
        <v>1608</v>
      </c>
      <c r="I130" s="1179"/>
      <c r="J130" s="211"/>
    </row>
    <row r="131" spans="1:10" x14ac:dyDescent="0.2">
      <c r="A131" s="193"/>
      <c r="B131" s="200" t="s">
        <v>1691</v>
      </c>
      <c r="C131" s="455"/>
      <c r="D131" s="455"/>
      <c r="E131" s="455"/>
      <c r="F131" s="455"/>
      <c r="G131" s="427">
        <v>2</v>
      </c>
      <c r="H131" s="410" t="s">
        <v>1608</v>
      </c>
      <c r="I131" s="1179"/>
      <c r="J131" s="211"/>
    </row>
    <row r="132" spans="1:10" x14ac:dyDescent="0.2">
      <c r="A132" s="193"/>
      <c r="B132" s="200" t="s">
        <v>1692</v>
      </c>
      <c r="C132" s="455"/>
      <c r="D132" s="455"/>
      <c r="E132" s="455"/>
      <c r="F132" s="455"/>
      <c r="G132" s="427">
        <v>1.7</v>
      </c>
      <c r="H132" s="410" t="s">
        <v>1608</v>
      </c>
      <c r="I132" s="1179"/>
      <c r="J132" s="211"/>
    </row>
    <row r="133" spans="1:10" x14ac:dyDescent="0.2">
      <c r="A133" s="193"/>
      <c r="B133" s="200" t="s">
        <v>1664</v>
      </c>
      <c r="C133" s="455"/>
      <c r="D133" s="455"/>
      <c r="E133" s="455"/>
      <c r="F133" s="455"/>
      <c r="G133" s="427">
        <v>0.3</v>
      </c>
      <c r="H133" s="410" t="s">
        <v>1608</v>
      </c>
      <c r="I133" s="1179"/>
      <c r="J133" s="211"/>
    </row>
    <row r="134" spans="1:10" x14ac:dyDescent="0.2">
      <c r="A134" s="193"/>
      <c r="B134" s="200" t="s">
        <v>1693</v>
      </c>
      <c r="C134" s="455"/>
      <c r="D134" s="455"/>
      <c r="E134" s="455"/>
      <c r="F134" s="455"/>
      <c r="G134" s="184"/>
      <c r="H134" s="410"/>
      <c r="I134" s="1179" t="s">
        <v>1694</v>
      </c>
      <c r="J134" s="211"/>
    </row>
    <row r="135" spans="1:10" x14ac:dyDescent="0.2">
      <c r="A135" s="193"/>
      <c r="B135" s="200" t="s">
        <v>1695</v>
      </c>
      <c r="C135" s="455"/>
      <c r="D135" s="455"/>
      <c r="E135" s="455"/>
      <c r="F135" s="455"/>
      <c r="G135" s="427">
        <v>0.47</v>
      </c>
      <c r="H135" s="410" t="s">
        <v>1608</v>
      </c>
      <c r="I135" s="1179"/>
      <c r="J135" s="211"/>
    </row>
    <row r="136" spans="1:10" x14ac:dyDescent="0.2">
      <c r="A136" s="193"/>
      <c r="B136" s="200" t="s">
        <v>1655</v>
      </c>
      <c r="C136" s="455"/>
      <c r="D136" s="455"/>
      <c r="E136" s="455"/>
      <c r="F136" s="455"/>
      <c r="G136" s="427">
        <v>5.34</v>
      </c>
      <c r="H136" s="410" t="s">
        <v>1608</v>
      </c>
      <c r="I136" s="1179"/>
      <c r="J136" s="211"/>
    </row>
    <row r="137" spans="1:10" x14ac:dyDescent="0.2">
      <c r="A137" s="193"/>
      <c r="B137" s="200" t="s">
        <v>1696</v>
      </c>
      <c r="C137" s="455"/>
      <c r="D137" s="455"/>
      <c r="E137" s="455"/>
      <c r="F137" s="455"/>
      <c r="G137" s="427">
        <v>4.38</v>
      </c>
      <c r="H137" s="410" t="s">
        <v>1608</v>
      </c>
      <c r="I137" s="1179"/>
      <c r="J137" s="211"/>
    </row>
    <row r="138" spans="1:10" x14ac:dyDescent="0.2">
      <c r="A138" s="193"/>
      <c r="B138" s="200" t="s">
        <v>1692</v>
      </c>
      <c r="C138" s="455"/>
      <c r="D138" s="455"/>
      <c r="E138" s="455"/>
      <c r="F138" s="455"/>
      <c r="G138" s="427">
        <v>3.2</v>
      </c>
      <c r="H138" s="410" t="s">
        <v>1608</v>
      </c>
      <c r="I138" s="1179"/>
      <c r="J138" s="211"/>
    </row>
    <row r="139" spans="1:10" x14ac:dyDescent="0.2">
      <c r="A139" s="193"/>
      <c r="B139" s="194"/>
      <c r="C139" s="455"/>
      <c r="D139" s="455"/>
      <c r="E139" s="455"/>
      <c r="F139" s="455"/>
      <c r="G139" s="184"/>
      <c r="H139" s="410"/>
      <c r="I139" s="278"/>
      <c r="J139" s="211"/>
    </row>
    <row r="140" spans="1:10" ht="36.75" customHeight="1" x14ac:dyDescent="0.2">
      <c r="A140" s="193" t="s">
        <v>110</v>
      </c>
      <c r="B140" s="194" t="s">
        <v>111</v>
      </c>
      <c r="C140" s="455"/>
      <c r="D140" s="455"/>
      <c r="E140" s="455"/>
      <c r="F140" s="455"/>
      <c r="G140" s="456">
        <f>ROUND(SUM(G141:G144),0)</f>
        <v>15</v>
      </c>
      <c r="H140" s="410" t="s">
        <v>1608</v>
      </c>
      <c r="I140" s="528" t="str">
        <f>I119</f>
        <v>Ver plano Esquema de obras</v>
      </c>
      <c r="J140" s="211"/>
    </row>
    <row r="141" spans="1:10" ht="99.75" customHeight="1" x14ac:dyDescent="0.2">
      <c r="A141" s="193"/>
      <c r="B141" s="200" t="s">
        <v>1697</v>
      </c>
      <c r="C141" s="455">
        <f>+(4.1+1.6)/2</f>
        <v>2.8499999999999996</v>
      </c>
      <c r="D141" s="455">
        <v>1.35</v>
      </c>
      <c r="E141" s="455">
        <v>0.04</v>
      </c>
      <c r="F141" s="455">
        <f>+$E$214</f>
        <v>30</v>
      </c>
      <c r="G141" s="184">
        <f>ROUND(C141*D141*E141*F141,2)</f>
        <v>4.62</v>
      </c>
      <c r="H141" s="410" t="s">
        <v>1608</v>
      </c>
      <c r="I141" s="278"/>
      <c r="J141" s="211"/>
    </row>
    <row r="142" spans="1:10" ht="80.25" customHeight="1" x14ac:dyDescent="0.2">
      <c r="A142" s="193"/>
      <c r="B142" s="200" t="s">
        <v>1698</v>
      </c>
      <c r="C142" s="455">
        <f>+$C$212</f>
        <v>5</v>
      </c>
      <c r="D142" s="455">
        <v>1.1000000000000001</v>
      </c>
      <c r="E142" s="455">
        <v>0.04</v>
      </c>
      <c r="F142" s="455">
        <f>+$E$214</f>
        <v>30</v>
      </c>
      <c r="G142" s="184">
        <f>ROUND(C142*D142*E142*F142,2)</f>
        <v>6.6</v>
      </c>
      <c r="H142" s="410" t="s">
        <v>1608</v>
      </c>
      <c r="I142" s="278"/>
      <c r="J142" s="211"/>
    </row>
    <row r="143" spans="1:10" ht="102.75" customHeight="1" x14ac:dyDescent="0.2">
      <c r="A143" s="193"/>
      <c r="B143" s="200" t="s">
        <v>1614</v>
      </c>
      <c r="C143" s="455">
        <v>1.5</v>
      </c>
      <c r="D143" s="455">
        <v>1.5</v>
      </c>
      <c r="E143" s="455">
        <v>0.04</v>
      </c>
      <c r="F143" s="455">
        <f>+$E$214</f>
        <v>30</v>
      </c>
      <c r="G143" s="184">
        <f>ROUND(C143*D143*E143*F143,2)</f>
        <v>2.7</v>
      </c>
      <c r="H143" s="410" t="s">
        <v>1608</v>
      </c>
      <c r="I143" s="278"/>
      <c r="J143" s="211"/>
    </row>
    <row r="144" spans="1:10" ht="130.5" customHeight="1" x14ac:dyDescent="0.2">
      <c r="A144" s="193"/>
      <c r="B144" s="200" t="s">
        <v>1699</v>
      </c>
      <c r="C144" s="455">
        <f>++C127</f>
        <v>50</v>
      </c>
      <c r="D144" s="455">
        <v>0.6</v>
      </c>
      <c r="E144" s="455">
        <v>0.04</v>
      </c>
      <c r="F144" s="455">
        <v>1</v>
      </c>
      <c r="G144" s="184">
        <f>ROUND(C144*D144*E144*F144,2)</f>
        <v>1.2</v>
      </c>
      <c r="H144" s="410" t="s">
        <v>1608</v>
      </c>
      <c r="I144" s="278"/>
      <c r="J144" s="211"/>
    </row>
    <row r="145" spans="1:10" x14ac:dyDescent="0.2">
      <c r="A145" s="193"/>
      <c r="B145" s="200"/>
      <c r="C145" s="455" t="s">
        <v>1623</v>
      </c>
      <c r="D145" s="455" t="s">
        <v>1611</v>
      </c>
      <c r="E145" s="455" t="s">
        <v>1627</v>
      </c>
      <c r="F145" s="455" t="s">
        <v>1668</v>
      </c>
      <c r="G145" s="184"/>
      <c r="H145" s="410"/>
      <c r="I145" s="524"/>
      <c r="J145" s="211"/>
    </row>
    <row r="146" spans="1:10" ht="15.75" x14ac:dyDescent="0.2">
      <c r="A146" s="193" t="s">
        <v>112</v>
      </c>
      <c r="B146" s="506" t="s">
        <v>113</v>
      </c>
      <c r="C146" s="455"/>
      <c r="D146" s="455"/>
      <c r="E146" s="455"/>
      <c r="F146" s="455"/>
      <c r="G146" s="272">
        <f>ROUND(SUM(G147:G148),0)</f>
        <v>6</v>
      </c>
      <c r="H146" s="504" t="s">
        <v>1608</v>
      </c>
      <c r="I146" s="415"/>
      <c r="J146" s="211"/>
    </row>
    <row r="147" spans="1:10" ht="30" x14ac:dyDescent="0.2">
      <c r="A147" s="193"/>
      <c r="B147" s="200" t="s">
        <v>1619</v>
      </c>
      <c r="C147" s="455">
        <f>E224</f>
        <v>5.4</v>
      </c>
      <c r="D147" s="455">
        <f>E226+(0.25*2)</f>
        <v>2</v>
      </c>
      <c r="E147" s="455">
        <v>0.25</v>
      </c>
      <c r="F147" s="455">
        <f>D226</f>
        <v>1</v>
      </c>
      <c r="G147" s="427">
        <f>C147*D147*E147*F147</f>
        <v>2.7</v>
      </c>
      <c r="H147" s="410" t="s">
        <v>1608</v>
      </c>
      <c r="I147" s="414" t="s">
        <v>1690</v>
      </c>
      <c r="J147" s="211"/>
    </row>
    <row r="148" spans="1:10" ht="30" x14ac:dyDescent="0.2">
      <c r="A148" s="193"/>
      <c r="B148" s="200" t="s">
        <v>1620</v>
      </c>
      <c r="C148" s="455">
        <f>E229</f>
        <v>5.4</v>
      </c>
      <c r="D148" s="455">
        <f>E231+(0.2*2)</f>
        <v>2.4</v>
      </c>
      <c r="E148" s="455">
        <v>0.25</v>
      </c>
      <c r="F148" s="455">
        <v>1</v>
      </c>
      <c r="G148" s="427">
        <f>C148*D148*E148*F148</f>
        <v>3.24</v>
      </c>
      <c r="H148" s="410" t="s">
        <v>1608</v>
      </c>
      <c r="I148" s="414" t="s">
        <v>1694</v>
      </c>
      <c r="J148" s="211"/>
    </row>
    <row r="149" spans="1:10" x14ac:dyDescent="0.2">
      <c r="A149" s="193"/>
      <c r="B149" s="200"/>
      <c r="C149" s="455"/>
      <c r="D149" s="455"/>
      <c r="E149" s="455"/>
      <c r="F149" s="455"/>
      <c r="G149" s="184"/>
      <c r="H149" s="410"/>
      <c r="I149" s="525"/>
      <c r="J149" s="211"/>
    </row>
    <row r="150" spans="1:10" ht="30" x14ac:dyDescent="0.2">
      <c r="A150" s="193" t="s">
        <v>114</v>
      </c>
      <c r="B150" s="506" t="s">
        <v>115</v>
      </c>
      <c r="C150" s="455"/>
      <c r="D150" s="455"/>
      <c r="E150" s="455"/>
      <c r="F150" s="455"/>
      <c r="G150" s="272">
        <f>ROUND(SUM(G152:G156),0)</f>
        <v>14</v>
      </c>
      <c r="H150" s="504" t="s">
        <v>1608</v>
      </c>
      <c r="I150" s="415"/>
      <c r="J150" s="211"/>
    </row>
    <row r="151" spans="1:10" ht="15.75" x14ac:dyDescent="0.2">
      <c r="A151" s="193"/>
      <c r="B151" s="200" t="s">
        <v>1689</v>
      </c>
      <c r="C151" s="455"/>
      <c r="D151" s="455"/>
      <c r="E151" s="455"/>
      <c r="F151" s="455"/>
      <c r="G151" s="272"/>
      <c r="H151" s="504"/>
      <c r="I151" s="493"/>
      <c r="J151" s="211"/>
    </row>
    <row r="152" spans="1:10" ht="17.100000000000001" customHeight="1" x14ac:dyDescent="0.2">
      <c r="A152" s="193"/>
      <c r="B152" s="200" t="s">
        <v>1700</v>
      </c>
      <c r="C152" s="455">
        <f>E224</f>
        <v>5.4</v>
      </c>
      <c r="D152" s="455">
        <f>D147</f>
        <v>2</v>
      </c>
      <c r="E152" s="455">
        <v>0.25</v>
      </c>
      <c r="F152" s="455">
        <f>F147</f>
        <v>1</v>
      </c>
      <c r="G152" s="427">
        <f>C152*D152*E152*F152</f>
        <v>2.7</v>
      </c>
      <c r="H152" s="410" t="s">
        <v>1608</v>
      </c>
      <c r="I152" s="1149" t="s">
        <v>1690</v>
      </c>
      <c r="J152" s="211"/>
    </row>
    <row r="153" spans="1:10" x14ac:dyDescent="0.2">
      <c r="A153" s="193"/>
      <c r="B153" s="200" t="s">
        <v>1701</v>
      </c>
      <c r="C153" s="455">
        <f>E224</f>
        <v>5.4</v>
      </c>
      <c r="D153" s="455">
        <f>E226</f>
        <v>1.5</v>
      </c>
      <c r="E153" s="455">
        <v>0.25</v>
      </c>
      <c r="F153" s="455">
        <v>2</v>
      </c>
      <c r="G153" s="427">
        <f>C153*D153*E153*F153</f>
        <v>4.0500000000000007</v>
      </c>
      <c r="H153" s="410" t="s">
        <v>1608</v>
      </c>
      <c r="I153" s="1150"/>
      <c r="J153" s="211"/>
    </row>
    <row r="154" spans="1:10" ht="17.100000000000001" customHeight="1" x14ac:dyDescent="0.2">
      <c r="A154" s="193"/>
      <c r="B154" s="200" t="s">
        <v>1702</v>
      </c>
      <c r="C154" s="455"/>
      <c r="D154" s="455"/>
      <c r="E154" s="455"/>
      <c r="F154" s="455"/>
      <c r="G154" s="427"/>
      <c r="H154" s="410"/>
      <c r="I154" s="526"/>
      <c r="J154" s="211"/>
    </row>
    <row r="155" spans="1:10" x14ac:dyDescent="0.2">
      <c r="A155" s="193"/>
      <c r="B155" s="200" t="s">
        <v>1700</v>
      </c>
      <c r="C155" s="455">
        <f>C148</f>
        <v>5.4</v>
      </c>
      <c r="D155" s="455">
        <f>D148</f>
        <v>2.4</v>
      </c>
      <c r="E155" s="455">
        <v>0.25</v>
      </c>
      <c r="F155" s="455">
        <v>1</v>
      </c>
      <c r="G155" s="427">
        <f>C155*D155*E155*F155</f>
        <v>3.24</v>
      </c>
      <c r="H155" s="410" t="s">
        <v>1608</v>
      </c>
      <c r="I155" s="1149" t="s">
        <v>1694</v>
      </c>
      <c r="J155" s="211"/>
    </row>
    <row r="156" spans="1:10" x14ac:dyDescent="0.2">
      <c r="A156" s="193"/>
      <c r="B156" s="200" t="s">
        <v>1701</v>
      </c>
      <c r="C156" s="455">
        <f>C155</f>
        <v>5.4</v>
      </c>
      <c r="D156" s="455">
        <v>1.5</v>
      </c>
      <c r="E156" s="455">
        <v>0.25</v>
      </c>
      <c r="F156" s="455">
        <v>2</v>
      </c>
      <c r="G156" s="427">
        <f>C156*D156*E156*F156</f>
        <v>4.0500000000000007</v>
      </c>
      <c r="H156" s="410" t="s">
        <v>1608</v>
      </c>
      <c r="I156" s="1150"/>
      <c r="J156" s="211"/>
    </row>
    <row r="157" spans="1:10" x14ac:dyDescent="0.2">
      <c r="A157" s="193"/>
      <c r="B157" s="200"/>
      <c r="C157" s="455" t="s">
        <v>1623</v>
      </c>
      <c r="D157" s="455" t="s">
        <v>1612</v>
      </c>
      <c r="E157" s="455"/>
      <c r="F157" s="455"/>
      <c r="G157" s="184"/>
      <c r="H157" s="410"/>
      <c r="I157" s="278"/>
      <c r="J157" s="211"/>
    </row>
    <row r="158" spans="1:10" ht="30" x14ac:dyDescent="0.2">
      <c r="A158" s="193" t="s">
        <v>74</v>
      </c>
      <c r="B158" s="194" t="s">
        <v>1703</v>
      </c>
      <c r="C158" s="455">
        <f>+C210/1000</f>
        <v>5.0170000000000003</v>
      </c>
      <c r="D158" s="455">
        <v>3.5</v>
      </c>
      <c r="E158" s="455"/>
      <c r="F158" s="455"/>
      <c r="G158" s="272">
        <f>ROUND(C158*D158,0)</f>
        <v>18</v>
      </c>
      <c r="H158" s="410" t="s">
        <v>77</v>
      </c>
      <c r="I158" s="494" t="s">
        <v>1704</v>
      </c>
      <c r="J158" s="211"/>
    </row>
    <row r="159" spans="1:10" ht="15.75" x14ac:dyDescent="0.2">
      <c r="A159" s="193"/>
      <c r="B159" s="194"/>
      <c r="C159" s="455"/>
      <c r="D159" s="455"/>
      <c r="E159" s="455"/>
      <c r="F159" s="455" t="s">
        <v>1668</v>
      </c>
      <c r="G159" s="272"/>
      <c r="H159" s="410"/>
      <c r="I159" s="494"/>
      <c r="J159" s="211"/>
    </row>
    <row r="160" spans="1:10" ht="60" x14ac:dyDescent="0.2">
      <c r="A160" s="193" t="s">
        <v>116</v>
      </c>
      <c r="B160" s="194" t="s">
        <v>1705</v>
      </c>
      <c r="C160" s="455"/>
      <c r="D160" s="455"/>
      <c r="E160" s="455"/>
      <c r="F160" s="455">
        <f>+E220</f>
        <v>32</v>
      </c>
      <c r="G160" s="272">
        <f>+F160</f>
        <v>32</v>
      </c>
      <c r="H160" s="410" t="s">
        <v>118</v>
      </c>
      <c r="I160" s="414" t="str">
        <f>I164</f>
        <v>Ver Informe hidrológico e hidráulico.</v>
      </c>
      <c r="J160" s="211"/>
    </row>
    <row r="161" spans="1:10" ht="15.75" x14ac:dyDescent="0.2">
      <c r="A161" s="193"/>
      <c r="B161" s="194"/>
      <c r="C161" s="455" t="s">
        <v>1623</v>
      </c>
      <c r="D161" s="455" t="s">
        <v>1611</v>
      </c>
      <c r="E161" s="455" t="s">
        <v>1612</v>
      </c>
      <c r="F161" s="455"/>
      <c r="G161" s="272"/>
      <c r="H161" s="410"/>
      <c r="I161" s="414"/>
      <c r="J161" s="211"/>
    </row>
    <row r="162" spans="1:10" ht="30" x14ac:dyDescent="0.2">
      <c r="A162" s="193" t="s">
        <v>119</v>
      </c>
      <c r="B162" s="194" t="s">
        <v>1706</v>
      </c>
      <c r="C162" s="455">
        <f>C105</f>
        <v>5386</v>
      </c>
      <c r="D162" s="455">
        <v>0.4</v>
      </c>
      <c r="E162" s="455">
        <v>1</v>
      </c>
      <c r="F162" s="201"/>
      <c r="G162" s="272">
        <f>ROUND(E162*D162*C162,0)</f>
        <v>2154</v>
      </c>
      <c r="H162" s="410" t="s">
        <v>1608</v>
      </c>
      <c r="I162" s="415" t="s">
        <v>1672</v>
      </c>
      <c r="J162" s="211"/>
    </row>
    <row r="163" spans="1:10" ht="15.75" x14ac:dyDescent="0.2">
      <c r="A163" s="193"/>
      <c r="B163" s="194"/>
      <c r="C163" s="455" t="s">
        <v>1623</v>
      </c>
      <c r="D163" s="455" t="s">
        <v>1611</v>
      </c>
      <c r="E163" s="455" t="s">
        <v>1707</v>
      </c>
      <c r="F163" s="455" t="s">
        <v>1708</v>
      </c>
      <c r="G163" s="272"/>
      <c r="H163" s="410"/>
      <c r="I163" s="278"/>
      <c r="J163" s="211"/>
    </row>
    <row r="164" spans="1:10" ht="30" x14ac:dyDescent="0.2">
      <c r="A164" s="193" t="s">
        <v>121</v>
      </c>
      <c r="B164" s="194" t="s">
        <v>122</v>
      </c>
      <c r="C164" s="185"/>
      <c r="D164" s="185"/>
      <c r="E164" s="255"/>
      <c r="F164" s="185"/>
      <c r="G164" s="272">
        <f>ROUND(SUM(G165:G178),0)</f>
        <v>1057</v>
      </c>
      <c r="H164" s="410" t="s">
        <v>1608</v>
      </c>
      <c r="I164" s="1149" t="s">
        <v>1613</v>
      </c>
      <c r="J164" s="211"/>
    </row>
    <row r="165" spans="1:10" x14ac:dyDescent="0.2">
      <c r="A165" s="193"/>
      <c r="B165" s="200" t="s">
        <v>1709</v>
      </c>
      <c r="C165" s="185">
        <f>C117+C119+C120+C124+C125</f>
        <v>14.09</v>
      </c>
      <c r="D165" s="185">
        <f>D117+D119+D120+D124+D125</f>
        <v>3.625</v>
      </c>
      <c r="E165" s="255">
        <f>E119</f>
        <v>0.85000000000000009</v>
      </c>
      <c r="F165" s="185">
        <f>E218</f>
        <v>24</v>
      </c>
      <c r="G165" s="184">
        <f>ROUND(+F165*E165*D165*C165,0)</f>
        <v>1042</v>
      </c>
      <c r="H165" s="410"/>
      <c r="I165" s="1150"/>
      <c r="J165" s="211"/>
    </row>
    <row r="166" spans="1:10" ht="15.75" x14ac:dyDescent="0.2">
      <c r="A166" s="193"/>
      <c r="B166" s="200"/>
      <c r="C166" s="185" t="s">
        <v>1623</v>
      </c>
      <c r="D166" s="185" t="s">
        <v>1710</v>
      </c>
      <c r="E166" s="255" t="s">
        <v>1707</v>
      </c>
      <c r="F166" s="185" t="s">
        <v>1708</v>
      </c>
      <c r="G166" s="272"/>
      <c r="H166" s="410"/>
      <c r="I166" s="1150"/>
      <c r="J166" s="211"/>
    </row>
    <row r="167" spans="1:10" x14ac:dyDescent="0.2">
      <c r="A167" s="193"/>
      <c r="B167" s="247" t="s">
        <v>1711</v>
      </c>
      <c r="C167" s="185">
        <f>C212</f>
        <v>5</v>
      </c>
      <c r="D167" s="502">
        <v>0.5</v>
      </c>
      <c r="E167" s="255">
        <v>0.25</v>
      </c>
      <c r="F167" s="185">
        <v>2</v>
      </c>
      <c r="G167" s="503">
        <f>C167*D167*E167*F167</f>
        <v>1.25</v>
      </c>
      <c r="H167" s="455" t="s">
        <v>1608</v>
      </c>
      <c r="I167" s="1150"/>
      <c r="J167" s="211"/>
    </row>
    <row r="168" spans="1:10" x14ac:dyDescent="0.2">
      <c r="A168" s="193"/>
      <c r="B168" s="247" t="s">
        <v>1712</v>
      </c>
      <c r="C168" s="185">
        <v>5</v>
      </c>
      <c r="D168" s="185">
        <v>1</v>
      </c>
      <c r="E168" s="255">
        <v>0.25</v>
      </c>
      <c r="F168" s="185">
        <v>2</v>
      </c>
      <c r="G168" s="503">
        <f>C168*D168*E168*F168</f>
        <v>2.5</v>
      </c>
      <c r="H168" s="455" t="s">
        <v>1608</v>
      </c>
      <c r="I168" s="1150"/>
      <c r="J168" s="211"/>
    </row>
    <row r="169" spans="1:10" x14ac:dyDescent="0.2">
      <c r="A169" s="527"/>
      <c r="B169" s="247" t="s">
        <v>1713</v>
      </c>
      <c r="C169" s="282">
        <v>5</v>
      </c>
      <c r="D169" s="282">
        <v>0.5</v>
      </c>
      <c r="E169" s="282">
        <v>0.25</v>
      </c>
      <c r="F169" s="282">
        <v>2</v>
      </c>
      <c r="G169" s="503">
        <f t="shared" ref="G169:G175" si="5">C169*D169*E169*F169</f>
        <v>1.25</v>
      </c>
      <c r="H169" s="455" t="s">
        <v>1608</v>
      </c>
      <c r="I169" s="1150"/>
    </row>
    <row r="170" spans="1:10" x14ac:dyDescent="0.2">
      <c r="A170" s="202"/>
      <c r="B170" s="247" t="s">
        <v>1714</v>
      </c>
      <c r="C170" s="282">
        <v>5</v>
      </c>
      <c r="D170" s="282">
        <v>1</v>
      </c>
      <c r="E170" s="282">
        <v>0.25</v>
      </c>
      <c r="F170" s="282">
        <v>2</v>
      </c>
      <c r="G170" s="503">
        <f t="shared" si="5"/>
        <v>2.5</v>
      </c>
      <c r="H170" s="455" t="s">
        <v>1608</v>
      </c>
      <c r="I170" s="1150"/>
    </row>
    <row r="171" spans="1:10" ht="17.100000000000001" hidden="1" customHeight="1" x14ac:dyDescent="0.2">
      <c r="A171" s="193"/>
      <c r="B171" s="247" t="s">
        <v>1715</v>
      </c>
      <c r="C171" s="185"/>
      <c r="D171" s="185"/>
      <c r="E171" s="255"/>
      <c r="F171" s="185"/>
      <c r="G171" s="503"/>
      <c r="H171" s="410"/>
      <c r="I171" s="1150"/>
      <c r="J171" s="211"/>
    </row>
    <row r="172" spans="1:10" ht="17.100000000000001" hidden="1" customHeight="1" x14ac:dyDescent="0.2">
      <c r="A172" s="193"/>
      <c r="B172" s="247" t="s">
        <v>1716</v>
      </c>
      <c r="C172" s="185"/>
      <c r="D172" s="185"/>
      <c r="E172" s="255"/>
      <c r="F172" s="185"/>
      <c r="G172" s="503"/>
      <c r="H172" s="410"/>
      <c r="I172" s="1150"/>
      <c r="J172" s="211"/>
    </row>
    <row r="173" spans="1:10" x14ac:dyDescent="0.2">
      <c r="A173" s="193"/>
      <c r="B173" s="247" t="s">
        <v>1717</v>
      </c>
      <c r="C173" s="185">
        <v>5</v>
      </c>
      <c r="D173" s="502">
        <v>0.5</v>
      </c>
      <c r="E173" s="255">
        <v>0.25</v>
      </c>
      <c r="F173" s="185">
        <v>2</v>
      </c>
      <c r="G173" s="503">
        <f t="shared" si="5"/>
        <v>1.25</v>
      </c>
      <c r="H173" s="410" t="s">
        <v>1608</v>
      </c>
      <c r="I173" s="1150"/>
      <c r="J173" s="211"/>
    </row>
    <row r="174" spans="1:10" x14ac:dyDescent="0.2">
      <c r="A174" s="193"/>
      <c r="B174" s="247" t="s">
        <v>1718</v>
      </c>
      <c r="C174" s="185">
        <v>5</v>
      </c>
      <c r="D174" s="185">
        <v>1</v>
      </c>
      <c r="E174" s="255">
        <v>0.25</v>
      </c>
      <c r="F174" s="185">
        <v>2</v>
      </c>
      <c r="G174" s="503">
        <f t="shared" si="5"/>
        <v>2.5</v>
      </c>
      <c r="H174" s="410" t="s">
        <v>1608</v>
      </c>
      <c r="I174" s="1150"/>
      <c r="J174" s="211"/>
    </row>
    <row r="175" spans="1:10" x14ac:dyDescent="0.2">
      <c r="A175" s="193"/>
      <c r="B175" s="247" t="s">
        <v>1719</v>
      </c>
      <c r="C175" s="185">
        <v>5</v>
      </c>
      <c r="D175" s="502">
        <v>0.5</v>
      </c>
      <c r="E175" s="255">
        <v>0.25</v>
      </c>
      <c r="F175" s="185">
        <v>2</v>
      </c>
      <c r="G175" s="503">
        <f t="shared" si="5"/>
        <v>1.25</v>
      </c>
      <c r="H175" s="410" t="s">
        <v>1608</v>
      </c>
      <c r="I175" s="1150"/>
      <c r="J175" s="211"/>
    </row>
    <row r="176" spans="1:10" x14ac:dyDescent="0.2">
      <c r="A176" s="193"/>
      <c r="B176" s="247" t="s">
        <v>1720</v>
      </c>
      <c r="C176" s="185">
        <v>5</v>
      </c>
      <c r="D176" s="185">
        <v>1</v>
      </c>
      <c r="E176" s="255">
        <v>0.25</v>
      </c>
      <c r="F176" s="185">
        <v>2</v>
      </c>
      <c r="G176" s="503">
        <f>C176*D176*E176*F176</f>
        <v>2.5</v>
      </c>
      <c r="H176" s="410" t="s">
        <v>1608</v>
      </c>
      <c r="I176" s="1150"/>
      <c r="J176" s="211"/>
    </row>
    <row r="177" spans="1:10" ht="17.100000000000001" hidden="1" customHeight="1" x14ac:dyDescent="0.2">
      <c r="A177" s="193"/>
      <c r="B177" s="247" t="s">
        <v>1721</v>
      </c>
      <c r="C177" s="185"/>
      <c r="D177" s="185"/>
      <c r="E177" s="255"/>
      <c r="F177" s="185"/>
      <c r="G177" s="503"/>
      <c r="H177" s="410"/>
      <c r="I177" s="1150"/>
      <c r="J177" s="211"/>
    </row>
    <row r="178" spans="1:10" ht="15.75" x14ac:dyDescent="0.2">
      <c r="A178" s="193"/>
      <c r="B178" s="194"/>
      <c r="C178" s="185"/>
      <c r="D178" s="185"/>
      <c r="E178" s="255"/>
      <c r="F178" s="185"/>
      <c r="G178" s="272"/>
      <c r="H178" s="410"/>
      <c r="I178" s="1150"/>
      <c r="J178" s="211"/>
    </row>
    <row r="179" spans="1:10" ht="15.75" x14ac:dyDescent="0.2">
      <c r="A179" s="193"/>
      <c r="B179" s="194"/>
      <c r="C179" s="185" t="str">
        <f>C163</f>
        <v>Long. (m)</v>
      </c>
      <c r="D179" s="185"/>
      <c r="E179" s="255"/>
      <c r="F179" s="185" t="str">
        <f>F163</f>
        <v>cantidad (UND)</v>
      </c>
      <c r="G179" s="272"/>
      <c r="H179" s="410"/>
      <c r="I179" s="488"/>
      <c r="J179" s="211"/>
    </row>
    <row r="180" spans="1:10" ht="30" x14ac:dyDescent="0.2">
      <c r="A180" s="193" t="s">
        <v>123</v>
      </c>
      <c r="B180" s="194" t="s">
        <v>1722</v>
      </c>
      <c r="C180" s="455">
        <f>+$C$212+0.72+0.25</f>
        <v>5.97</v>
      </c>
      <c r="D180" s="455"/>
      <c r="E180" s="455"/>
      <c r="F180" s="455">
        <f>+$E$214</f>
        <v>30</v>
      </c>
      <c r="G180" s="272">
        <f>+ROUND(C180*F180,0)</f>
        <v>179</v>
      </c>
      <c r="H180" s="410" t="s">
        <v>125</v>
      </c>
      <c r="I180" s="414" t="str">
        <f>I164</f>
        <v>Ver Informe hidrológico e hidráulico.</v>
      </c>
      <c r="J180" s="211"/>
    </row>
    <row r="181" spans="1:10" ht="15.75" x14ac:dyDescent="0.2">
      <c r="A181" s="193"/>
      <c r="B181" s="194"/>
      <c r="C181" s="185" t="str">
        <f>C179</f>
        <v>Long. (m)</v>
      </c>
      <c r="D181" s="455"/>
      <c r="E181" s="455" t="s">
        <v>1723</v>
      </c>
      <c r="F181" s="185" t="str">
        <f>F179</f>
        <v>cantidad (UND)</v>
      </c>
      <c r="G181" s="272"/>
      <c r="H181" s="410"/>
      <c r="I181" s="414"/>
      <c r="J181" s="211"/>
    </row>
    <row r="182" spans="1:10" ht="153" customHeight="1" x14ac:dyDescent="0.2">
      <c r="A182" s="193" t="s">
        <v>1724</v>
      </c>
      <c r="B182" s="194" t="s">
        <v>128</v>
      </c>
      <c r="C182" s="455">
        <f>+$C$210*2</f>
        <v>10034</v>
      </c>
      <c r="D182" s="455"/>
      <c r="E182" s="455">
        <f>0.106</f>
        <v>0.106</v>
      </c>
      <c r="F182" s="455"/>
      <c r="G182" s="456">
        <f>ROUND(C182*E182,0)</f>
        <v>1064</v>
      </c>
      <c r="H182" s="410" t="s">
        <v>1608</v>
      </c>
      <c r="I182" s="457" t="str">
        <f>I180</f>
        <v>Ver Informe hidrológico e hidráulico.</v>
      </c>
      <c r="J182" s="211"/>
    </row>
    <row r="183" spans="1:10" ht="15.75" x14ac:dyDescent="0.2">
      <c r="A183" s="191"/>
      <c r="B183" s="1166" t="s">
        <v>1725</v>
      </c>
      <c r="C183" s="1166"/>
      <c r="D183" s="1166"/>
      <c r="E183" s="1166"/>
      <c r="F183" s="198"/>
      <c r="G183" s="399"/>
      <c r="H183" s="428"/>
      <c r="I183" s="429"/>
      <c r="J183" s="211"/>
    </row>
    <row r="184" spans="1:10" ht="15.75" x14ac:dyDescent="0.2">
      <c r="A184" s="257"/>
      <c r="B184" s="449"/>
      <c r="C184" s="325" t="str">
        <f>C181</f>
        <v>Long. (m)</v>
      </c>
      <c r="D184" s="449"/>
      <c r="E184" s="449"/>
      <c r="F184" s="447"/>
      <c r="G184" s="184"/>
      <c r="H184" s="410"/>
      <c r="I184" s="417"/>
      <c r="J184" s="211"/>
    </row>
    <row r="185" spans="1:10" ht="30" x14ac:dyDescent="0.2">
      <c r="A185" s="193" t="s">
        <v>131</v>
      </c>
      <c r="B185" s="194" t="s">
        <v>1726</v>
      </c>
      <c r="C185" s="185">
        <f>5436-50</f>
        <v>5386</v>
      </c>
      <c r="D185" s="455"/>
      <c r="E185" s="455"/>
      <c r="F185" s="270"/>
      <c r="G185" s="272">
        <f>ROUND(C185,0)</f>
        <v>5386</v>
      </c>
      <c r="H185" s="410" t="s">
        <v>125</v>
      </c>
      <c r="I185" s="415" t="s">
        <v>1672</v>
      </c>
      <c r="J185" s="211"/>
    </row>
    <row r="186" spans="1:10" ht="15.75" x14ac:dyDescent="0.2">
      <c r="A186" s="193"/>
      <c r="B186" s="194"/>
      <c r="C186" s="185" t="str">
        <f>C184</f>
        <v>Long. (m)</v>
      </c>
      <c r="D186" s="455"/>
      <c r="E186" s="455"/>
      <c r="F186" s="270" t="str">
        <f>F181</f>
        <v>cantidad (UND)</v>
      </c>
      <c r="G186" s="272"/>
      <c r="H186" s="410"/>
      <c r="I186" s="494"/>
      <c r="J186" s="211"/>
    </row>
    <row r="187" spans="1:10" ht="15.75" x14ac:dyDescent="0.2">
      <c r="A187" s="193">
        <v>8.15</v>
      </c>
      <c r="B187" s="194" t="s">
        <v>134</v>
      </c>
      <c r="C187" s="455">
        <f>+$C$210</f>
        <v>5017</v>
      </c>
      <c r="D187" s="242"/>
      <c r="E187" s="455"/>
      <c r="F187" s="455">
        <v>4</v>
      </c>
      <c r="G187" s="272">
        <f>+ROUND(C187*F187,0)</f>
        <v>20068</v>
      </c>
      <c r="H187" s="410" t="s">
        <v>125</v>
      </c>
      <c r="I187" s="489" t="s">
        <v>1727</v>
      </c>
      <c r="J187" s="211"/>
    </row>
    <row r="188" spans="1:10" ht="80.25" customHeight="1" x14ac:dyDescent="0.2">
      <c r="A188" s="193" t="s">
        <v>135</v>
      </c>
      <c r="B188" s="194" t="e">
        <f>+#REF!</f>
        <v>#REF!</v>
      </c>
      <c r="C188" s="455">
        <f>SUM(C190:C193)</f>
        <v>5017</v>
      </c>
      <c r="D188" s="242"/>
      <c r="E188" s="455"/>
      <c r="F188" s="455"/>
      <c r="G188" s="272">
        <f>ROUND(SUM(G190:G193),0)</f>
        <v>1605</v>
      </c>
      <c r="H188" s="410" t="s">
        <v>1608</v>
      </c>
      <c r="I188" s="414" t="s">
        <v>1728</v>
      </c>
      <c r="J188" s="211"/>
    </row>
    <row r="189" spans="1:10" ht="15.75" x14ac:dyDescent="0.2">
      <c r="A189" s="193"/>
      <c r="B189" s="194"/>
      <c r="C189" s="185" t="str">
        <f>C186</f>
        <v>Long. (m)</v>
      </c>
      <c r="D189" s="455" t="s">
        <v>1618</v>
      </c>
      <c r="E189" s="455" t="s">
        <v>1627</v>
      </c>
      <c r="F189" s="455"/>
      <c r="G189" s="272"/>
      <c r="H189" s="410"/>
      <c r="I189" s="487"/>
      <c r="J189" s="211"/>
    </row>
    <row r="190" spans="1:10" x14ac:dyDescent="0.2">
      <c r="A190" s="193"/>
      <c r="B190" s="194" t="str">
        <f>B38</f>
        <v>Tramo 1. Km 0+133 al Km 1+000</v>
      </c>
      <c r="C190" s="455">
        <f>1000-133</f>
        <v>867</v>
      </c>
      <c r="D190" s="455">
        <v>5</v>
      </c>
      <c r="E190" s="455">
        <v>0.06</v>
      </c>
      <c r="F190" s="271"/>
      <c r="G190" s="418">
        <f>C190*D190*E190</f>
        <v>260.09999999999997</v>
      </c>
      <c r="H190" s="410" t="s">
        <v>1608</v>
      </c>
      <c r="I190" s="493" t="s">
        <v>1729</v>
      </c>
      <c r="J190" s="211"/>
    </row>
    <row r="191" spans="1:10" x14ac:dyDescent="0.2">
      <c r="A191" s="193"/>
      <c r="B191" s="194" t="str">
        <f>B39</f>
        <v>Tramo 2. Km 1+000 al Km 3+000</v>
      </c>
      <c r="C191" s="455">
        <v>2000</v>
      </c>
      <c r="D191" s="455">
        <v>5</v>
      </c>
      <c r="E191" s="455">
        <v>7.0000000000000007E-2</v>
      </c>
      <c r="F191" s="271"/>
      <c r="G191" s="418">
        <f>C191*D191*E191</f>
        <v>700.00000000000011</v>
      </c>
      <c r="H191" s="410" t="s">
        <v>1608</v>
      </c>
      <c r="I191" s="415" t="str">
        <f>I190</f>
        <v>Ver diseño de estructura de pavimento</v>
      </c>
      <c r="J191" s="211"/>
    </row>
    <row r="192" spans="1:10" x14ac:dyDescent="0.2">
      <c r="A192" s="412"/>
      <c r="B192" s="194" t="str">
        <f>B40</f>
        <v>Tramo 3. Km 3+000 al Km 5+000</v>
      </c>
      <c r="C192" s="455">
        <v>2000</v>
      </c>
      <c r="D192" s="455">
        <v>5</v>
      </c>
      <c r="E192" s="455">
        <v>0.06</v>
      </c>
      <c r="F192" s="271"/>
      <c r="G192" s="418">
        <f>C192*D192*E192</f>
        <v>600</v>
      </c>
      <c r="H192" s="410" t="s">
        <v>1608</v>
      </c>
      <c r="I192" s="415" t="str">
        <f>I191</f>
        <v>Ver diseño de estructura de pavimento</v>
      </c>
      <c r="J192" s="211"/>
    </row>
    <row r="193" spans="1:10" x14ac:dyDescent="0.2">
      <c r="A193" s="193"/>
      <c r="B193" s="194" t="str">
        <f>B41</f>
        <v>Tramo 4. Km 5+000 al Km 6+300</v>
      </c>
      <c r="C193" s="455">
        <f>1300-C211</f>
        <v>150</v>
      </c>
      <c r="D193" s="455">
        <v>5</v>
      </c>
      <c r="E193" s="455">
        <f>E192</f>
        <v>0.06</v>
      </c>
      <c r="F193" s="271"/>
      <c r="G193" s="418">
        <f>C193*D193*E193</f>
        <v>45</v>
      </c>
      <c r="H193" s="410" t="s">
        <v>1608</v>
      </c>
      <c r="I193" s="415" t="str">
        <f>I192</f>
        <v>Ver diseño de estructura de pavimento</v>
      </c>
      <c r="J193" s="211"/>
    </row>
    <row r="194" spans="1:10" x14ac:dyDescent="0.2">
      <c r="A194" s="193"/>
      <c r="B194" s="194"/>
      <c r="C194" s="455"/>
      <c r="D194" s="242"/>
      <c r="E194" s="455"/>
      <c r="F194" s="455"/>
      <c r="G194" s="184"/>
      <c r="H194" s="410"/>
      <c r="I194" s="278"/>
      <c r="J194" s="211"/>
    </row>
    <row r="195" spans="1:10" ht="15.75" x14ac:dyDescent="0.2">
      <c r="A195" s="191"/>
      <c r="B195" s="1166" t="s">
        <v>139</v>
      </c>
      <c r="C195" s="1166"/>
      <c r="D195" s="1166"/>
      <c r="E195" s="1166"/>
      <c r="F195" s="198"/>
      <c r="G195" s="399"/>
      <c r="H195" s="440"/>
      <c r="I195" s="441"/>
      <c r="J195" s="211"/>
    </row>
    <row r="196" spans="1:10" ht="15.75" x14ac:dyDescent="0.2">
      <c r="A196" s="257"/>
      <c r="B196" s="449"/>
      <c r="C196" s="449"/>
      <c r="D196" s="449"/>
      <c r="E196" s="449"/>
      <c r="F196" s="447" t="str">
        <f>F186</f>
        <v>cantidad (UND)</v>
      </c>
      <c r="G196" s="184"/>
      <c r="H196" s="410"/>
      <c r="I196" s="278"/>
      <c r="J196" s="211"/>
    </row>
    <row r="197" spans="1:10" ht="89.25" customHeight="1" thickBot="1" x14ac:dyDescent="0.25">
      <c r="A197" s="474" t="s">
        <v>1730</v>
      </c>
      <c r="B197" s="475" t="s">
        <v>1731</v>
      </c>
      <c r="C197" s="495"/>
      <c r="D197" s="495"/>
      <c r="E197" s="495"/>
      <c r="F197" s="476">
        <f>'Archivo señalización'!H77</f>
        <v>64</v>
      </c>
      <c r="G197" s="477">
        <f>+ROUND(F197,0)</f>
        <v>64</v>
      </c>
      <c r="H197" s="478" t="s">
        <v>118</v>
      </c>
      <c r="I197" s="479" t="s">
        <v>1732</v>
      </c>
      <c r="J197" s="211"/>
    </row>
    <row r="198" spans="1:10" x14ac:dyDescent="0.2">
      <c r="A198" s="480"/>
      <c r="B198" s="481"/>
      <c r="C198" s="481"/>
      <c r="D198" s="481"/>
      <c r="E198" s="481"/>
      <c r="F198" s="481"/>
      <c r="G198" s="482"/>
      <c r="H198" s="481"/>
      <c r="I198" s="344"/>
      <c r="J198" s="211"/>
    </row>
    <row r="199" spans="1:10" x14ac:dyDescent="0.2">
      <c r="A199" s="953" t="s">
        <v>155</v>
      </c>
      <c r="B199" s="954"/>
      <c r="C199" s="92" t="s">
        <v>156</v>
      </c>
      <c r="D199" s="204"/>
      <c r="E199" s="205"/>
      <c r="G199" s="483"/>
      <c r="I199" s="203"/>
      <c r="J199" s="211"/>
    </row>
    <row r="200" spans="1:10" ht="13.5" customHeight="1" x14ac:dyDescent="0.2">
      <c r="A200" s="166"/>
      <c r="B200" s="484"/>
      <c r="C200" s="167"/>
      <c r="D200" s="204"/>
      <c r="E200" s="206"/>
      <c r="G200" s="483"/>
      <c r="I200" s="203"/>
    </row>
    <row r="201" spans="1:10" ht="73.5" customHeight="1" x14ac:dyDescent="0.2">
      <c r="A201" s="166"/>
      <c r="B201" s="484"/>
      <c r="C201" s="167"/>
      <c r="D201" s="204"/>
      <c r="E201" s="206"/>
      <c r="G201" s="483"/>
      <c r="I201" s="203"/>
    </row>
    <row r="202" spans="1:10" ht="13.5" customHeight="1" x14ac:dyDescent="0.2">
      <c r="A202" s="166"/>
      <c r="B202" s="484"/>
      <c r="C202" s="167"/>
      <c r="D202" s="204"/>
      <c r="E202" s="206"/>
      <c r="G202" s="483"/>
      <c r="I202" s="203"/>
    </row>
    <row r="203" spans="1:10" ht="13.5" customHeight="1" x14ac:dyDescent="0.2">
      <c r="A203" s="168"/>
      <c r="B203" s="484"/>
      <c r="C203" s="167"/>
      <c r="D203" s="204"/>
      <c r="E203" s="204"/>
      <c r="G203" s="483"/>
      <c r="I203" s="203"/>
    </row>
    <row r="204" spans="1:10" ht="13.5" customHeight="1" x14ac:dyDescent="0.2">
      <c r="A204" s="472" t="s">
        <v>157</v>
      </c>
      <c r="B204" s="484"/>
      <c r="C204" s="83" t="s">
        <v>1733</v>
      </c>
      <c r="D204" s="204"/>
      <c r="E204" s="204"/>
      <c r="G204" s="483"/>
      <c r="I204" s="203"/>
    </row>
    <row r="205" spans="1:10" ht="13.5" customHeight="1" x14ac:dyDescent="0.2">
      <c r="A205" s="472" t="s">
        <v>159</v>
      </c>
      <c r="B205" s="484"/>
      <c r="C205" s="83" t="s">
        <v>1734</v>
      </c>
      <c r="D205" s="204"/>
      <c r="E205" s="204"/>
      <c r="G205" s="483"/>
      <c r="I205" s="203"/>
    </row>
    <row r="206" spans="1:10" ht="13.5" customHeight="1" x14ac:dyDescent="0.2">
      <c r="A206" s="202" t="s">
        <v>161</v>
      </c>
      <c r="C206" s="186" t="s">
        <v>1550</v>
      </c>
      <c r="G206" s="483"/>
      <c r="I206" s="203"/>
    </row>
    <row r="207" spans="1:10" ht="13.5" customHeight="1" x14ac:dyDescent="0.2">
      <c r="A207" s="202" t="s">
        <v>163</v>
      </c>
      <c r="G207" s="483"/>
      <c r="I207" s="203"/>
    </row>
    <row r="208" spans="1:10" ht="13.5" customHeight="1" thickBot="1" x14ac:dyDescent="0.25">
      <c r="A208" s="207"/>
      <c r="B208" s="208"/>
      <c r="C208" s="208"/>
      <c r="D208" s="208"/>
      <c r="E208" s="208"/>
      <c r="F208" s="208"/>
      <c r="G208" s="400"/>
      <c r="H208" s="208"/>
      <c r="I208" s="209"/>
    </row>
    <row r="210" spans="1:19" x14ac:dyDescent="0.2">
      <c r="A210" s="215"/>
      <c r="B210" s="214" t="s">
        <v>1735</v>
      </c>
      <c r="C210" s="273">
        <f>6300-133-C211</f>
        <v>5017</v>
      </c>
      <c r="D210" s="211">
        <f>+C210/1000</f>
        <v>5.0170000000000003</v>
      </c>
      <c r="E210" s="211">
        <v>0.06</v>
      </c>
      <c r="F210" s="215" t="s">
        <v>1736</v>
      </c>
      <c r="G210" s="260"/>
      <c r="H210" s="215"/>
      <c r="I210" s="215"/>
    </row>
    <row r="211" spans="1:19" x14ac:dyDescent="0.2">
      <c r="A211" s="215"/>
      <c r="B211" s="214"/>
      <c r="C211" s="211">
        <v>1150</v>
      </c>
      <c r="D211" s="1160">
        <f>6300-C211</f>
        <v>5150</v>
      </c>
      <c r="E211" s="211"/>
      <c r="F211" s="215"/>
      <c r="G211" s="260"/>
      <c r="H211" s="215"/>
      <c r="I211" s="215"/>
    </row>
    <row r="212" spans="1:19" s="215" customFormat="1" ht="18" customHeight="1" x14ac:dyDescent="0.2">
      <c r="B212" s="214" t="s">
        <v>1737</v>
      </c>
      <c r="C212" s="211">
        <v>5</v>
      </c>
      <c r="D212" s="1160"/>
      <c r="E212" s="239">
        <v>1</v>
      </c>
      <c r="F212" s="204" t="s">
        <v>1738</v>
      </c>
      <c r="G212" s="328"/>
      <c r="H212" s="204"/>
      <c r="I212" s="204"/>
      <c r="K212" s="211"/>
    </row>
    <row r="213" spans="1:19" s="215" customFormat="1" ht="18" customHeight="1" x14ac:dyDescent="0.2">
      <c r="C213" s="211"/>
      <c r="D213" s="1160"/>
      <c r="E213" s="211"/>
      <c r="F213" s="218"/>
      <c r="G213" s="401"/>
      <c r="H213" s="218"/>
      <c r="I213" s="218"/>
      <c r="K213" s="211"/>
    </row>
    <row r="214" spans="1:19" s="215" customFormat="1" ht="18" customHeight="1" x14ac:dyDescent="0.2">
      <c r="C214" s="211"/>
      <c r="D214" s="1160"/>
      <c r="E214" s="241">
        <f>E218+E217</f>
        <v>30</v>
      </c>
      <c r="F214" s="215" t="s">
        <v>1739</v>
      </c>
      <c r="G214" s="260"/>
      <c r="J214" s="204"/>
      <c r="K214" s="211"/>
      <c r="L214" s="216"/>
      <c r="R214" s="260">
        <v>57984</v>
      </c>
      <c r="S214" s="215">
        <v>7</v>
      </c>
    </row>
    <row r="215" spans="1:19" s="215" customFormat="1" ht="18" customHeight="1" x14ac:dyDescent="0.2">
      <c r="C215" s="211"/>
      <c r="D215" s="1160"/>
      <c r="E215" s="211"/>
      <c r="G215" s="260"/>
      <c r="J215" s="218"/>
      <c r="K215" s="211"/>
      <c r="L215" s="217"/>
      <c r="R215" s="264">
        <f>S215*R214/S214</f>
        <v>49700.571428571428</v>
      </c>
      <c r="S215" s="215">
        <v>6</v>
      </c>
    </row>
    <row r="216" spans="1:19" s="215" customFormat="1" ht="18" customHeight="1" x14ac:dyDescent="0.2">
      <c r="C216" s="211"/>
      <c r="D216" s="1160"/>
      <c r="E216" s="211">
        <v>2</v>
      </c>
      <c r="F216" s="215" t="s">
        <v>1740</v>
      </c>
      <c r="G216" s="260"/>
      <c r="K216" s="211"/>
      <c r="L216" s="216"/>
      <c r="R216" s="264">
        <f>R215/0.06</f>
        <v>828342.85714285716</v>
      </c>
    </row>
    <row r="217" spans="1:19" s="215" customFormat="1" ht="18" customHeight="1" x14ac:dyDescent="0.2">
      <c r="C217" s="211"/>
      <c r="D217" s="1160"/>
      <c r="E217" s="241">
        <f>4+2</f>
        <v>6</v>
      </c>
      <c r="F217" s="215" t="s">
        <v>1741</v>
      </c>
      <c r="G217" s="260"/>
      <c r="K217" s="211"/>
    </row>
    <row r="218" spans="1:19" s="215" customFormat="1" ht="18" customHeight="1" x14ac:dyDescent="0.2">
      <c r="C218" s="211"/>
      <c r="D218" s="1160"/>
      <c r="E218" s="241">
        <v>24</v>
      </c>
      <c r="F218" s="215" t="s">
        <v>1742</v>
      </c>
      <c r="G218" s="260"/>
      <c r="K218" s="211"/>
    </row>
    <row r="219" spans="1:19" s="215" customFormat="1" ht="18" customHeight="1" x14ac:dyDescent="0.2">
      <c r="C219" s="211"/>
      <c r="D219" s="1160"/>
      <c r="E219" s="211"/>
      <c r="G219" s="260"/>
      <c r="K219" s="211"/>
    </row>
    <row r="220" spans="1:19" s="215" customFormat="1" ht="18" customHeight="1" x14ac:dyDescent="0.2">
      <c r="C220" s="211"/>
      <c r="D220" s="1160"/>
      <c r="E220" s="241">
        <v>32</v>
      </c>
      <c r="F220" s="204" t="s">
        <v>1743</v>
      </c>
      <c r="G220" s="401"/>
      <c r="H220" s="218"/>
      <c r="I220" s="218"/>
      <c r="K220" s="211"/>
      <c r="L220" s="217"/>
    </row>
    <row r="221" spans="1:19" s="215" customFormat="1" ht="18" customHeight="1" x14ac:dyDescent="0.2">
      <c r="E221" s="211">
        <v>1</v>
      </c>
      <c r="F221" s="1180" t="s">
        <v>1744</v>
      </c>
      <c r="G221" s="1180"/>
      <c r="H221" s="218"/>
      <c r="I221" s="218"/>
      <c r="K221" s="211">
        <v>1</v>
      </c>
      <c r="M221" s="215">
        <v>2</v>
      </c>
      <c r="O221" s="215">
        <v>3</v>
      </c>
    </row>
    <row r="222" spans="1:19" s="215" customFormat="1" ht="18" customHeight="1" x14ac:dyDescent="0.2">
      <c r="A222" s="186"/>
      <c r="B222" s="186"/>
      <c r="C222" s="186"/>
      <c r="D222" s="186"/>
      <c r="E222" s="210"/>
      <c r="F222" s="186"/>
      <c r="G222" s="261"/>
      <c r="H222" s="186"/>
      <c r="I222" s="186"/>
      <c r="J222" s="218"/>
      <c r="K222" s="211"/>
      <c r="L222" s="260"/>
    </row>
    <row r="223" spans="1:19" s="215" customFormat="1" ht="18" customHeight="1" x14ac:dyDescent="0.2">
      <c r="A223" s="186"/>
      <c r="B223" s="186"/>
      <c r="C223" s="186"/>
      <c r="D223" s="186"/>
      <c r="E223" s="210"/>
      <c r="F223" s="186"/>
      <c r="G223" s="261"/>
      <c r="H223" s="186"/>
      <c r="I223" s="186"/>
      <c r="J223" s="218" t="s">
        <v>1745</v>
      </c>
      <c r="K223" s="211">
        <f>0.2*5*C210</f>
        <v>5017</v>
      </c>
      <c r="L223" s="260" t="e">
        <f>#REF!*K223</f>
        <v>#REF!</v>
      </c>
      <c r="M223" s="261">
        <f>0.15*5*C210</f>
        <v>3762.75</v>
      </c>
      <c r="N223" s="261">
        <f>77586*M223</f>
        <v>291936721.5</v>
      </c>
      <c r="O223" s="261">
        <f>0.25*5*C210</f>
        <v>6271.25</v>
      </c>
      <c r="P223" s="261">
        <f>77586*O223</f>
        <v>486561202.5</v>
      </c>
    </row>
    <row r="224" spans="1:19" x14ac:dyDescent="0.2">
      <c r="E224" s="210">
        <f>+C212+0.2+0.2</f>
        <v>5.4</v>
      </c>
      <c r="F224" s="212" t="s">
        <v>1746</v>
      </c>
      <c r="G224" s="402"/>
      <c r="J224" s="186" t="s">
        <v>1747</v>
      </c>
      <c r="K224" s="210">
        <f>C210*0.2*1.3*5</f>
        <v>6522.1</v>
      </c>
      <c r="L224" s="261" t="e">
        <f>#REF!*K224</f>
        <v>#REF!</v>
      </c>
      <c r="M224" s="261">
        <f>0.125*5*C210</f>
        <v>3135.625</v>
      </c>
      <c r="N224" s="261">
        <f>73774*M224</f>
        <v>231327598.75</v>
      </c>
      <c r="O224" s="261"/>
      <c r="P224" s="261"/>
    </row>
    <row r="225" spans="4:18" x14ac:dyDescent="0.2">
      <c r="D225" s="186" t="s">
        <v>171</v>
      </c>
      <c r="E225" s="210"/>
      <c r="J225" s="186" t="s">
        <v>1748</v>
      </c>
      <c r="K225" s="210">
        <f>K224*72.5</f>
        <v>472852.25</v>
      </c>
      <c r="L225" s="261" t="e">
        <f>#REF!*K225</f>
        <v>#REF!</v>
      </c>
      <c r="M225" s="261">
        <f>(M223+M224)*72.5</f>
        <v>500132.1875</v>
      </c>
      <c r="N225" s="261">
        <f>M225*1222</f>
        <v>611161533.125</v>
      </c>
      <c r="O225" s="261">
        <f>O223*72.5</f>
        <v>454665.625</v>
      </c>
      <c r="P225" s="261">
        <f>O225*1222</f>
        <v>555601393.75</v>
      </c>
    </row>
    <row r="226" spans="4:18" x14ac:dyDescent="0.2">
      <c r="D226" s="211">
        <v>1</v>
      </c>
      <c r="E226" s="210">
        <v>1.5</v>
      </c>
      <c r="F226" s="212" t="s">
        <v>1749</v>
      </c>
      <c r="G226" s="402"/>
      <c r="L226" s="261" t="e">
        <f>SUM(L223:L225)</f>
        <v>#REF!</v>
      </c>
      <c r="M226" s="261"/>
      <c r="N226" s="261">
        <f>SUM(N223:N225)</f>
        <v>1134425853.375</v>
      </c>
      <c r="O226" s="261"/>
      <c r="P226" s="261">
        <f>SUM(P223:P225)</f>
        <v>1042162596.25</v>
      </c>
    </row>
    <row r="227" spans="4:18" x14ac:dyDescent="0.2">
      <c r="D227" s="211"/>
      <c r="E227" s="210"/>
    </row>
    <row r="228" spans="4:18" x14ac:dyDescent="0.2">
      <c r="D228" s="211"/>
      <c r="E228" s="210"/>
    </row>
    <row r="229" spans="4:18" ht="15.75" x14ac:dyDescent="0.25">
      <c r="D229" s="211"/>
      <c r="E229" s="210">
        <f>E224</f>
        <v>5.4</v>
      </c>
      <c r="F229" s="212" t="s">
        <v>1746</v>
      </c>
      <c r="G229" s="402"/>
      <c r="J229" s="215"/>
      <c r="K229" s="262" t="s">
        <v>1750</v>
      </c>
      <c r="L229" s="262" t="s">
        <v>1751</v>
      </c>
      <c r="M229" s="262">
        <v>3</v>
      </c>
      <c r="N229" s="262" t="s">
        <v>1752</v>
      </c>
      <c r="O229" s="262">
        <v>2</v>
      </c>
      <c r="P229" s="262" t="s">
        <v>1753</v>
      </c>
      <c r="Q229" s="263">
        <v>4</v>
      </c>
    </row>
    <row r="230" spans="4:18" ht="15.75" x14ac:dyDescent="0.25">
      <c r="D230" s="211"/>
      <c r="E230" s="210"/>
      <c r="J230" s="215"/>
      <c r="K230" s="262">
        <v>1000</v>
      </c>
      <c r="L230" s="262"/>
      <c r="M230" s="262">
        <v>2000</v>
      </c>
      <c r="N230" s="262"/>
      <c r="O230" s="262">
        <v>2000</v>
      </c>
      <c r="P230" s="262"/>
      <c r="Q230" s="263">
        <v>1083</v>
      </c>
    </row>
    <row r="231" spans="4:18" x14ac:dyDescent="0.2">
      <c r="D231" s="211">
        <v>1</v>
      </c>
      <c r="E231" s="210">
        <v>2</v>
      </c>
      <c r="F231" s="212" t="s">
        <v>1749</v>
      </c>
      <c r="G231" s="402"/>
      <c r="J231" s="218" t="s">
        <v>1754</v>
      </c>
      <c r="K231" s="211">
        <f>5*K230</f>
        <v>5000</v>
      </c>
      <c r="L231" s="260">
        <f>50000*K231</f>
        <v>250000000</v>
      </c>
      <c r="M231" s="211">
        <f>M230*5</f>
        <v>10000</v>
      </c>
      <c r="N231" s="264">
        <f>R214*M231</f>
        <v>579840000</v>
      </c>
      <c r="O231" s="211">
        <f>O230*5</f>
        <v>10000</v>
      </c>
      <c r="P231" s="264">
        <f>61559*O231</f>
        <v>615590000</v>
      </c>
      <c r="Q231" s="186">
        <f>Q230*5</f>
        <v>5415</v>
      </c>
      <c r="R231" s="260">
        <f>50000*Q231</f>
        <v>270750000</v>
      </c>
    </row>
    <row r="232" spans="4:18" x14ac:dyDescent="0.2">
      <c r="D232" s="211"/>
      <c r="E232" s="210"/>
      <c r="J232" s="218" t="s">
        <v>1745</v>
      </c>
      <c r="K232" s="211">
        <f>K230*0.2*5</f>
        <v>1000</v>
      </c>
      <c r="L232" s="260" t="e">
        <f>#REF!*CANTIDADES!K232</f>
        <v>#REF!</v>
      </c>
      <c r="M232" s="211">
        <f>M230*0.2*5</f>
        <v>2000</v>
      </c>
      <c r="N232" s="261">
        <f>79188*M232</f>
        <v>158376000</v>
      </c>
      <c r="O232" s="261">
        <f>0.18*5*O230</f>
        <v>1799.9999999999998</v>
      </c>
      <c r="P232" s="261">
        <f>79188*O232</f>
        <v>142538399.99999997</v>
      </c>
      <c r="Q232" s="186">
        <f>Q230*5*0.2</f>
        <v>1083</v>
      </c>
      <c r="R232" s="260">
        <f>50000*Q232</f>
        <v>54150000</v>
      </c>
    </row>
    <row r="233" spans="4:18" x14ac:dyDescent="0.2">
      <c r="E233" s="210"/>
      <c r="F233" s="212" t="s">
        <v>1746</v>
      </c>
      <c r="G233" s="402"/>
      <c r="J233" s="186" t="s">
        <v>1747</v>
      </c>
      <c r="K233" s="210">
        <f>K230*0.2*5*1.3</f>
        <v>1300</v>
      </c>
      <c r="L233" s="261" t="e">
        <f>K233*#REF!</f>
        <v>#REF!</v>
      </c>
      <c r="M233" s="210">
        <f>M230*0.2*5*1.3</f>
        <v>2600</v>
      </c>
      <c r="N233" s="261" t="e">
        <f>M233*#REF!</f>
        <v>#REF!</v>
      </c>
      <c r="O233" s="261">
        <f>O230*0.18*5</f>
        <v>1800</v>
      </c>
      <c r="P233" s="261" t="e">
        <f>O233*#REF!</f>
        <v>#REF!</v>
      </c>
      <c r="Q233" s="186">
        <f>Q230*0.2*5*1.3</f>
        <v>1407.9</v>
      </c>
      <c r="R233" s="260">
        <f>50000*Q233</f>
        <v>70395000</v>
      </c>
    </row>
    <row r="234" spans="4:18" x14ac:dyDescent="0.2">
      <c r="E234" s="210"/>
      <c r="J234" s="186" t="s">
        <v>1748</v>
      </c>
      <c r="K234" s="210">
        <f>((0.06*K230*5)+K233)*72.5</f>
        <v>116000</v>
      </c>
      <c r="L234" s="261">
        <f>1222*K234</f>
        <v>141752000</v>
      </c>
      <c r="M234" s="261">
        <f>(M232+M233)*72.5</f>
        <v>333500</v>
      </c>
      <c r="N234" s="261">
        <f>M234*1222</f>
        <v>407537000</v>
      </c>
      <c r="O234" s="261">
        <f>O232*72.5</f>
        <v>130499.99999999999</v>
      </c>
      <c r="P234" s="261">
        <f>O234*1222</f>
        <v>159470999.99999997</v>
      </c>
      <c r="Q234" s="210">
        <f>((0.06*Q230*5)+Q233)*72.5</f>
        <v>125628.00000000001</v>
      </c>
      <c r="R234" s="260">
        <f>50000*1222</f>
        <v>61100000</v>
      </c>
    </row>
    <row r="235" spans="4:18" ht="15.75" x14ac:dyDescent="0.25">
      <c r="E235" s="210"/>
      <c r="F235" s="212" t="s">
        <v>1749</v>
      </c>
      <c r="G235" s="402"/>
      <c r="L235" s="266" t="e">
        <f>SUM(L231:L234)</f>
        <v>#REF!</v>
      </c>
      <c r="M235" s="266"/>
      <c r="N235" s="266" t="e">
        <f>SUM(N231:N234)</f>
        <v>#REF!</v>
      </c>
      <c r="O235" s="266"/>
      <c r="P235" s="266" t="e">
        <f>SUM(P231:P234)</f>
        <v>#REF!</v>
      </c>
      <c r="Q235" s="267"/>
      <c r="R235" s="268">
        <f>SUM(R231:R234)</f>
        <v>456395000</v>
      </c>
    </row>
    <row r="236" spans="4:18" x14ac:dyDescent="0.2">
      <c r="R236" s="265"/>
    </row>
    <row r="237" spans="4:18" ht="15.75" x14ac:dyDescent="0.25">
      <c r="J237" s="186" t="s">
        <v>1755</v>
      </c>
      <c r="L237" s="269" t="e">
        <f>L235+R235+N235+P235</f>
        <v>#REF!</v>
      </c>
    </row>
    <row r="244" spans="2:11" x14ac:dyDescent="0.2">
      <c r="B244" s="186" t="s">
        <v>137</v>
      </c>
    </row>
    <row r="248" spans="2:11" x14ac:dyDescent="0.2">
      <c r="B248" s="271"/>
      <c r="C248" s="271"/>
    </row>
    <row r="249" spans="2:11" x14ac:dyDescent="0.2">
      <c r="B249" s="271" t="s">
        <v>1633</v>
      </c>
      <c r="C249" s="271">
        <v>0.06</v>
      </c>
      <c r="E249" s="261"/>
      <c r="G249" s="186"/>
      <c r="I249" s="210"/>
      <c r="K249" s="186"/>
    </row>
    <row r="250" spans="2:11" x14ac:dyDescent="0.2">
      <c r="B250" s="271" t="s">
        <v>1634</v>
      </c>
      <c r="C250" s="271">
        <v>7.0000000000000007E-2</v>
      </c>
      <c r="E250" s="261"/>
      <c r="G250" s="186"/>
      <c r="I250" s="210"/>
      <c r="K250" s="186"/>
    </row>
    <row r="251" spans="2:11" x14ac:dyDescent="0.2">
      <c r="B251" s="271" t="s">
        <v>1635</v>
      </c>
      <c r="C251" s="271">
        <v>0.06</v>
      </c>
      <c r="E251" s="261"/>
      <c r="G251" s="186"/>
      <c r="I251" s="210"/>
      <c r="K251" s="186"/>
    </row>
    <row r="252" spans="2:11" x14ac:dyDescent="0.2">
      <c r="B252" s="271" t="s">
        <v>1636</v>
      </c>
      <c r="C252" s="271">
        <v>0.06</v>
      </c>
      <c r="E252" s="261"/>
      <c r="G252" s="186"/>
      <c r="I252" s="210"/>
      <c r="K252" s="186"/>
    </row>
  </sheetData>
  <mergeCells count="39">
    <mergeCell ref="I14:I21"/>
    <mergeCell ref="I73:I78"/>
    <mergeCell ref="F221:G221"/>
    <mergeCell ref="I129:I133"/>
    <mergeCell ref="I134:I138"/>
    <mergeCell ref="I23:I24"/>
    <mergeCell ref="I164:I178"/>
    <mergeCell ref="D211:D220"/>
    <mergeCell ref="I152:I153"/>
    <mergeCell ref="I155:I156"/>
    <mergeCell ref="I106:I110"/>
    <mergeCell ref="H44:H46"/>
    <mergeCell ref="I113:I117"/>
    <mergeCell ref="B183:E183"/>
    <mergeCell ref="A199:B199"/>
    <mergeCell ref="G44:G46"/>
    <mergeCell ref="B195:E195"/>
    <mergeCell ref="D46:E46"/>
    <mergeCell ref="D44:E44"/>
    <mergeCell ref="A44:A46"/>
    <mergeCell ref="B44:B46"/>
    <mergeCell ref="D45:E45"/>
    <mergeCell ref="B47:E47"/>
    <mergeCell ref="B79:E79"/>
    <mergeCell ref="I64:I65"/>
    <mergeCell ref="I27:I31"/>
    <mergeCell ref="I45:I46"/>
    <mergeCell ref="I81:I102"/>
    <mergeCell ref="B32:E32"/>
    <mergeCell ref="B42:E42"/>
    <mergeCell ref="I34:I35"/>
    <mergeCell ref="I37:I41"/>
    <mergeCell ref="A4:I4"/>
    <mergeCell ref="A5:I5"/>
    <mergeCell ref="A6:I6"/>
    <mergeCell ref="A7:I7"/>
    <mergeCell ref="B10:E10"/>
    <mergeCell ref="A8:B8"/>
    <mergeCell ref="D8:H8"/>
  </mergeCells>
  <phoneticPr fontId="30" type="noConversion"/>
  <printOptions horizontalCentered="1" verticalCentered="1"/>
  <pageMargins left="0" right="0" top="0" bottom="0" header="0.31496062992125984" footer="0.31496062992125984"/>
  <pageSetup scale="53" orientation="landscape" horizontalDpi="4294967295" verticalDpi="4294967295" r:id="rId1"/>
  <rowBreaks count="9" manualBreakCount="9">
    <brk id="31" max="8" man="1"/>
    <brk id="56" max="8" man="1"/>
    <brk id="78" max="8" man="1"/>
    <brk id="110" max="8" man="1"/>
    <brk id="128" max="8" man="1"/>
    <brk id="149" max="8" man="1"/>
    <brk id="181" max="8" man="1"/>
    <brk id="182" max="8" man="1"/>
    <brk id="208" max="8"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2:Z22"/>
  <sheetViews>
    <sheetView workbookViewId="0"/>
  </sheetViews>
  <sheetFormatPr baseColWidth="10" defaultColWidth="9.140625" defaultRowHeight="15" x14ac:dyDescent="0.25"/>
  <cols>
    <col min="1" max="1" width="9.140625" style="100"/>
    <col min="2" max="2" width="8.42578125" style="100" customWidth="1"/>
    <col min="3" max="3" width="31.42578125" style="100" customWidth="1"/>
    <col min="4" max="6" width="4.85546875" style="100" customWidth="1"/>
    <col min="7" max="7" width="4.140625" style="100" customWidth="1"/>
    <col min="8" max="8" width="5" style="100" customWidth="1"/>
    <col min="9" max="9" width="4.140625" style="100" customWidth="1"/>
    <col min="10" max="10" width="4.85546875" style="100" customWidth="1"/>
    <col min="11" max="11" width="4.42578125" style="100" customWidth="1"/>
    <col min="12" max="12" width="4.140625" style="100" customWidth="1"/>
    <col min="13" max="17" width="4.42578125" style="100" customWidth="1"/>
    <col min="18" max="18" width="4.85546875" style="100" customWidth="1"/>
    <col min="19" max="19" width="4.28515625" style="100" customWidth="1"/>
    <col min="20" max="20" width="5.7109375" style="100" customWidth="1"/>
    <col min="21" max="21" width="5.140625" style="100" customWidth="1"/>
    <col min="22" max="22" width="4.42578125" style="100" customWidth="1"/>
    <col min="23" max="23" width="3.85546875" style="100" customWidth="1"/>
    <col min="24" max="26" width="11.42578125" style="100" hidden="1" customWidth="1"/>
    <col min="27" max="251" width="11.42578125" style="100" customWidth="1"/>
    <col min="252" max="16384" width="9.140625" style="100"/>
  </cols>
  <sheetData>
    <row r="2" spans="2:23" ht="57" customHeight="1" x14ac:dyDescent="0.25">
      <c r="B2" s="1186"/>
      <c r="C2" s="1186"/>
      <c r="D2" s="1186"/>
      <c r="E2" s="1186"/>
      <c r="F2" s="1186"/>
      <c r="G2" s="1186"/>
      <c r="H2" s="1186"/>
      <c r="I2" s="1186"/>
      <c r="J2" s="1186"/>
      <c r="K2" s="1186"/>
      <c r="L2" s="1186"/>
      <c r="M2" s="1186"/>
      <c r="N2" s="1186"/>
      <c r="O2" s="1186"/>
      <c r="P2" s="1186"/>
      <c r="Q2" s="1186"/>
      <c r="R2" s="1186"/>
      <c r="S2" s="1186"/>
      <c r="T2" s="1186"/>
      <c r="U2" s="1186"/>
      <c r="V2" s="1186"/>
      <c r="W2" s="1186"/>
    </row>
    <row r="3" spans="2:23" ht="27.75" customHeight="1" x14ac:dyDescent="0.25">
      <c r="B3" s="1184" t="s">
        <v>51</v>
      </c>
      <c r="C3" s="1185"/>
      <c r="D3" s="1185"/>
      <c r="E3" s="1185"/>
      <c r="F3" s="1185"/>
      <c r="G3" s="1185"/>
      <c r="H3" s="1185"/>
      <c r="I3" s="1185"/>
      <c r="J3" s="1185"/>
      <c r="K3" s="1185"/>
      <c r="L3" s="1185"/>
      <c r="M3" s="1185"/>
      <c r="N3" s="1185"/>
      <c r="O3" s="1185"/>
      <c r="P3" s="1185"/>
      <c r="Q3" s="1185"/>
      <c r="R3" s="1185"/>
      <c r="S3" s="1185"/>
      <c r="T3" s="1185"/>
      <c r="U3" s="1185"/>
      <c r="V3" s="1185"/>
      <c r="W3" s="1185"/>
    </row>
    <row r="4" spans="2:23" ht="27.75" customHeight="1" x14ac:dyDescent="0.25">
      <c r="B4" s="1184" t="s">
        <v>52</v>
      </c>
      <c r="C4" s="1185"/>
      <c r="D4" s="1185"/>
      <c r="E4" s="1185"/>
      <c r="F4" s="1185"/>
      <c r="G4" s="1185"/>
      <c r="H4" s="1185"/>
      <c r="I4" s="1185"/>
      <c r="J4" s="1185"/>
      <c r="K4" s="1185"/>
      <c r="L4" s="1185"/>
      <c r="M4" s="1185"/>
      <c r="N4" s="1185"/>
      <c r="O4" s="1185"/>
      <c r="P4" s="1185"/>
      <c r="Q4" s="1185"/>
      <c r="R4" s="1185"/>
      <c r="S4" s="1185"/>
      <c r="T4" s="1185"/>
      <c r="U4" s="1185"/>
      <c r="V4" s="1185"/>
      <c r="W4" s="1185"/>
    </row>
    <row r="5" spans="2:23" ht="51" customHeight="1" x14ac:dyDescent="0.25">
      <c r="B5" s="1184" t="s">
        <v>1756</v>
      </c>
      <c r="C5" s="1185"/>
      <c r="D5" s="1185"/>
      <c r="E5" s="1185"/>
      <c r="F5" s="1185"/>
      <c r="G5" s="1185"/>
      <c r="H5" s="1185"/>
      <c r="I5" s="1185"/>
      <c r="J5" s="1185"/>
      <c r="K5" s="1185"/>
      <c r="L5" s="1185"/>
      <c r="M5" s="1185"/>
      <c r="N5" s="1185"/>
      <c r="O5" s="1185"/>
      <c r="P5" s="1185"/>
      <c r="Q5" s="1185"/>
      <c r="R5" s="1185"/>
      <c r="S5" s="1185"/>
      <c r="T5" s="1185"/>
      <c r="U5" s="1185"/>
      <c r="V5" s="1185"/>
      <c r="W5" s="1185"/>
    </row>
    <row r="6" spans="2:23" ht="27.75" customHeight="1" x14ac:dyDescent="0.25">
      <c r="B6" s="1184" t="s">
        <v>1757</v>
      </c>
      <c r="C6" s="1185"/>
      <c r="D6" s="1185"/>
      <c r="E6" s="1185"/>
      <c r="F6" s="1185"/>
      <c r="G6" s="1185"/>
      <c r="H6" s="1185"/>
      <c r="I6" s="1185"/>
      <c r="J6" s="1185"/>
      <c r="K6" s="1185"/>
      <c r="L6" s="1185"/>
      <c r="M6" s="1185"/>
      <c r="N6" s="1185"/>
      <c r="O6" s="1185"/>
      <c r="P6" s="1185"/>
      <c r="Q6" s="1185"/>
      <c r="R6" s="1185"/>
      <c r="S6" s="1185"/>
      <c r="T6" s="1185"/>
      <c r="U6" s="1185"/>
      <c r="V6" s="1185"/>
      <c r="W6" s="1185"/>
    </row>
    <row r="7" spans="2:23" ht="18.75" customHeight="1" x14ac:dyDescent="0.25">
      <c r="B7" s="1187" t="s">
        <v>1758</v>
      </c>
      <c r="C7" s="1187"/>
      <c r="D7" s="1187"/>
      <c r="E7" s="1187"/>
      <c r="F7" s="1187"/>
      <c r="G7" s="1187"/>
      <c r="H7" s="1187"/>
      <c r="I7" s="1187"/>
      <c r="J7" s="1187"/>
      <c r="K7" s="1187"/>
      <c r="L7" s="1187"/>
      <c r="M7" s="1187"/>
      <c r="N7" s="1187"/>
      <c r="O7" s="1187"/>
      <c r="P7" s="1187"/>
      <c r="Q7" s="1187"/>
      <c r="R7" s="1187"/>
      <c r="S7" s="1187"/>
      <c r="T7" s="1187"/>
      <c r="U7" s="1187"/>
      <c r="V7" s="1187"/>
      <c r="W7" s="1187"/>
    </row>
    <row r="8" spans="2:23" ht="19.5" customHeight="1" x14ac:dyDescent="0.25">
      <c r="B8" s="101" t="s">
        <v>1759</v>
      </c>
      <c r="C8" s="102" t="s">
        <v>1760</v>
      </c>
      <c r="D8" s="103"/>
      <c r="E8" s="103"/>
      <c r="F8" s="103"/>
      <c r="G8" s="103"/>
      <c r="H8" s="103"/>
      <c r="I8" s="103"/>
      <c r="J8" s="103"/>
      <c r="K8" s="103"/>
      <c r="L8" s="103"/>
      <c r="M8" s="103"/>
      <c r="N8" s="103"/>
      <c r="O8" s="103"/>
      <c r="P8" s="103"/>
      <c r="Q8" s="103"/>
      <c r="R8" s="103"/>
      <c r="S8" s="103"/>
      <c r="T8" s="103"/>
    </row>
    <row r="9" spans="2:23" ht="13.5" customHeight="1" thickBot="1" x14ac:dyDescent="0.3">
      <c r="B9" s="101"/>
      <c r="C9" s="104"/>
      <c r="D9" s="103"/>
    </row>
    <row r="10" spans="2:23" ht="25.5" customHeight="1" thickBot="1" x14ac:dyDescent="0.3">
      <c r="B10" s="1188" t="s">
        <v>56</v>
      </c>
      <c r="C10" s="1190" t="s">
        <v>170</v>
      </c>
      <c r="D10" s="1192" t="s">
        <v>1761</v>
      </c>
      <c r="E10" s="1193"/>
      <c r="F10" s="1193"/>
      <c r="G10" s="1193"/>
      <c r="H10" s="1193"/>
      <c r="I10" s="1193"/>
      <c r="J10" s="1193"/>
      <c r="K10" s="1193"/>
      <c r="L10" s="1193"/>
      <c r="M10" s="1193"/>
      <c r="N10" s="1193"/>
      <c r="O10" s="1193"/>
      <c r="P10" s="1193"/>
      <c r="Q10" s="1193"/>
      <c r="R10" s="1193"/>
      <c r="S10" s="1193"/>
      <c r="T10" s="1193"/>
      <c r="U10" s="1193"/>
      <c r="V10" s="1193"/>
      <c r="W10" s="1194"/>
    </row>
    <row r="11" spans="2:23" ht="25.5" customHeight="1" thickBot="1" x14ac:dyDescent="0.3">
      <c r="B11" s="1189"/>
      <c r="C11" s="1191"/>
      <c r="D11" s="105">
        <v>1</v>
      </c>
      <c r="E11" s="106">
        <v>2</v>
      </c>
      <c r="F11" s="106">
        <v>3</v>
      </c>
      <c r="G11" s="107">
        <v>4</v>
      </c>
      <c r="H11" s="108">
        <v>5</v>
      </c>
      <c r="I11" s="106">
        <v>6</v>
      </c>
      <c r="J11" s="106">
        <v>7</v>
      </c>
      <c r="K11" s="107">
        <v>8</v>
      </c>
      <c r="L11" s="106">
        <v>9</v>
      </c>
      <c r="M11" s="106">
        <v>10</v>
      </c>
      <c r="N11" s="106">
        <v>11</v>
      </c>
      <c r="O11" s="107">
        <v>12</v>
      </c>
      <c r="P11" s="106">
        <v>13</v>
      </c>
      <c r="Q11" s="106">
        <v>14</v>
      </c>
      <c r="R11" s="106">
        <v>15</v>
      </c>
      <c r="S11" s="107">
        <v>16</v>
      </c>
      <c r="T11" s="106">
        <v>17</v>
      </c>
      <c r="U11" s="106">
        <v>18</v>
      </c>
      <c r="V11" s="106">
        <v>19</v>
      </c>
      <c r="W11" s="107">
        <v>20</v>
      </c>
    </row>
    <row r="12" spans="2:23" ht="31.5" customHeight="1" x14ac:dyDescent="0.25">
      <c r="B12" s="109">
        <v>1</v>
      </c>
      <c r="C12" s="110" t="s">
        <v>1762</v>
      </c>
      <c r="D12" s="111"/>
      <c r="E12" s="112"/>
      <c r="F12" s="112"/>
      <c r="G12" s="113"/>
      <c r="H12" s="114"/>
      <c r="I12" s="115"/>
      <c r="J12" s="115"/>
      <c r="K12" s="116"/>
      <c r="L12" s="114"/>
      <c r="M12" s="115"/>
      <c r="N12" s="115"/>
      <c r="O12" s="116"/>
      <c r="P12" s="117"/>
      <c r="Q12" s="118"/>
      <c r="R12" s="119"/>
      <c r="S12" s="119"/>
      <c r="T12" s="120"/>
      <c r="U12" s="115"/>
      <c r="V12" s="115"/>
      <c r="W12" s="121"/>
    </row>
    <row r="13" spans="2:23" ht="27" customHeight="1" x14ac:dyDescent="0.25">
      <c r="B13" s="122">
        <v>2</v>
      </c>
      <c r="C13" s="123" t="s">
        <v>1763</v>
      </c>
      <c r="D13" s="124"/>
      <c r="E13" s="125"/>
      <c r="F13" s="125"/>
      <c r="G13" s="126"/>
      <c r="H13" s="127"/>
      <c r="I13" s="125"/>
      <c r="J13" s="129"/>
      <c r="K13" s="130"/>
      <c r="L13" s="128"/>
      <c r="M13" s="129"/>
      <c r="N13" s="129"/>
      <c r="O13" s="130"/>
      <c r="P13" s="129"/>
      <c r="Q13" s="129"/>
      <c r="R13" s="129"/>
      <c r="S13" s="130"/>
      <c r="T13" s="129"/>
      <c r="U13" s="129"/>
      <c r="V13" s="129"/>
      <c r="W13" s="130"/>
    </row>
    <row r="14" spans="2:23" ht="40.5" customHeight="1" thickBot="1" x14ac:dyDescent="0.3">
      <c r="B14" s="136">
        <v>3</v>
      </c>
      <c r="C14" s="137" t="s">
        <v>1764</v>
      </c>
      <c r="D14" s="138"/>
      <c r="E14" s="139"/>
      <c r="F14" s="139"/>
      <c r="G14" s="140"/>
      <c r="H14" s="141"/>
      <c r="I14" s="142"/>
      <c r="J14" s="142"/>
      <c r="K14" s="142"/>
      <c r="L14" s="141"/>
      <c r="M14" s="142"/>
      <c r="N14" s="142"/>
      <c r="O14" s="143"/>
      <c r="P14" s="142"/>
      <c r="Q14" s="142"/>
      <c r="R14" s="142"/>
      <c r="S14" s="143"/>
      <c r="T14" s="142"/>
      <c r="U14" s="142"/>
      <c r="V14" s="142"/>
      <c r="W14" s="143"/>
    </row>
    <row r="15" spans="2:23" x14ac:dyDescent="0.25">
      <c r="B15" s="147"/>
      <c r="C15" s="148"/>
      <c r="D15" s="148"/>
      <c r="E15" s="149"/>
      <c r="F15" s="149"/>
      <c r="G15" s="149"/>
      <c r="H15" s="149"/>
      <c r="I15" s="149"/>
      <c r="J15" s="149"/>
      <c r="K15" s="149"/>
      <c r="L15" s="149"/>
      <c r="M15" s="149"/>
      <c r="N15" s="149"/>
      <c r="O15" s="149"/>
      <c r="P15" s="149"/>
      <c r="Q15" s="149"/>
      <c r="R15" s="149"/>
      <c r="S15" s="149"/>
      <c r="T15" s="149"/>
      <c r="U15" s="149"/>
      <c r="V15" s="149"/>
      <c r="W15" s="150"/>
    </row>
    <row r="16" spans="2:23" x14ac:dyDescent="0.25">
      <c r="B16" s="151"/>
      <c r="C16" s="103" t="s">
        <v>1765</v>
      </c>
      <c r="D16" s="103"/>
      <c r="W16" s="152"/>
    </row>
    <row r="17" spans="2:23" x14ac:dyDescent="0.25">
      <c r="B17" s="153"/>
      <c r="D17" s="144" t="s">
        <v>1487</v>
      </c>
      <c r="P17" s="145" t="s">
        <v>1487</v>
      </c>
      <c r="Q17" s="145"/>
      <c r="W17" s="152"/>
    </row>
    <row r="18" spans="2:23" x14ac:dyDescent="0.25">
      <c r="B18" s="153"/>
      <c r="D18" s="144"/>
      <c r="P18" s="145"/>
      <c r="Q18" s="145"/>
      <c r="W18" s="152"/>
    </row>
    <row r="19" spans="2:23" x14ac:dyDescent="0.25">
      <c r="B19" s="153"/>
      <c r="C19" s="146" t="s">
        <v>1766</v>
      </c>
      <c r="D19" s="145" t="s">
        <v>1487</v>
      </c>
      <c r="W19" s="152"/>
    </row>
    <row r="20" spans="2:23" x14ac:dyDescent="0.25">
      <c r="B20" s="153"/>
      <c r="C20" s="100" t="s">
        <v>1767</v>
      </c>
      <c r="W20" s="152"/>
    </row>
    <row r="21" spans="2:23" x14ac:dyDescent="0.25">
      <c r="B21" s="153"/>
      <c r="C21" s="1183" t="s">
        <v>1768</v>
      </c>
      <c r="D21" s="1183"/>
      <c r="E21" s="1183"/>
      <c r="W21" s="152"/>
    </row>
    <row r="22" spans="2:23" ht="15.75" thickBot="1" x14ac:dyDescent="0.3">
      <c r="B22" s="154"/>
      <c r="C22" s="157"/>
      <c r="D22" s="155"/>
      <c r="E22" s="155"/>
      <c r="F22" s="155"/>
      <c r="G22" s="155"/>
      <c r="H22" s="155"/>
      <c r="I22" s="155"/>
      <c r="J22" s="155"/>
      <c r="K22" s="155"/>
      <c r="L22" s="155"/>
      <c r="M22" s="155"/>
      <c r="N22" s="155"/>
      <c r="O22" s="155"/>
      <c r="P22" s="155"/>
      <c r="Q22" s="155"/>
      <c r="R22" s="155"/>
      <c r="S22" s="155"/>
      <c r="T22" s="155"/>
      <c r="U22" s="155"/>
      <c r="V22" s="155"/>
      <c r="W22" s="156"/>
    </row>
  </sheetData>
  <mergeCells count="10">
    <mergeCell ref="C21:E21"/>
    <mergeCell ref="B6:W6"/>
    <mergeCell ref="B2:W2"/>
    <mergeCell ref="B5:W5"/>
    <mergeCell ref="B7:W7"/>
    <mergeCell ref="B10:B11"/>
    <mergeCell ref="C10:C11"/>
    <mergeCell ref="D10:W10"/>
    <mergeCell ref="B3:W3"/>
    <mergeCell ref="B4:W4"/>
  </mergeCells>
  <pageMargins left="0.7" right="0.7" top="0.75" bottom="0.75" header="0.3" footer="0.3"/>
  <pageSetup scale="58" orientation="portrait" horizontalDpi="4294967295" verticalDpi="4294967295"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ECA25398FAFBAD4FA0AAD0F15C3102BC" ma:contentTypeVersion="14" ma:contentTypeDescription="Create a new document." ma:contentTypeScope="" ma:versionID="9820d17a0dcac1a878595d78d6ccb23a">
  <xsd:schema xmlns:xsd="http://www.w3.org/2001/XMLSchema" xmlns:xs="http://www.w3.org/2001/XMLSchema" xmlns:p="http://schemas.microsoft.com/office/2006/metadata/properties" xmlns:ns3="44bff7d6-b583-41a8-98ed-788edccb097e" xmlns:ns4="1b030ef0-802b-426e-93b2-2e4c03c3fd10" targetNamespace="http://schemas.microsoft.com/office/2006/metadata/properties" ma:root="true" ma:fieldsID="148f839d6a6bf3629dad83d1580d4a61" ns3:_="" ns4:_="">
    <xsd:import namespace="44bff7d6-b583-41a8-98ed-788edccb097e"/>
    <xsd:import namespace="1b030ef0-802b-426e-93b2-2e4c03c3fd10"/>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4:SharedWithUsers" minOccurs="0"/>
                <xsd:element ref="ns4:SharedWithDetails" minOccurs="0"/>
                <xsd:element ref="ns4:SharingHintHash" minOccurs="0"/>
                <xsd:element ref="ns3:MediaServiceLocation"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4bff7d6-b583-41a8-98ed-788edccb09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b030ef0-802b-426e-93b2-2e4c03c3fd10"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720A915-77A2-4037-A293-3379FD5CC050}">
  <ds:schemaRefs>
    <ds:schemaRef ds:uri="44bff7d6-b583-41a8-98ed-788edccb097e"/>
    <ds:schemaRef ds:uri="1b030ef0-802b-426e-93b2-2e4c03c3fd10"/>
    <ds:schemaRef ds:uri="http://schemas.openxmlformats.org/package/2006/metadata/core-properties"/>
    <ds:schemaRef ds:uri="http://purl.org/dc/elements/1.1/"/>
    <ds:schemaRef ds:uri="http://www.w3.org/XML/1998/namespace"/>
    <ds:schemaRef ds:uri="http://schemas.microsoft.com/office/2006/documentManagement/types"/>
    <ds:schemaRef ds:uri="http://purl.org/dc/terms/"/>
    <ds:schemaRef ds:uri="http://schemas.microsoft.com/office/infopath/2007/PartnerControl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231DFFFD-95B8-4225-80BA-257FBDAC068B}">
  <ds:schemaRefs>
    <ds:schemaRef ds:uri="http://schemas.microsoft.com/office/2006/metadata/contentType"/>
    <ds:schemaRef ds:uri="http://schemas.microsoft.com/office/2006/metadata/properties/metaAttributes"/>
    <ds:schemaRef ds:uri="http://www.w3.org/2000/xmlns/"/>
    <ds:schemaRef ds:uri="http://www.w3.org/2001/XMLSchema"/>
    <ds:schemaRef ds:uri="44bff7d6-b583-41a8-98ed-788edccb097e"/>
    <ds:schemaRef ds:uri="1b030ef0-802b-426e-93b2-2e4c03c3fd10"/>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F0CBB29-6822-40E3-A216-365ABA522B7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14</vt:i4>
      </vt:variant>
    </vt:vector>
  </HeadingPairs>
  <TitlesOfParts>
    <vt:vector size="26" baseType="lpstr">
      <vt:lpstr>CANT OBRAS</vt:lpstr>
      <vt:lpstr>PRESUPUESTO TOTAL  (prueba)</vt:lpstr>
      <vt:lpstr>PRESUPUESTO TOTAL (2)</vt:lpstr>
      <vt:lpstr>Ppto TIPO (2)</vt:lpstr>
      <vt:lpstr>GRUPO MGA</vt:lpstr>
      <vt:lpstr>Cortes y Llenos</vt:lpstr>
      <vt:lpstr>AIU con omt-paga- y cv</vt:lpstr>
      <vt:lpstr>PRESUPUESTO OFICIAL (Entidad)</vt:lpstr>
      <vt:lpstr>PROPUESTA ECONOMICA(Proponente)</vt:lpstr>
      <vt:lpstr>Archivo señalización</vt:lpstr>
      <vt:lpstr>CANTIDADES</vt:lpstr>
      <vt:lpstr>CRONOGRAMA</vt:lpstr>
      <vt:lpstr>'CANT OBRAS'!Área_de_impresión</vt:lpstr>
      <vt:lpstr>CANTIDADES!Área_de_impresión</vt:lpstr>
      <vt:lpstr>CRONOGRAMA!Área_de_impresión</vt:lpstr>
      <vt:lpstr>'GRUPO MGA'!Área_de_impresión</vt:lpstr>
      <vt:lpstr>'PRESUPUESTO OFICIAL (Entidad)'!Área_de_impresión</vt:lpstr>
      <vt:lpstr>'PRESUPUESTO TOTAL  (prueba)'!Área_de_impresión</vt:lpstr>
      <vt:lpstr>'PRESUPUESTO TOTAL (2)'!Área_de_impresión</vt:lpstr>
      <vt:lpstr>'PROPUESTA ECONOMICA(Proponente)'!Área_de_impresión</vt:lpstr>
      <vt:lpstr>'Archivo señalización'!Títulos_a_imprimir</vt:lpstr>
      <vt:lpstr>'CANT OBRAS'!Títulos_a_imprimir</vt:lpstr>
      <vt:lpstr>CANTIDADES!Títulos_a_imprimir</vt:lpstr>
      <vt:lpstr>'Cortes y Llenos'!Títulos_a_imprimir</vt:lpstr>
      <vt:lpstr>'PRESUPUESTO TOTAL  (prueba)'!Títulos_a_imprimir</vt:lpstr>
      <vt:lpstr>'PRESUPUESTO TOTAL (2)'!Títulos_a_imprimir</vt:lpstr>
    </vt:vector>
  </TitlesOfParts>
  <Manager/>
  <Company>Gobernacion de Antioquia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DTDI</dc:creator>
  <cp:keywords/>
  <dc:description/>
  <cp:lastModifiedBy>JIOVAN DARIO RIOS GOMEZ</cp:lastModifiedBy>
  <cp:revision/>
  <cp:lastPrinted>2023-03-28T17:32:32Z</cp:lastPrinted>
  <dcterms:created xsi:type="dcterms:W3CDTF">2008-09-15T14:19:29Z</dcterms:created>
  <dcterms:modified xsi:type="dcterms:W3CDTF">2023-03-28T18:03:00Z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0x010100ECA25398FAFBAD4FA0AAD0F15C3102BC</vt:lpwstr>
  </property>
</Properties>
</file>