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dp" ContentType="image/vnd.ms-photo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KFUENTES\escritorio\2023\PROCESOS 2023\4. BANDA TRANSPORTADORA\"/>
    </mc:Choice>
  </mc:AlternateContent>
  <xr:revisionPtr revIDLastSave="0" documentId="8_{4A64A38E-A2E7-4CC5-A072-095FC5E53AC0}" xr6:coauthVersionLast="47" xr6:coauthVersionMax="47" xr10:uidLastSave="{00000000-0000-0000-0000-000000000000}"/>
  <bookViews>
    <workbookView xWindow="-120" yWindow="-120" windowWidth="24240" windowHeight="13140" tabRatio="750" activeTab="1" xr2:uid="{00000000-000D-0000-FFFF-FFFF00000000}"/>
  </bookViews>
  <sheets>
    <sheet name="Estudio " sheetId="36" r:id="rId1"/>
    <sheet name="Conclusiones" sheetId="8" r:id="rId2"/>
  </sheets>
  <definedNames>
    <definedName name="_xlnm.Print_Area" localSheetId="0">'Estudio '!$B$1:$P$20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8" i="36" l="1"/>
  <c r="F13" i="36"/>
  <c r="E19" i="36"/>
  <c r="N13" i="36" l="1"/>
  <c r="O13" i="36" s="1"/>
  <c r="P13" i="36" s="1"/>
  <c r="I14" i="36"/>
  <c r="M14" i="36"/>
  <c r="F12" i="36" l="1"/>
  <c r="G13" i="36"/>
  <c r="H13" i="36" s="1"/>
  <c r="J12" i="36"/>
  <c r="K12" i="36" s="1"/>
  <c r="J13" i="36"/>
  <c r="K13" i="36" s="1"/>
  <c r="L13" i="36" s="1"/>
  <c r="N12" i="36"/>
  <c r="O12" i="36" s="1"/>
  <c r="P12" i="36" s="1"/>
  <c r="L12" i="36" l="1"/>
  <c r="E14" i="36"/>
  <c r="E20" i="36" l="1"/>
  <c r="F14" i="36"/>
  <c r="F19" i="36"/>
  <c r="G19" i="36" s="1"/>
  <c r="A19" i="36" l="1"/>
  <c r="A18" i="36"/>
  <c r="F18" i="36" l="1"/>
  <c r="G18" i="36" l="1"/>
  <c r="F20" i="36" l="1"/>
  <c r="G20" i="36"/>
  <c r="N14" i="36"/>
  <c r="O14" i="36" l="1"/>
  <c r="J14" i="36"/>
  <c r="P14" i="36" l="1"/>
  <c r="E17" i="8" s="1"/>
  <c r="K14" i="36" l="1"/>
  <c r="L14" i="36"/>
  <c r="G12" i="36"/>
  <c r="G14" i="36" s="1"/>
  <c r="E16" i="8" l="1"/>
  <c r="C16" i="8" s="1"/>
  <c r="D16" i="8" s="1"/>
  <c r="H12" i="36"/>
  <c r="H14" i="36" s="1"/>
  <c r="E15" i="8" l="1"/>
  <c r="C19" i="36"/>
  <c r="C18" i="36"/>
  <c r="B19" i="36"/>
  <c r="H19" i="36" s="1"/>
  <c r="B18" i="36"/>
  <c r="H18" i="36" s="1"/>
  <c r="H20" i="36" l="1"/>
  <c r="D26" i="8" s="1"/>
  <c r="C15" i="8"/>
  <c r="D15" i="8" s="1"/>
  <c r="C17" i="8" l="1"/>
  <c r="D17" i="8" s="1"/>
</calcChain>
</file>

<file path=xl/sharedStrings.xml><?xml version="1.0" encoding="utf-8"?>
<sst xmlns="http://schemas.openxmlformats.org/spreadsheetml/2006/main" count="69" uniqueCount="45">
  <si>
    <t>COMPUTADORES PARA EDUCAR</t>
  </si>
  <si>
    <t>INFORME ESTUDIO DE MERCADO</t>
  </si>
  <si>
    <t>CANT</t>
  </si>
  <si>
    <t>UNID</t>
  </si>
  <si>
    <t>IVA</t>
  </si>
  <si>
    <t>V/UNIT</t>
  </si>
  <si>
    <t>V/TOTAL</t>
  </si>
  <si>
    <t>PRECIO PROMEDIO</t>
  </si>
  <si>
    <t>,</t>
  </si>
  <si>
    <t>BIEN / SERVICIO</t>
  </si>
  <si>
    <t>PRESUPUESTO PLAN DE ADQUISICIONES</t>
  </si>
  <si>
    <t>PROCESO</t>
  </si>
  <si>
    <t>N°</t>
  </si>
  <si>
    <t>NOMBRE DEL PROVEEDOR</t>
  </si>
  <si>
    <t>VR ANTES DE IVA</t>
  </si>
  <si>
    <t>VR TOTAL</t>
  </si>
  <si>
    <t>VALIDEZ DE LA OFERTA  (DÍAS)</t>
  </si>
  <si>
    <t>TOTAL INCLUIDO IVA</t>
  </si>
  <si>
    <t xml:space="preserve">TOTAL PROMEDIO </t>
  </si>
  <si>
    <t>Fecha de entrega:</t>
  </si>
  <si>
    <t>OBSERVACIONES</t>
  </si>
  <si>
    <t>Jefe de Sostenibilidad Ambiental</t>
  </si>
  <si>
    <t>Proyectado por:</t>
  </si>
  <si>
    <t>Técnico Sostenibilidad Ambiental</t>
  </si>
  <si>
    <t>OFICINA DE SOSTENIBILIDAD AMBIENTAL</t>
  </si>
  <si>
    <t>OFICINA SOSTENIBILIDAD AMBIENTAL</t>
  </si>
  <si>
    <t>V/UNIT INCLUIDO IVA</t>
  </si>
  <si>
    <t>JUAN CAMILO ZARTA USAQUEN</t>
  </si>
  <si>
    <t xml:space="preserve">    </t>
  </si>
  <si>
    <t>Especificaciones tecnicas</t>
  </si>
  <si>
    <t>BIEN / SERVICIO:</t>
  </si>
  <si>
    <t xml:space="preserve"> UNIDADES</t>
  </si>
  <si>
    <t>UNIIDADES</t>
  </si>
  <si>
    <t>30 DIAS</t>
  </si>
  <si>
    <t>Contratar los servicios de mantenimiento para banda transportadora</t>
  </si>
  <si>
    <t>Rutina de mantenimiento Banda Transportadora (Establecida en las Especificaciones Técnicas)</t>
  </si>
  <si>
    <t>ANDIEQUIP SAS</t>
  </si>
  <si>
    <t>NO ESPECIFICA</t>
  </si>
  <si>
    <t>Cambio e instalación de ruedas de 8” de diámetro, encauchadas y con sistema de frenado. Incluye instalación y adecuación de platina para adecuar el tamaño (Si Aplica)</t>
  </si>
  <si>
    <t>JORGE CLAUDIO COTES MARTINEZ</t>
  </si>
  <si>
    <t>ANDIEQUIP</t>
  </si>
  <si>
    <t>IMTERYX INGENIERÍA E INNOVACIÓN SAS</t>
  </si>
  <si>
    <t>CENTRAL DE EQUIPOS Y MONTAJES</t>
  </si>
  <si>
    <t>90 DIAS</t>
  </si>
  <si>
    <r>
      <rPr>
        <b/>
        <sz val="12"/>
        <rFont val="Calibri"/>
        <family val="2"/>
        <scheme val="minor"/>
      </rPr>
      <t>Nota 1.</t>
    </r>
    <r>
      <rPr>
        <sz val="12"/>
        <rFont val="Calibri"/>
        <family val="2"/>
        <scheme val="minor"/>
      </rPr>
      <t xml:space="preserve"> La empresa ANDIEQUIP SAS envia cotizacion, incluyendo el impuesto  sobre las ventas - IVA. Es MiPyme.
</t>
    </r>
    <r>
      <rPr>
        <b/>
        <sz val="12"/>
        <rFont val="Calibri"/>
        <family val="2"/>
        <scheme val="minor"/>
      </rPr>
      <t>Nota 2</t>
    </r>
    <r>
      <rPr>
        <sz val="12"/>
        <rFont val="Calibri"/>
        <family val="2"/>
        <scheme val="minor"/>
      </rPr>
      <t xml:space="preserve">. La empresa IMTERYX INGENIERÍA E INNOVACIÓN SAS envia cotizacion, incluyendo el impuesto  sobre las ventas - IVA. Es MiPyme.
</t>
    </r>
    <r>
      <rPr>
        <b/>
        <sz val="12"/>
        <rFont val="Calibri"/>
        <family val="2"/>
        <scheme val="minor"/>
      </rPr>
      <t>Nota 3</t>
    </r>
    <r>
      <rPr>
        <sz val="12"/>
        <rFont val="Calibri"/>
        <family val="2"/>
        <scheme val="minor"/>
      </rPr>
      <t xml:space="preserve">. La empresa CENTRAL DE EQUIPOS Y MONTAJES envia cotizacion, envió su cotización incluyendo el impuesto  sobre las ventas - IVA. Es MiPyme.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</si>
</sst>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_ &quot;$&quot;\ * #,##0.00_ ;_ &quot;$&quot;\ * \-#,##0.00_ ;_ &quot;$&quot;\ * &quot;-&quot;??_ ;_ @_ "/>
    <numFmt numFmtId="165" formatCode="_ * #,##0.00_ ;_ * \-#,##0.00_ ;_ * &quot;-&quot;??_ ;_ @_ "/>
    <numFmt numFmtId="166" formatCode="_ &quot;$&quot;\ * #,##0_ ;_ &quot;$&quot;\ * \-#,##0_ ;_ &quot;$&quot;\ * &quot;-&quot;??_ ;_ @_ "/>
    <numFmt numFmtId="167" formatCode="_ * #,##0_ ;_ * \-#,##0_ ;_ * &quot;-&quot;??_ ;_ @_ "/>
    <numFmt numFmtId="168" formatCode="#,##0.0"/>
  </numFmts>
  <fonts count="23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name val="Times New Roman"/>
      <family val="1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9"/>
      <name val="Calibri"/>
      <family val="2"/>
      <scheme val="minor"/>
    </font>
    <font>
      <b/>
      <sz val="10"/>
      <name val="Arial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b/>
      <sz val="10.5"/>
      <name val="Calibri"/>
      <family val="2"/>
    </font>
    <font>
      <b/>
      <sz val="9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165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9" fillId="0" borderId="0"/>
  </cellStyleXfs>
  <cellXfs count="120">
    <xf numFmtId="0" fontId="0" fillId="0" borderId="0" xfId="0"/>
    <xf numFmtId="0" fontId="2" fillId="0" borderId="0" xfId="0" applyFont="1"/>
    <xf numFmtId="0" fontId="11" fillId="0" borderId="0" xfId="0" applyFont="1"/>
    <xf numFmtId="0" fontId="11" fillId="0" borderId="0" xfId="0" applyFont="1" applyAlignment="1">
      <alignment vertical="center"/>
    </xf>
    <xf numFmtId="0" fontId="3" fillId="0" borderId="0" xfId="7"/>
    <xf numFmtId="3" fontId="11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3" fontId="12" fillId="0" borderId="0" xfId="0" applyNumberFormat="1" applyFont="1" applyAlignment="1">
      <alignment horizontal="center" vertical="center" wrapText="1"/>
    </xf>
    <xf numFmtId="1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3" fontId="4" fillId="0" borderId="0" xfId="0" applyNumberFormat="1" applyFont="1"/>
    <xf numFmtId="4" fontId="11" fillId="0" borderId="0" xfId="0" applyNumberFormat="1" applyFont="1"/>
    <xf numFmtId="3" fontId="4" fillId="0" borderId="0" xfId="0" applyNumberFormat="1" applyFont="1" applyAlignment="1">
      <alignment horizontal="right"/>
    </xf>
    <xf numFmtId="0" fontId="11" fillId="0" borderId="0" xfId="0" applyFont="1" applyAlignment="1">
      <alignment horizontal="right"/>
    </xf>
    <xf numFmtId="4" fontId="5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3" fontId="4" fillId="0" borderId="0" xfId="0" applyNumberFormat="1" applyFont="1" applyAlignment="1">
      <alignment horizontal="right" indent="3"/>
    </xf>
    <xf numFmtId="3" fontId="13" fillId="0" borderId="0" xfId="0" applyNumberFormat="1" applyFont="1" applyAlignment="1">
      <alignment horizontal="right" vertical="center" wrapText="1"/>
    </xf>
    <xf numFmtId="3" fontId="6" fillId="0" borderId="0" xfId="0" applyNumberFormat="1" applyFont="1"/>
    <xf numFmtId="3" fontId="11" fillId="0" borderId="0" xfId="0" applyNumberFormat="1" applyFont="1" applyAlignment="1">
      <alignment vertical="center"/>
    </xf>
    <xf numFmtId="3" fontId="3" fillId="0" borderId="0" xfId="7" applyNumberFormat="1"/>
    <xf numFmtId="9" fontId="0" fillId="0" borderId="0" xfId="10" applyFont="1" applyBorder="1"/>
    <xf numFmtId="0" fontId="11" fillId="0" borderId="0" xfId="7" applyFont="1" applyAlignment="1">
      <alignment horizontal="center" wrapText="1"/>
    </xf>
    <xf numFmtId="0" fontId="12" fillId="0" borderId="0" xfId="7" applyFont="1"/>
    <xf numFmtId="0" fontId="11" fillId="0" borderId="0" xfId="7" applyFont="1"/>
    <xf numFmtId="3" fontId="15" fillId="0" borderId="0" xfId="7" applyNumberFormat="1" applyFont="1"/>
    <xf numFmtId="9" fontId="15" fillId="0" borderId="0" xfId="10" applyFont="1" applyBorder="1"/>
    <xf numFmtId="0" fontId="15" fillId="0" borderId="0" xfId="0" applyFont="1"/>
    <xf numFmtId="0" fontId="16" fillId="0" borderId="0" xfId="0" applyFont="1"/>
    <xf numFmtId="0" fontId="16" fillId="0" borderId="1" xfId="0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left" vertical="center" wrapText="1"/>
    </xf>
    <xf numFmtId="166" fontId="15" fillId="0" borderId="1" xfId="5" applyNumberFormat="1" applyFont="1" applyFill="1" applyBorder="1" applyAlignment="1">
      <alignment horizontal="center" vertical="center" wrapText="1"/>
    </xf>
    <xf numFmtId="1" fontId="15" fillId="0" borderId="1" xfId="5" applyNumberFormat="1" applyFont="1" applyFill="1" applyBorder="1" applyAlignment="1">
      <alignment horizontal="center" vertical="center" wrapText="1"/>
    </xf>
    <xf numFmtId="3" fontId="16" fillId="0" borderId="0" xfId="0" applyNumberFormat="1" applyFont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7" fillId="0" borderId="0" xfId="7" applyFont="1"/>
    <xf numFmtId="0" fontId="3" fillId="0" borderId="0" xfId="7" applyAlignment="1">
      <alignment wrapText="1"/>
    </xf>
    <xf numFmtId="3" fontId="3" fillId="0" borderId="0" xfId="7" applyNumberFormat="1" applyAlignment="1">
      <alignment wrapText="1"/>
    </xf>
    <xf numFmtId="0" fontId="17" fillId="0" borderId="0" xfId="7" applyFont="1" applyAlignment="1">
      <alignment horizontal="left"/>
    </xf>
    <xf numFmtId="0" fontId="0" fillId="0" borderId="0" xfId="0" applyAlignment="1">
      <alignment vertical="center"/>
    </xf>
    <xf numFmtId="3" fontId="4" fillId="0" borderId="0" xfId="0" applyNumberFormat="1" applyFont="1" applyAlignment="1">
      <alignment vertical="center"/>
    </xf>
    <xf numFmtId="0" fontId="2" fillId="0" borderId="0" xfId="0" applyFont="1" applyAlignment="1">
      <alignment horizontal="center"/>
    </xf>
    <xf numFmtId="3" fontId="16" fillId="2" borderId="1" xfId="0" applyNumberFormat="1" applyFont="1" applyFill="1" applyBorder="1" applyAlignment="1">
      <alignment horizontal="center" vertical="center" wrapText="1"/>
    </xf>
    <xf numFmtId="166" fontId="11" fillId="0" borderId="0" xfId="0" applyNumberFormat="1" applyFont="1"/>
    <xf numFmtId="166" fontId="0" fillId="0" borderId="0" xfId="0" applyNumberFormat="1"/>
    <xf numFmtId="38" fontId="17" fillId="0" borderId="0" xfId="7" applyNumberFormat="1" applyFont="1" applyAlignment="1">
      <alignment horizontal="left"/>
    </xf>
    <xf numFmtId="0" fontId="3" fillId="3" borderId="0" xfId="7" applyFill="1"/>
    <xf numFmtId="38" fontId="15" fillId="3" borderId="16" xfId="7" applyNumberFormat="1" applyFont="1" applyFill="1" applyBorder="1" applyAlignment="1">
      <alignment horizontal="right" vertical="center" wrapText="1"/>
    </xf>
    <xf numFmtId="38" fontId="15" fillId="3" borderId="0" xfId="7" applyNumberFormat="1" applyFont="1" applyFill="1" applyAlignment="1">
      <alignment horizontal="right" vertical="center" wrapText="1"/>
    </xf>
    <xf numFmtId="167" fontId="16" fillId="3" borderId="16" xfId="3" applyNumberFormat="1" applyFont="1" applyFill="1" applyBorder="1" applyAlignment="1">
      <alignment horizontal="center" vertical="center" wrapText="1"/>
    </xf>
    <xf numFmtId="167" fontId="16" fillId="3" borderId="0" xfId="3" applyNumberFormat="1" applyFont="1" applyFill="1" applyBorder="1" applyAlignment="1">
      <alignment horizontal="center" vertical="center" wrapText="1"/>
    </xf>
    <xf numFmtId="3" fontId="16" fillId="2" borderId="13" xfId="7" applyNumberFormat="1" applyFont="1" applyFill="1" applyBorder="1" applyAlignment="1">
      <alignment horizontal="center" vertical="center" wrapText="1"/>
    </xf>
    <xf numFmtId="3" fontId="15" fillId="3" borderId="17" xfId="7" applyNumberFormat="1" applyFont="1" applyFill="1" applyBorder="1"/>
    <xf numFmtId="3" fontId="15" fillId="3" borderId="18" xfId="7" applyNumberFormat="1" applyFont="1" applyFill="1" applyBorder="1"/>
    <xf numFmtId="3" fontId="16" fillId="0" borderId="1" xfId="3" applyNumberFormat="1" applyFont="1" applyFill="1" applyBorder="1" applyAlignment="1">
      <alignment horizontal="center" vertical="center" wrapText="1"/>
    </xf>
    <xf numFmtId="3" fontId="1" fillId="0" borderId="0" xfId="7" applyNumberFormat="1" applyFont="1"/>
    <xf numFmtId="3" fontId="14" fillId="0" borderId="0" xfId="7" applyNumberFormat="1" applyFont="1" applyAlignment="1">
      <alignment horizontal="center" vertical="center" wrapText="1"/>
    </xf>
    <xf numFmtId="3" fontId="16" fillId="3" borderId="16" xfId="7" applyNumberFormat="1" applyFont="1" applyFill="1" applyBorder="1" applyAlignment="1">
      <alignment horizontal="center" vertical="center" wrapText="1"/>
    </xf>
    <xf numFmtId="3" fontId="16" fillId="3" borderId="0" xfId="7" applyNumberFormat="1" applyFont="1" applyFill="1" applyAlignment="1">
      <alignment horizontal="center" vertical="center" wrapText="1"/>
    </xf>
    <xf numFmtId="0" fontId="15" fillId="0" borderId="0" xfId="0" applyFont="1" applyAlignment="1">
      <alignment horizontal="left"/>
    </xf>
    <xf numFmtId="3" fontId="11" fillId="0" borderId="0" xfId="7" applyNumberFormat="1" applyFont="1" applyAlignment="1">
      <alignment horizontal="center" wrapText="1"/>
    </xf>
    <xf numFmtId="44" fontId="0" fillId="0" borderId="0" xfId="0" applyNumberFormat="1"/>
    <xf numFmtId="3" fontId="16" fillId="2" borderId="1" xfId="7" applyNumberFormat="1" applyFont="1" applyFill="1" applyBorder="1" applyAlignment="1">
      <alignment horizontal="center" vertical="center" wrapText="1"/>
    </xf>
    <xf numFmtId="3" fontId="15" fillId="3" borderId="19" xfId="7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3" fontId="1" fillId="3" borderId="1" xfId="7" applyNumberFormat="1" applyFont="1" applyFill="1" applyBorder="1" applyAlignment="1">
      <alignment horizontal="center" vertical="center" wrapText="1"/>
    </xf>
    <xf numFmtId="9" fontId="18" fillId="3" borderId="1" xfId="10" applyFont="1" applyFill="1" applyBorder="1" applyAlignment="1">
      <alignment horizontal="center" vertical="center" wrapText="1"/>
    </xf>
    <xf numFmtId="0" fontId="19" fillId="0" borderId="13" xfId="0" applyFont="1" applyBorder="1" applyAlignment="1">
      <alignment horizontal="left" vertical="center" wrapText="1"/>
    </xf>
    <xf numFmtId="3" fontId="21" fillId="0" borderId="0" xfId="0" applyNumberFormat="1" applyFont="1"/>
    <xf numFmtId="40" fontId="1" fillId="0" borderId="1" xfId="7" applyNumberFormat="1" applyFont="1" applyBorder="1" applyAlignment="1">
      <alignment horizontal="right" vertical="center" wrapText="1"/>
    </xf>
    <xf numFmtId="40" fontId="16" fillId="0" borderId="21" xfId="3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 wrapText="1"/>
    </xf>
    <xf numFmtId="3" fontId="11" fillId="0" borderId="1" xfId="0" applyNumberFormat="1" applyFont="1" applyBorder="1" applyAlignment="1">
      <alignment horizontal="left" vertical="center" wrapText="1"/>
    </xf>
    <xf numFmtId="3" fontId="16" fillId="0" borderId="13" xfId="7" applyNumberFormat="1" applyFont="1" applyBorder="1" applyAlignment="1">
      <alignment horizontal="center" vertical="center" wrapText="1"/>
    </xf>
    <xf numFmtId="3" fontId="16" fillId="0" borderId="1" xfId="7" applyNumberFormat="1" applyFont="1" applyBorder="1" applyAlignment="1">
      <alignment horizontal="center" vertical="center" wrapText="1"/>
    </xf>
    <xf numFmtId="168" fontId="11" fillId="0" borderId="0" xfId="7" applyNumberFormat="1" applyFont="1" applyAlignment="1">
      <alignment horizontal="center" wrapText="1"/>
    </xf>
    <xf numFmtId="164" fontId="15" fillId="0" borderId="1" xfId="5" applyFont="1" applyFill="1" applyBorder="1" applyAlignment="1">
      <alignment horizontal="center" vertical="center" wrapText="1"/>
    </xf>
    <xf numFmtId="0" fontId="15" fillId="0" borderId="20" xfId="7" applyFont="1" applyBorder="1" applyAlignment="1">
      <alignment horizontal="center" vertical="center" wrapText="1"/>
    </xf>
    <xf numFmtId="3" fontId="14" fillId="0" borderId="0" xfId="7" applyNumberFormat="1" applyFont="1" applyAlignment="1">
      <alignment horizontal="center" vertical="center" wrapText="1"/>
    </xf>
    <xf numFmtId="0" fontId="14" fillId="0" borderId="1" xfId="7" applyFont="1" applyBorder="1" applyAlignment="1">
      <alignment horizontal="center"/>
    </xf>
    <xf numFmtId="0" fontId="16" fillId="2" borderId="21" xfId="7" applyFont="1" applyFill="1" applyBorder="1" applyAlignment="1">
      <alignment horizontal="center" vertical="center" wrapText="1"/>
    </xf>
    <xf numFmtId="0" fontId="16" fillId="2" borderId="1" xfId="7" applyFont="1" applyFill="1" applyBorder="1" applyAlignment="1">
      <alignment horizontal="center" vertical="center" wrapText="1"/>
    </xf>
    <xf numFmtId="0" fontId="16" fillId="2" borderId="13" xfId="7" applyFont="1" applyFill="1" applyBorder="1" applyAlignment="1">
      <alignment horizontal="center" vertical="center" wrapText="1"/>
    </xf>
    <xf numFmtId="9" fontId="16" fillId="2" borderId="1" xfId="10" applyFont="1" applyFill="1" applyBorder="1" applyAlignment="1">
      <alignment horizontal="center" vertical="center" wrapText="1"/>
    </xf>
    <xf numFmtId="9" fontId="16" fillId="2" borderId="13" xfId="10" applyFont="1" applyFill="1" applyBorder="1" applyAlignment="1">
      <alignment horizontal="center" vertical="center" wrapText="1"/>
    </xf>
    <xf numFmtId="3" fontId="16" fillId="2" borderId="12" xfId="7" applyNumberFormat="1" applyFont="1" applyFill="1" applyBorder="1" applyAlignment="1">
      <alignment horizontal="center" vertical="center" wrapText="1"/>
    </xf>
    <xf numFmtId="3" fontId="16" fillId="2" borderId="15" xfId="7" applyNumberFormat="1" applyFont="1" applyFill="1" applyBorder="1" applyAlignment="1">
      <alignment horizontal="center" vertical="center" wrapText="1"/>
    </xf>
    <xf numFmtId="3" fontId="16" fillId="2" borderId="19" xfId="7" applyNumberFormat="1" applyFont="1" applyFill="1" applyBorder="1" applyAlignment="1">
      <alignment horizontal="center" vertical="center" wrapText="1"/>
    </xf>
    <xf numFmtId="3" fontId="16" fillId="3" borderId="16" xfId="7" applyNumberFormat="1" applyFont="1" applyFill="1" applyBorder="1" applyAlignment="1">
      <alignment horizontal="center" vertical="center" wrapText="1"/>
    </xf>
    <xf numFmtId="3" fontId="16" fillId="3" borderId="0" xfId="7" applyNumberFormat="1" applyFont="1" applyFill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5" fillId="0" borderId="1" xfId="0" applyFont="1" applyBorder="1" applyAlignment="1">
      <alignment horizontal="justify" vertical="justify" wrapText="1"/>
    </xf>
    <xf numFmtId="0" fontId="15" fillId="0" borderId="1" xfId="0" applyFont="1" applyBorder="1" applyAlignment="1">
      <alignment horizontal="justify" vertical="justify"/>
    </xf>
    <xf numFmtId="164" fontId="16" fillId="0" borderId="10" xfId="6" applyFont="1" applyFill="1" applyBorder="1" applyAlignment="1">
      <alignment horizontal="center" vertical="center"/>
    </xf>
    <xf numFmtId="164" fontId="16" fillId="0" borderId="3" xfId="6" applyFont="1" applyFill="1" applyBorder="1" applyAlignment="1">
      <alignment horizontal="center" vertical="center"/>
    </xf>
    <xf numFmtId="164" fontId="16" fillId="0" borderId="8" xfId="6" applyFont="1" applyFill="1" applyBorder="1" applyAlignment="1">
      <alignment horizontal="center" vertical="center"/>
    </xf>
    <xf numFmtId="4" fontId="16" fillId="0" borderId="2" xfId="0" applyNumberFormat="1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4" fontId="16" fillId="0" borderId="12" xfId="0" applyNumberFormat="1" applyFont="1" applyBorder="1" applyAlignment="1">
      <alignment horizontal="center" vertical="center" wrapText="1"/>
    </xf>
    <xf numFmtId="4" fontId="16" fillId="0" borderId="4" xfId="0" applyNumberFormat="1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164" fontId="15" fillId="3" borderId="1" xfId="5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164" fontId="15" fillId="0" borderId="1" xfId="5" applyFont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/>
    </xf>
    <xf numFmtId="0" fontId="16" fillId="2" borderId="6" xfId="0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/>
    </xf>
    <xf numFmtId="166" fontId="15" fillId="0" borderId="14" xfId="0" applyNumberFormat="1" applyFont="1" applyBorder="1" applyAlignment="1">
      <alignment horizontal="center"/>
    </xf>
    <xf numFmtId="14" fontId="15" fillId="0" borderId="14" xfId="0" applyNumberFormat="1" applyFont="1" applyBorder="1" applyAlignment="1">
      <alignment horizontal="center"/>
    </xf>
    <xf numFmtId="0" fontId="15" fillId="0" borderId="0" xfId="0" applyFont="1" applyAlignment="1">
      <alignment horizontal="left"/>
    </xf>
    <xf numFmtId="0" fontId="16" fillId="2" borderId="1" xfId="0" applyFont="1" applyFill="1" applyBorder="1" applyAlignment="1">
      <alignment horizontal="center" vertical="center"/>
    </xf>
    <xf numFmtId="14" fontId="15" fillId="0" borderId="1" xfId="0" applyNumberFormat="1" applyFont="1" applyBorder="1" applyAlignment="1">
      <alignment horizontal="center"/>
    </xf>
    <xf numFmtId="0" fontId="16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2">
    <cellStyle name="Hipervínculo 2" xfId="1" xr:uid="{00000000-0005-0000-0000-000000000000}"/>
    <cellStyle name="Hipervínculo 3" xfId="2" xr:uid="{00000000-0005-0000-0000-000001000000}"/>
    <cellStyle name="Millares 2" xfId="3" xr:uid="{00000000-0005-0000-0000-000002000000}"/>
    <cellStyle name="Millares 3" xfId="4" xr:uid="{00000000-0005-0000-0000-000003000000}"/>
    <cellStyle name="Moneda" xfId="5" builtinId="4"/>
    <cellStyle name="Moneda 2" xfId="6" xr:uid="{00000000-0005-0000-0000-000005000000}"/>
    <cellStyle name="Normal" xfId="0" builtinId="0"/>
    <cellStyle name="Normal 2" xfId="7" xr:uid="{00000000-0005-0000-0000-000007000000}"/>
    <cellStyle name="Normal 2 2" xfId="8" xr:uid="{00000000-0005-0000-0000-000008000000}"/>
    <cellStyle name="Normal 2 3" xfId="9" xr:uid="{00000000-0005-0000-0000-000009000000}"/>
    <cellStyle name="Normal 3" xfId="11" xr:uid="{00000000-0005-0000-0000-00000A000000}"/>
    <cellStyle name="Porcentual 2" xfId="10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5" Type="http://schemas.openxmlformats.org/officeDocument/2006/relationships/image" Target="../media/image4.jpe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416717</xdr:colOff>
      <xdr:row>36</xdr:row>
      <xdr:rowOff>130966</xdr:rowOff>
    </xdr:from>
    <xdr:to>
      <xdr:col>2</xdr:col>
      <xdr:colOff>404811</xdr:colOff>
      <xdr:row>42</xdr:row>
      <xdr:rowOff>145095</xdr:rowOff>
    </xdr:to>
    <xdr:pic>
      <xdr:nvPicPr>
        <xdr:cNvPr id="9" name="Imagen 8" descr="Imagen que contiene pizarra, texto&#10;&#10;Descripción generada con confianza muy alta">
          <a:extLst>
            <a:ext uri="{FF2B5EF4-FFF2-40B4-BE49-F238E27FC236}">
              <a16:creationId xmlns:a16="http://schemas.microsoft.com/office/drawing/2014/main" id="{A4167ABA-FD63-485C-850C-81ED19E7E25E}"/>
            </a:ext>
          </a:extLst>
        </xdr:cNvPr>
        <xdr:cNvPicPr/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  <a14:imgEffect>
                    <a14:brightnessContrast bright="4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8655" y="9489279"/>
          <a:ext cx="2047875" cy="1359535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</xdr:col>
      <xdr:colOff>447675</xdr:colOff>
      <xdr:row>42</xdr:row>
      <xdr:rowOff>161925</xdr:rowOff>
    </xdr:from>
    <xdr:to>
      <xdr:col>5</xdr:col>
      <xdr:colOff>733424</xdr:colOff>
      <xdr:row>47</xdr:row>
      <xdr:rowOff>45086</xdr:rowOff>
    </xdr:to>
    <xdr:grpSp>
      <xdr:nvGrpSpPr>
        <xdr:cNvPr id="5" name="Grupo 4">
          <a:extLst>
            <a:ext uri="{FF2B5EF4-FFF2-40B4-BE49-F238E27FC236}">
              <a16:creationId xmlns:a16="http://schemas.microsoft.com/office/drawing/2014/main" id="{CFDC8833-A354-442C-9FE4-2B42D44ADE1E}"/>
            </a:ext>
          </a:extLst>
        </xdr:cNvPr>
        <xdr:cNvGrpSpPr/>
      </xdr:nvGrpSpPr>
      <xdr:grpSpPr>
        <a:xfrm>
          <a:off x="714375" y="10458450"/>
          <a:ext cx="7086599" cy="835661"/>
          <a:chOff x="0" y="0"/>
          <a:chExt cx="7535545" cy="1193800"/>
        </a:xfrm>
      </xdr:grpSpPr>
      <xdr:pic>
        <xdr:nvPicPr>
          <xdr:cNvPr id="6" name="image2.png">
            <a:extLst>
              <a:ext uri="{FF2B5EF4-FFF2-40B4-BE49-F238E27FC236}">
                <a16:creationId xmlns:a16="http://schemas.microsoft.com/office/drawing/2014/main" id="{CF372454-F17D-4957-9EB9-B25E30FD9D46}"/>
              </a:ext>
            </a:extLst>
          </xdr:cNvPr>
          <xdr:cNvPicPr/>
        </xdr:nvPicPr>
        <xdr:blipFill rotWithShape="1">
          <a:blip xmlns:r="http://schemas.openxmlformats.org/officeDocument/2006/relationships" r:embed="rId3"/>
          <a:srcRect l="-5772" t="-9270" r="63927" b="9270"/>
          <a:stretch/>
        </xdr:blipFill>
        <xdr:spPr bwMode="auto">
          <a:xfrm>
            <a:off x="0" y="0"/>
            <a:ext cx="3228975" cy="1089025"/>
          </a:xfrm>
          <a:prstGeom prst="rect">
            <a:avLst/>
          </a:prstGeom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7" name="image2.png">
            <a:extLst>
              <a:ext uri="{FF2B5EF4-FFF2-40B4-BE49-F238E27FC236}">
                <a16:creationId xmlns:a16="http://schemas.microsoft.com/office/drawing/2014/main" id="{9ADCB01A-8632-4AF1-B273-3C0BC43C51CF}"/>
              </a:ext>
            </a:extLst>
          </xdr:cNvPr>
          <xdr:cNvPicPr/>
        </xdr:nvPicPr>
        <xdr:blipFill rotWithShape="1">
          <a:blip xmlns:r="http://schemas.openxmlformats.org/officeDocument/2006/relationships" r:embed="rId3"/>
          <a:srcRect l="44190"/>
          <a:stretch/>
        </xdr:blipFill>
        <xdr:spPr bwMode="auto">
          <a:xfrm>
            <a:off x="3228975" y="104775"/>
            <a:ext cx="4306570" cy="1089025"/>
          </a:xfrm>
          <a:prstGeom prst="rect">
            <a:avLst/>
          </a:prstGeom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</xdr:grpSp>
    <xdr:clientData/>
  </xdr:twoCellAnchor>
  <xdr:twoCellAnchor editAs="oneCell">
    <xdr:from>
      <xdr:col>4</xdr:col>
      <xdr:colOff>214312</xdr:colOff>
      <xdr:row>0</xdr:row>
      <xdr:rowOff>95251</xdr:rowOff>
    </xdr:from>
    <xdr:to>
      <xdr:col>5</xdr:col>
      <xdr:colOff>2043113</xdr:colOff>
      <xdr:row>3</xdr:row>
      <xdr:rowOff>174626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554242CB-6E27-0E37-07FA-A9600A3F5376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>
        <a:xfrm>
          <a:off x="5468937" y="95251"/>
          <a:ext cx="3971926" cy="674688"/>
        </a:xfrm>
        <a:prstGeom prst="rect">
          <a:avLst/>
        </a:prstGeom>
        <a:noFill/>
        <a:ln>
          <a:noFill/>
          <a:prstDash/>
        </a:ln>
      </xdr:spPr>
    </xdr:pic>
    <xdr:clientData/>
  </xdr:twoCellAnchor>
  <xdr:twoCellAnchor editAs="oneCell">
    <xdr:from>
      <xdr:col>1</xdr:col>
      <xdr:colOff>603250</xdr:colOff>
      <xdr:row>30</xdr:row>
      <xdr:rowOff>635001</xdr:rowOff>
    </xdr:from>
    <xdr:to>
      <xdr:col>2</xdr:col>
      <xdr:colOff>230188</xdr:colOff>
      <xdr:row>35</xdr:row>
      <xdr:rowOff>2541</xdr:rowOff>
    </xdr:to>
    <xdr:pic>
      <xdr:nvPicPr>
        <xdr:cNvPr id="8" name="Imagen 7" descr="Texto&#10;&#10;Descripción generada automáticamente">
          <a:extLst>
            <a:ext uri="{FF2B5EF4-FFF2-40B4-BE49-F238E27FC236}">
              <a16:creationId xmlns:a16="http://schemas.microsoft.com/office/drawing/2014/main" id="{87D828CC-3752-5049-6AD8-9D0CFBB477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1063" y="7810501"/>
          <a:ext cx="1778000" cy="9550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P22"/>
  <sheetViews>
    <sheetView topLeftCell="A5" zoomScale="60" zoomScaleNormal="60" zoomScaleSheetLayoutView="80" workbookViewId="0">
      <selection activeCell="M10" sqref="M10:P10"/>
    </sheetView>
  </sheetViews>
  <sheetFormatPr baseColWidth="10" defaultColWidth="11.42578125" defaultRowHeight="12.75" x14ac:dyDescent="0.2"/>
  <cols>
    <col min="1" max="1" width="57.42578125" style="4" customWidth="1"/>
    <col min="2" max="2" width="7.7109375" style="20" customWidth="1"/>
    <col min="3" max="3" width="17.7109375" style="20" customWidth="1"/>
    <col min="4" max="4" width="6" style="21" customWidth="1"/>
    <col min="5" max="5" width="25" style="20" customWidth="1"/>
    <col min="6" max="6" width="17.7109375" style="20" customWidth="1"/>
    <col min="7" max="7" width="20.5703125" style="20" customWidth="1"/>
    <col min="8" max="8" width="23.5703125" style="20" customWidth="1"/>
    <col min="9" max="9" width="12.42578125" style="20" customWidth="1"/>
    <col min="10" max="10" width="9.7109375" style="20" customWidth="1"/>
    <col min="11" max="11" width="11.140625" style="20" bestFit="1" customWidth="1"/>
    <col min="12" max="12" width="21.42578125" style="20" customWidth="1"/>
    <col min="13" max="13" width="12.42578125" style="20" customWidth="1"/>
    <col min="14" max="14" width="15.7109375" style="20" customWidth="1"/>
    <col min="15" max="15" width="18.85546875" style="20" customWidth="1"/>
    <col min="16" max="16" width="16.140625" style="20" customWidth="1"/>
    <col min="17" max="16384" width="11.42578125" style="4"/>
  </cols>
  <sheetData>
    <row r="1" spans="1:16" x14ac:dyDescent="0.2">
      <c r="B1" s="55"/>
    </row>
    <row r="2" spans="1:16" s="36" customFormat="1" ht="18" customHeight="1" x14ac:dyDescent="0.2">
      <c r="B2" s="78" t="s">
        <v>0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</row>
    <row r="3" spans="1:16" s="36" customFormat="1" ht="18" customHeight="1" x14ac:dyDescent="0.2">
      <c r="B3" s="78" t="s">
        <v>24</v>
      </c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</row>
    <row r="4" spans="1:16" s="36" customFormat="1" ht="18" customHeight="1" x14ac:dyDescent="0.2">
      <c r="B4" s="78" t="s">
        <v>1</v>
      </c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</row>
    <row r="5" spans="1:16" s="36" customFormat="1" ht="18" customHeight="1" x14ac:dyDescent="0.2"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37"/>
      <c r="N5" s="37"/>
      <c r="O5" s="37"/>
      <c r="P5" s="37"/>
    </row>
    <row r="6" spans="1:16" s="36" customFormat="1" ht="18" customHeight="1" x14ac:dyDescent="0.2"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37"/>
      <c r="N6" s="37"/>
      <c r="O6" s="37"/>
      <c r="P6" s="37"/>
    </row>
    <row r="7" spans="1:16" x14ac:dyDescent="0.2"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</row>
    <row r="8" spans="1:16" ht="18.75" x14ac:dyDescent="0.3">
      <c r="B8" s="79" t="s">
        <v>30</v>
      </c>
      <c r="C8" s="79"/>
      <c r="D8" s="79"/>
      <c r="E8" s="78" t="s">
        <v>34</v>
      </c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</row>
    <row r="9" spans="1:16" ht="18.75" x14ac:dyDescent="0.3">
      <c r="B9" s="35"/>
      <c r="C9" s="35"/>
      <c r="D9" s="35"/>
      <c r="E9" s="38"/>
      <c r="F9" s="38"/>
      <c r="G9" s="38"/>
      <c r="H9" s="45"/>
      <c r="I9" s="38"/>
      <c r="J9" s="38"/>
      <c r="K9" s="38"/>
      <c r="L9" s="38"/>
      <c r="M9" s="23"/>
      <c r="N9" s="23"/>
      <c r="O9" s="23"/>
      <c r="P9" s="23"/>
    </row>
    <row r="10" spans="1:16" ht="30" customHeight="1" x14ac:dyDescent="0.2">
      <c r="A10" s="82" t="s">
        <v>29</v>
      </c>
      <c r="B10" s="81" t="s">
        <v>2</v>
      </c>
      <c r="C10" s="81" t="s">
        <v>3</v>
      </c>
      <c r="D10" s="83" t="s">
        <v>4</v>
      </c>
      <c r="E10" s="85" t="s">
        <v>40</v>
      </c>
      <c r="F10" s="86"/>
      <c r="G10" s="86"/>
      <c r="H10" s="86"/>
      <c r="I10" s="85" t="s">
        <v>41</v>
      </c>
      <c r="J10" s="86"/>
      <c r="K10" s="86"/>
      <c r="L10" s="87"/>
      <c r="M10" s="85" t="s">
        <v>42</v>
      </c>
      <c r="N10" s="86"/>
      <c r="O10" s="86"/>
      <c r="P10" s="87"/>
    </row>
    <row r="11" spans="1:16" ht="51" customHeight="1" x14ac:dyDescent="0.2">
      <c r="A11" s="80"/>
      <c r="B11" s="82"/>
      <c r="C11" s="82"/>
      <c r="D11" s="84"/>
      <c r="E11" s="51" t="s">
        <v>5</v>
      </c>
      <c r="F11" s="62" t="s">
        <v>4</v>
      </c>
      <c r="G11" s="62" t="s">
        <v>26</v>
      </c>
      <c r="H11" s="51" t="s">
        <v>6</v>
      </c>
      <c r="I11" s="51" t="s">
        <v>5</v>
      </c>
      <c r="J11" s="62" t="s">
        <v>4</v>
      </c>
      <c r="K11" s="62" t="s">
        <v>26</v>
      </c>
      <c r="L11" s="51" t="s">
        <v>6</v>
      </c>
      <c r="M11" s="51" t="s">
        <v>5</v>
      </c>
      <c r="N11" s="62" t="s">
        <v>4</v>
      </c>
      <c r="O11" s="62" t="s">
        <v>26</v>
      </c>
      <c r="P11" s="51" t="s">
        <v>6</v>
      </c>
    </row>
    <row r="12" spans="1:16" ht="24" x14ac:dyDescent="0.2">
      <c r="A12" s="71" t="s">
        <v>35</v>
      </c>
      <c r="B12" s="77">
        <v>2</v>
      </c>
      <c r="C12" s="64" t="s">
        <v>31</v>
      </c>
      <c r="D12" s="66">
        <v>0.19</v>
      </c>
      <c r="E12" s="73">
        <v>407563</v>
      </c>
      <c r="F12" s="74">
        <f t="shared" ref="F12" si="0">+ROUND(E12*19%,0)</f>
        <v>77437</v>
      </c>
      <c r="G12" s="74">
        <f>E12+F12</f>
        <v>485000</v>
      </c>
      <c r="H12" s="73">
        <f t="shared" ref="H12:H13" si="1">+G12*B12</f>
        <v>970000</v>
      </c>
      <c r="I12" s="74">
        <v>350000</v>
      </c>
      <c r="J12" s="74">
        <f t="shared" ref="J12:J13" si="2">+ROUND(I12*19%,0)</f>
        <v>66500</v>
      </c>
      <c r="K12" s="74">
        <f t="shared" ref="K12:K13" si="3">I12+J12</f>
        <v>416500</v>
      </c>
      <c r="L12" s="74">
        <f>+K12*B12</f>
        <v>833000</v>
      </c>
      <c r="M12" s="74">
        <v>545000</v>
      </c>
      <c r="N12" s="74">
        <f t="shared" ref="N12" si="4">+ROUND(M12*19%,0)</f>
        <v>103550</v>
      </c>
      <c r="O12" s="74">
        <f>M12+N12</f>
        <v>648550</v>
      </c>
      <c r="P12" s="73">
        <f>+O12*B12</f>
        <v>1297100</v>
      </c>
    </row>
    <row r="13" spans="1:16" s="46" customFormat="1" ht="36" x14ac:dyDescent="0.2">
      <c r="A13" s="71" t="s">
        <v>38</v>
      </c>
      <c r="B13" s="63">
        <v>4</v>
      </c>
      <c r="C13" s="64" t="s">
        <v>32</v>
      </c>
      <c r="D13" s="66">
        <v>0.19</v>
      </c>
      <c r="E13" s="73">
        <v>178571.4</v>
      </c>
      <c r="F13" s="74">
        <f>+ROUND(E13*19%,1)</f>
        <v>33928.6</v>
      </c>
      <c r="G13" s="74">
        <f t="shared" ref="G13" si="5">E13+F13</f>
        <v>212500</v>
      </c>
      <c r="H13" s="73">
        <f t="shared" si="1"/>
        <v>850000</v>
      </c>
      <c r="I13" s="74">
        <v>154000</v>
      </c>
      <c r="J13" s="74">
        <f t="shared" si="2"/>
        <v>29260</v>
      </c>
      <c r="K13" s="74">
        <f t="shared" si="3"/>
        <v>183260</v>
      </c>
      <c r="L13" s="74">
        <f>+K13*B13</f>
        <v>733040</v>
      </c>
      <c r="M13" s="74">
        <v>200000</v>
      </c>
      <c r="N13" s="74">
        <f t="shared" ref="N13" si="6">+ROUND(M13*19%,0)</f>
        <v>38000</v>
      </c>
      <c r="O13" s="74">
        <f t="shared" ref="O13" si="7">M13+N13</f>
        <v>238000</v>
      </c>
      <c r="P13" s="73">
        <f t="shared" ref="P13" si="8">+O13*B13</f>
        <v>952000</v>
      </c>
    </row>
    <row r="14" spans="1:16" ht="15.75" x14ac:dyDescent="0.2">
      <c r="A14" s="80"/>
      <c r="B14" s="81"/>
      <c r="C14" s="81"/>
      <c r="D14" s="81"/>
      <c r="E14" s="54">
        <f t="shared" ref="E14:P14" si="9">SUM(E12:E13)</f>
        <v>586134.4</v>
      </c>
      <c r="F14" s="54">
        <f t="shared" si="9"/>
        <v>111365.6</v>
      </c>
      <c r="G14" s="54">
        <f t="shared" si="9"/>
        <v>697500</v>
      </c>
      <c r="H14" s="54">
        <f t="shared" si="9"/>
        <v>1820000</v>
      </c>
      <c r="I14" s="54">
        <f t="shared" si="9"/>
        <v>504000</v>
      </c>
      <c r="J14" s="54">
        <f t="shared" si="9"/>
        <v>95760</v>
      </c>
      <c r="K14" s="54">
        <f t="shared" si="9"/>
        <v>599760</v>
      </c>
      <c r="L14" s="54">
        <f t="shared" si="9"/>
        <v>1566040</v>
      </c>
      <c r="M14" s="54">
        <f t="shared" si="9"/>
        <v>745000</v>
      </c>
      <c r="N14" s="54">
        <f t="shared" si="9"/>
        <v>141550</v>
      </c>
      <c r="O14" s="54">
        <f t="shared" si="9"/>
        <v>886550</v>
      </c>
      <c r="P14" s="54">
        <f t="shared" si="9"/>
        <v>2249100</v>
      </c>
    </row>
    <row r="15" spans="1:16" ht="15.75" x14ac:dyDescent="0.25">
      <c r="B15" s="25"/>
      <c r="C15" s="25"/>
      <c r="D15" s="26"/>
      <c r="E15" s="25"/>
      <c r="F15" s="25"/>
      <c r="G15" s="25"/>
      <c r="H15" s="25"/>
      <c r="I15" s="52"/>
      <c r="J15" s="53"/>
      <c r="K15" s="53"/>
      <c r="L15" s="53"/>
    </row>
    <row r="16" spans="1:16" ht="30" customHeight="1" x14ac:dyDescent="0.2">
      <c r="A16" s="82" t="s">
        <v>29</v>
      </c>
      <c r="B16" s="81" t="s">
        <v>2</v>
      </c>
      <c r="C16" s="81" t="s">
        <v>3</v>
      </c>
      <c r="D16" s="83" t="s">
        <v>4</v>
      </c>
      <c r="E16" s="85" t="s">
        <v>7</v>
      </c>
      <c r="F16" s="86"/>
      <c r="G16" s="86"/>
      <c r="H16" s="86"/>
      <c r="I16" s="88"/>
      <c r="J16" s="89"/>
      <c r="K16" s="89"/>
      <c r="L16" s="89"/>
      <c r="M16" s="22"/>
      <c r="N16" s="22"/>
      <c r="O16" s="75"/>
      <c r="P16" s="22"/>
    </row>
    <row r="17" spans="1:16" ht="31.5" x14ac:dyDescent="0.2">
      <c r="A17" s="80"/>
      <c r="B17" s="82"/>
      <c r="C17" s="82"/>
      <c r="D17" s="84"/>
      <c r="E17" s="51" t="s">
        <v>5</v>
      </c>
      <c r="F17" s="51" t="s">
        <v>4</v>
      </c>
      <c r="G17" s="51" t="s">
        <v>26</v>
      </c>
      <c r="H17" s="51" t="s">
        <v>6</v>
      </c>
      <c r="I17" s="57"/>
      <c r="J17" s="58"/>
      <c r="K17" s="58"/>
      <c r="L17" s="58"/>
      <c r="M17" s="4"/>
      <c r="N17" s="60"/>
      <c r="O17" s="60"/>
      <c r="P17" s="60"/>
    </row>
    <row r="18" spans="1:16" ht="25.5" x14ac:dyDescent="0.2">
      <c r="A18" s="67" t="str">
        <f t="shared" ref="A18:C19" si="10">A12</f>
        <v>Rutina de mantenimiento Banda Transportadora (Establecida en las Especificaciones Técnicas)</v>
      </c>
      <c r="B18" s="65">
        <f t="shared" si="10"/>
        <v>2</v>
      </c>
      <c r="C18" s="64" t="str">
        <f t="shared" si="10"/>
        <v xml:space="preserve"> UNIDADES</v>
      </c>
      <c r="D18" s="66">
        <v>0.19</v>
      </c>
      <c r="E18" s="69">
        <f>ROUND(AVERAGE(E12,I12,M12),1)</f>
        <v>434187.7</v>
      </c>
      <c r="F18" s="69">
        <f>+ROUND(E18*19%,1)</f>
        <v>82495.7</v>
      </c>
      <c r="G18" s="69">
        <f>E18+F18</f>
        <v>516683.4</v>
      </c>
      <c r="H18" s="69">
        <f>G18*B18</f>
        <v>1033366.8</v>
      </c>
      <c r="I18" s="47"/>
      <c r="J18" s="48"/>
      <c r="K18" s="48"/>
      <c r="L18" s="48"/>
      <c r="M18" s="22"/>
      <c r="N18" s="22"/>
      <c r="O18" s="22"/>
      <c r="P18" s="22"/>
    </row>
    <row r="19" spans="1:16" ht="38.25" x14ac:dyDescent="0.2">
      <c r="A19" s="67" t="str">
        <f t="shared" si="10"/>
        <v>Cambio e instalación de ruedas de 8” de diámetro, encauchadas y con sistema de frenado. Incluye instalación y adecuación de platina para adecuar el tamaño (Si Aplica)</v>
      </c>
      <c r="B19" s="65">
        <f t="shared" si="10"/>
        <v>4</v>
      </c>
      <c r="C19" s="64" t="str">
        <f t="shared" si="10"/>
        <v>UNIIDADES</v>
      </c>
      <c r="D19" s="66">
        <v>0.19</v>
      </c>
      <c r="E19" s="69">
        <f>ROUND(AVERAGE(E13,I13,M13),1)</f>
        <v>177523.8</v>
      </c>
      <c r="F19" s="69">
        <f>+ROUND(E19*19%,1)</f>
        <v>33729.5</v>
      </c>
      <c r="G19" s="69">
        <f>E19+F19</f>
        <v>211253.3</v>
      </c>
      <c r="H19" s="69">
        <f t="shared" ref="H19" si="11">G19*B19</f>
        <v>845013.2</v>
      </c>
      <c r="I19" s="47"/>
      <c r="J19" s="48"/>
      <c r="K19" s="48"/>
      <c r="L19" s="48"/>
      <c r="M19" s="22"/>
      <c r="N19" s="22"/>
      <c r="O19" s="22"/>
      <c r="P19" s="22"/>
    </row>
    <row r="20" spans="1:16" ht="15.75" x14ac:dyDescent="0.2">
      <c r="B20" s="80"/>
      <c r="C20" s="80"/>
      <c r="D20" s="80"/>
      <c r="E20" s="70">
        <f>SUM(E18:E19)</f>
        <v>611711.5</v>
      </c>
      <c r="F20" s="70">
        <f>SUM(F18:F19)</f>
        <v>116225.2</v>
      </c>
      <c r="G20" s="70">
        <f>SUM(G18:G19)</f>
        <v>727936.7</v>
      </c>
      <c r="H20" s="70">
        <f>SUM(H18:H19)</f>
        <v>1878380</v>
      </c>
      <c r="I20" s="49"/>
      <c r="J20" s="50"/>
      <c r="K20" s="50"/>
      <c r="L20" s="50"/>
      <c r="M20" s="22"/>
      <c r="N20" s="22"/>
      <c r="O20" s="22"/>
      <c r="P20" s="22"/>
    </row>
    <row r="21" spans="1:16" x14ac:dyDescent="0.2">
      <c r="E21" s="55" t="s">
        <v>8</v>
      </c>
      <c r="F21" s="55"/>
      <c r="G21" s="55"/>
    </row>
    <row r="22" spans="1:16" ht="14.25" x14ac:dyDescent="0.25">
      <c r="H22" s="68"/>
      <c r="K22" s="55" t="s">
        <v>28</v>
      </c>
    </row>
  </sheetData>
  <mergeCells count="20">
    <mergeCell ref="M10:P10"/>
    <mergeCell ref="A14:D14"/>
    <mergeCell ref="A10:A11"/>
    <mergeCell ref="A16:A17"/>
    <mergeCell ref="I16:L16"/>
    <mergeCell ref="E16:H16"/>
    <mergeCell ref="I10:L10"/>
    <mergeCell ref="E10:H10"/>
    <mergeCell ref="B20:D20"/>
    <mergeCell ref="B16:B17"/>
    <mergeCell ref="C16:C17"/>
    <mergeCell ref="D16:D17"/>
    <mergeCell ref="B10:B11"/>
    <mergeCell ref="C10:C11"/>
    <mergeCell ref="D10:D11"/>
    <mergeCell ref="B2:P2"/>
    <mergeCell ref="B3:P3"/>
    <mergeCell ref="B4:P4"/>
    <mergeCell ref="E8:P8"/>
    <mergeCell ref="B8:D8"/>
  </mergeCells>
  <printOptions horizontalCentered="1"/>
  <pageMargins left="0.19685039370078741" right="0.15748031496062992" top="0.15748031496062992" bottom="0.15748031496062992" header="0" footer="0"/>
  <pageSetup scale="53" pageOrder="overThenDown" orientation="landscape" r:id="rId1"/>
  <headerFooter alignWithMargins="0">
    <oddFooter xml:space="preserve">&amp;C&amp;G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  <pageSetUpPr fitToPage="1"/>
  </sheetPr>
  <dimension ref="A1:V42"/>
  <sheetViews>
    <sheetView showGridLines="0" tabSelected="1" view="pageBreakPreview" topLeftCell="A4" zoomScaleNormal="100" zoomScaleSheetLayoutView="100" workbookViewId="0">
      <selection activeCell="F22" sqref="F22"/>
    </sheetView>
  </sheetViews>
  <sheetFormatPr baseColWidth="10" defaultColWidth="11.42578125" defaultRowHeight="15" x14ac:dyDescent="0.2"/>
  <cols>
    <col min="1" max="1" width="4" style="1" bestFit="1" customWidth="1"/>
    <col min="2" max="2" width="30.85546875" style="1" customWidth="1"/>
    <col min="3" max="3" width="19.140625" style="1" customWidth="1"/>
    <col min="4" max="4" width="21.28515625" style="1" customWidth="1"/>
    <col min="5" max="6" width="30.7109375" style="1" customWidth="1"/>
    <col min="7" max="7" width="26.28515625" style="1" customWidth="1"/>
    <col min="8" max="8" width="5.28515625" style="1" customWidth="1"/>
    <col min="9" max="9" width="26.28515625" style="1" customWidth="1"/>
    <col min="10" max="10" width="5.28515625" style="1" customWidth="1"/>
    <col min="11" max="11" width="26.28515625" style="1" customWidth="1"/>
    <col min="12" max="12" width="5.28515625" style="1" customWidth="1"/>
    <col min="13" max="13" width="26.28515625" style="1" customWidth="1"/>
    <col min="14" max="14" width="5.28515625" style="1" customWidth="1"/>
    <col min="15" max="15" width="27.28515625" style="1" customWidth="1"/>
    <col min="16" max="16" width="5.28515625" style="1" customWidth="1"/>
    <col min="17" max="18" width="7.5703125" style="1" customWidth="1"/>
    <col min="19" max="19" width="42.28515625" style="15" customWidth="1"/>
    <col min="20" max="20" width="19.7109375" style="15" bestFit="1" customWidth="1"/>
    <col min="21" max="21" width="14.85546875" style="1" bestFit="1" customWidth="1"/>
    <col min="22" max="22" width="12.28515625" style="1" bestFit="1" customWidth="1"/>
    <col min="23" max="16384" width="11.42578125" style="1"/>
  </cols>
  <sheetData>
    <row r="1" spans="1:22" customFormat="1" x14ac:dyDescent="0.2">
      <c r="A1" s="1"/>
      <c r="B1" s="1"/>
      <c r="C1" s="1"/>
      <c r="D1" s="1"/>
      <c r="E1" s="1"/>
      <c r="F1" s="1"/>
      <c r="G1" s="2"/>
      <c r="H1" s="2"/>
      <c r="I1" s="2"/>
      <c r="J1" s="2"/>
      <c r="K1" s="2"/>
      <c r="S1" s="10"/>
      <c r="T1" s="10"/>
    </row>
    <row r="2" spans="1:22" customFormat="1" x14ac:dyDescent="0.2">
      <c r="A2" s="1"/>
      <c r="B2" s="1"/>
      <c r="C2" s="1"/>
      <c r="D2" s="1"/>
      <c r="E2" s="1"/>
      <c r="F2" s="1"/>
      <c r="G2" s="2"/>
      <c r="H2" s="2"/>
      <c r="I2" s="2"/>
      <c r="J2" s="2"/>
      <c r="K2" s="2"/>
      <c r="S2" s="10"/>
      <c r="T2" s="10"/>
    </row>
    <row r="3" spans="1:22" customFormat="1" x14ac:dyDescent="0.2">
      <c r="A3" s="1"/>
      <c r="B3" s="1"/>
      <c r="C3" s="1"/>
      <c r="D3" s="1"/>
      <c r="E3" s="1"/>
      <c r="F3" s="1"/>
      <c r="G3" s="2"/>
      <c r="H3" s="2"/>
      <c r="I3" s="2"/>
      <c r="J3" s="2"/>
      <c r="K3" s="2"/>
      <c r="S3" s="10"/>
      <c r="T3" s="10"/>
    </row>
    <row r="4" spans="1:22" customFormat="1" x14ac:dyDescent="0.2">
      <c r="A4" s="1"/>
      <c r="B4" s="1"/>
      <c r="C4" s="1"/>
      <c r="D4" s="1"/>
      <c r="E4" s="1"/>
      <c r="F4" s="1"/>
      <c r="G4" s="2"/>
      <c r="H4" s="2"/>
      <c r="I4" s="2"/>
      <c r="J4" s="2"/>
      <c r="K4" s="2"/>
      <c r="S4" s="10"/>
      <c r="T4" s="10"/>
    </row>
    <row r="5" spans="1:22" s="39" customFormat="1" ht="33" customHeight="1" x14ac:dyDescent="0.2">
      <c r="A5" s="90" t="s">
        <v>0</v>
      </c>
      <c r="B5" s="90"/>
      <c r="C5" s="90"/>
      <c r="D5" s="90"/>
      <c r="E5" s="90"/>
      <c r="F5" s="90"/>
      <c r="G5" s="3"/>
      <c r="H5" s="3"/>
      <c r="I5" s="3"/>
      <c r="J5" s="3"/>
      <c r="K5" s="3"/>
      <c r="S5" s="40"/>
      <c r="T5" s="40"/>
    </row>
    <row r="6" spans="1:22" s="39" customFormat="1" ht="18.75" x14ac:dyDescent="0.2">
      <c r="A6" s="91" t="s">
        <v>24</v>
      </c>
      <c r="B6" s="90"/>
      <c r="C6" s="90"/>
      <c r="D6" s="90"/>
      <c r="E6" s="90"/>
      <c r="F6" s="90"/>
      <c r="G6" s="3"/>
      <c r="H6" s="3"/>
      <c r="I6" s="3"/>
      <c r="J6" s="3"/>
      <c r="K6" s="3"/>
      <c r="S6" s="40"/>
      <c r="T6" s="40"/>
    </row>
    <row r="7" spans="1:22" s="39" customFormat="1" ht="18.75" x14ac:dyDescent="0.2">
      <c r="A7" s="90" t="s">
        <v>1</v>
      </c>
      <c r="B7" s="90"/>
      <c r="C7" s="90"/>
      <c r="D7" s="90"/>
      <c r="E7" s="90"/>
      <c r="F7" s="90"/>
      <c r="G7" s="3"/>
      <c r="H7" s="3"/>
      <c r="I7" s="3"/>
      <c r="J7" s="3"/>
      <c r="K7" s="3"/>
      <c r="S7" s="40"/>
      <c r="T7" s="40"/>
    </row>
    <row r="8" spans="1:22" customFormat="1" ht="8.25" customHeight="1" x14ac:dyDescent="0.2">
      <c r="A8" s="41"/>
      <c r="B8" s="41"/>
      <c r="C8" s="41"/>
      <c r="D8" s="41"/>
      <c r="E8" s="41"/>
      <c r="F8" s="41"/>
      <c r="G8" s="2"/>
      <c r="H8" s="2"/>
      <c r="I8" s="2"/>
      <c r="J8" s="2"/>
      <c r="K8" s="2"/>
      <c r="S8" s="10"/>
      <c r="T8" s="10"/>
    </row>
    <row r="9" spans="1:22" customFormat="1" ht="9" customHeight="1" x14ac:dyDescent="0.2">
      <c r="A9" s="1"/>
      <c r="B9" s="1"/>
      <c r="C9" s="1"/>
      <c r="D9" s="1"/>
      <c r="E9" s="1"/>
      <c r="F9" s="1"/>
      <c r="G9" s="2"/>
      <c r="H9" s="2"/>
      <c r="I9" s="2"/>
      <c r="J9" s="2"/>
      <c r="K9" s="2"/>
      <c r="S9" s="10"/>
      <c r="T9" s="10"/>
    </row>
    <row r="10" spans="1:22" s="3" customFormat="1" ht="19.5" customHeight="1" x14ac:dyDescent="0.2">
      <c r="A10" s="104" t="s">
        <v>9</v>
      </c>
      <c r="B10" s="104"/>
      <c r="C10" s="104"/>
      <c r="D10" s="105" t="s">
        <v>34</v>
      </c>
      <c r="E10" s="105"/>
      <c r="F10" s="105"/>
      <c r="G10"/>
      <c r="H10"/>
      <c r="I10"/>
      <c r="J10"/>
      <c r="K10"/>
      <c r="L10"/>
      <c r="M10"/>
      <c r="R10"/>
      <c r="S10" s="10"/>
      <c r="T10" s="10"/>
      <c r="V10" s="19"/>
    </row>
    <row r="11" spans="1:22" s="3" customFormat="1" ht="22.5" customHeight="1" x14ac:dyDescent="0.2">
      <c r="A11" s="104" t="s">
        <v>10</v>
      </c>
      <c r="B11" s="104"/>
      <c r="C11" s="104"/>
      <c r="D11" s="106">
        <v>2258504</v>
      </c>
      <c r="E11" s="106"/>
      <c r="F11" s="106"/>
      <c r="G11" s="44"/>
      <c r="H11"/>
      <c r="I11"/>
      <c r="J11"/>
      <c r="K11"/>
      <c r="L11"/>
      <c r="M11"/>
      <c r="R11"/>
      <c r="S11" s="10"/>
      <c r="T11" s="10"/>
      <c r="V11" s="19"/>
    </row>
    <row r="12" spans="1:22" s="3" customFormat="1" ht="19.5" customHeight="1" x14ac:dyDescent="0.2">
      <c r="A12" s="104" t="s">
        <v>11</v>
      </c>
      <c r="B12" s="104"/>
      <c r="C12" s="104"/>
      <c r="D12" s="108" t="s">
        <v>25</v>
      </c>
      <c r="E12" s="108"/>
      <c r="F12" s="108"/>
      <c r="G12"/>
      <c r="H12"/>
      <c r="I12"/>
      <c r="J12"/>
      <c r="K12"/>
      <c r="L12"/>
      <c r="M12"/>
      <c r="R12"/>
      <c r="S12" s="10"/>
      <c r="T12" s="10"/>
      <c r="V12" s="19"/>
    </row>
    <row r="13" spans="1:22" s="2" customFormat="1" ht="15.75" customHeight="1" x14ac:dyDescent="0.25">
      <c r="A13" s="27"/>
      <c r="B13" s="27"/>
      <c r="C13" s="27"/>
      <c r="D13" s="27"/>
      <c r="E13" s="27"/>
      <c r="F13" s="27"/>
      <c r="G13"/>
      <c r="H13"/>
      <c r="I13"/>
      <c r="J13"/>
      <c r="K13"/>
      <c r="L13"/>
      <c r="M13"/>
      <c r="S13" s="12"/>
      <c r="T13" s="13"/>
      <c r="U13" s="18"/>
    </row>
    <row r="14" spans="1:22" s="2" customFormat="1" ht="30" customHeight="1" x14ac:dyDescent="0.2">
      <c r="A14" s="42" t="s">
        <v>12</v>
      </c>
      <c r="B14" s="42" t="s">
        <v>13</v>
      </c>
      <c r="C14" s="42" t="s">
        <v>14</v>
      </c>
      <c r="D14" s="42" t="s">
        <v>4</v>
      </c>
      <c r="E14" s="42" t="s">
        <v>15</v>
      </c>
      <c r="F14" s="34" t="s">
        <v>16</v>
      </c>
      <c r="G14"/>
      <c r="H14"/>
      <c r="I14"/>
      <c r="J14"/>
      <c r="K14"/>
      <c r="Q14" s="16"/>
      <c r="R14" s="13"/>
    </row>
    <row r="15" spans="1:22" s="2" customFormat="1" ht="15.75" x14ac:dyDescent="0.2">
      <c r="A15" s="29">
        <v>1</v>
      </c>
      <c r="B15" s="30" t="s">
        <v>36</v>
      </c>
      <c r="C15" s="31">
        <f t="shared" ref="C15:C17" si="0">+E15/1.19</f>
        <v>1529411.7647058824</v>
      </c>
      <c r="D15" s="31">
        <f t="shared" ref="D15:D17" si="1">+C15*19%</f>
        <v>290588.23529411765</v>
      </c>
      <c r="E15" s="76">
        <f>'Estudio '!H14</f>
        <v>1820000</v>
      </c>
      <c r="F15" s="32" t="s">
        <v>37</v>
      </c>
      <c r="G15" s="43"/>
      <c r="Q15" s="12"/>
      <c r="R15" s="13"/>
    </row>
    <row r="16" spans="1:22" s="2" customFormat="1" ht="31.5" x14ac:dyDescent="0.2">
      <c r="A16" s="29">
        <v>2</v>
      </c>
      <c r="B16" s="30" t="s">
        <v>41</v>
      </c>
      <c r="C16" s="31">
        <f t="shared" ref="C16" si="2">+E16/1.19</f>
        <v>1316000</v>
      </c>
      <c r="D16" s="31">
        <f t="shared" ref="D16" si="3">+C16*19%</f>
        <v>250040</v>
      </c>
      <c r="E16" s="76">
        <f>'Estudio '!L14</f>
        <v>1566040</v>
      </c>
      <c r="F16" s="32" t="s">
        <v>33</v>
      </c>
      <c r="G16" s="43"/>
      <c r="Q16" s="12"/>
      <c r="R16" s="13"/>
    </row>
    <row r="17" spans="1:21" s="2" customFormat="1" ht="31.5" x14ac:dyDescent="0.2">
      <c r="A17" s="29">
        <v>3</v>
      </c>
      <c r="B17" s="30" t="s">
        <v>42</v>
      </c>
      <c r="C17" s="31">
        <f t="shared" si="0"/>
        <v>1890000</v>
      </c>
      <c r="D17" s="31">
        <f t="shared" si="1"/>
        <v>359100</v>
      </c>
      <c r="E17" s="76">
        <f>'Estudio '!P14</f>
        <v>2249100</v>
      </c>
      <c r="F17" s="32" t="s">
        <v>43</v>
      </c>
      <c r="G17" s="43"/>
      <c r="Q17" s="12"/>
      <c r="R17" s="13"/>
    </row>
    <row r="18" spans="1:21" s="2" customFormat="1" ht="18" customHeight="1" x14ac:dyDescent="0.2">
      <c r="A18" s="29">
        <v>4</v>
      </c>
      <c r="B18" s="30"/>
      <c r="C18" s="31"/>
      <c r="D18" s="31"/>
      <c r="E18" s="31"/>
      <c r="F18" s="32"/>
      <c r="G18" s="43"/>
      <c r="Q18" s="12"/>
      <c r="R18" s="13"/>
    </row>
    <row r="19" spans="1:21" s="2" customFormat="1" ht="18" customHeight="1" x14ac:dyDescent="0.2">
      <c r="A19" s="29">
        <v>5</v>
      </c>
      <c r="B19" s="30"/>
      <c r="C19" s="31"/>
      <c r="D19" s="31"/>
      <c r="E19" s="31"/>
      <c r="F19" s="32"/>
      <c r="G19" s="43"/>
      <c r="Q19" s="12"/>
      <c r="R19" s="13"/>
    </row>
    <row r="20" spans="1:21" s="2" customFormat="1" ht="18" customHeight="1" x14ac:dyDescent="0.2">
      <c r="A20" s="29">
        <v>6</v>
      </c>
      <c r="B20" s="30"/>
      <c r="C20" s="31"/>
      <c r="D20" s="31"/>
      <c r="E20" s="31"/>
      <c r="F20" s="32"/>
      <c r="G20" s="43"/>
      <c r="Q20" s="12"/>
      <c r="R20" s="13"/>
    </row>
    <row r="21" spans="1:21" s="2" customFormat="1" ht="18" customHeight="1" x14ac:dyDescent="0.2">
      <c r="A21" s="29">
        <v>7</v>
      </c>
      <c r="B21" s="30"/>
      <c r="C21" s="31"/>
      <c r="D21" s="31"/>
      <c r="E21" s="31"/>
      <c r="F21" s="32"/>
      <c r="G21" s="43"/>
      <c r="Q21" s="12"/>
      <c r="R21" s="13"/>
    </row>
    <row r="22" spans="1:21" s="2" customFormat="1" ht="18" customHeight="1" x14ac:dyDescent="0.2">
      <c r="A22" s="29">
        <v>8</v>
      </c>
      <c r="B22" s="72"/>
      <c r="C22" s="31"/>
      <c r="D22" s="31"/>
      <c r="E22" s="31"/>
      <c r="F22" s="32"/>
      <c r="G22" s="43"/>
      <c r="Q22" s="12"/>
      <c r="R22" s="13"/>
    </row>
    <row r="23" spans="1:21" s="2" customFormat="1" ht="16.5" thickBot="1" x14ac:dyDescent="0.3">
      <c r="A23" s="33"/>
      <c r="B23" s="33"/>
      <c r="D23" s="33"/>
      <c r="E23" s="33"/>
      <c r="F23" s="33"/>
      <c r="G23" s="7"/>
      <c r="H23" s="7"/>
      <c r="I23" s="7"/>
      <c r="J23" s="7"/>
      <c r="K23" s="7"/>
      <c r="L23" s="7"/>
      <c r="M23" s="8"/>
      <c r="N23" s="8"/>
      <c r="O23" s="8"/>
      <c r="P23" s="8"/>
      <c r="Q23" s="9"/>
      <c r="R23" s="9"/>
      <c r="S23" s="17"/>
      <c r="T23" s="14"/>
      <c r="U23" s="11"/>
    </row>
    <row r="24" spans="1:21" s="2" customFormat="1" ht="15.75" x14ac:dyDescent="0.2">
      <c r="A24" s="109" t="s">
        <v>17</v>
      </c>
      <c r="B24" s="110"/>
      <c r="C24" s="110"/>
      <c r="D24" s="110"/>
      <c r="E24" s="111"/>
      <c r="F24" s="112"/>
      <c r="G24" s="44"/>
      <c r="H24" s="7"/>
      <c r="I24" s="7"/>
      <c r="J24" s="7"/>
      <c r="K24" s="7"/>
      <c r="L24" s="7"/>
      <c r="M24" s="8"/>
      <c r="N24" s="8"/>
      <c r="O24" s="8"/>
      <c r="P24" s="8"/>
      <c r="Q24" s="9"/>
      <c r="R24" s="9"/>
      <c r="S24" s="12"/>
      <c r="T24" s="13"/>
    </row>
    <row r="25" spans="1:21" s="2" customFormat="1" ht="15.75" x14ac:dyDescent="0.2">
      <c r="A25" s="98"/>
      <c r="B25" s="99"/>
      <c r="C25" s="99"/>
      <c r="D25" s="99"/>
      <c r="E25" s="100"/>
      <c r="F25" s="101"/>
      <c r="G25" s="44"/>
      <c r="H25" s="7"/>
      <c r="I25" s="7"/>
      <c r="J25" s="7"/>
      <c r="K25" s="7"/>
      <c r="L25" s="7"/>
      <c r="M25" s="8"/>
      <c r="N25" s="8"/>
      <c r="O25" s="8"/>
      <c r="P25" s="8"/>
      <c r="Q25" s="9"/>
      <c r="R25" s="9"/>
      <c r="S25" s="12"/>
      <c r="T25" s="13"/>
    </row>
    <row r="26" spans="1:21" customFormat="1" ht="30" customHeight="1" thickBot="1" x14ac:dyDescent="0.25">
      <c r="A26" s="102" t="s">
        <v>18</v>
      </c>
      <c r="B26" s="103"/>
      <c r="C26" s="103"/>
      <c r="D26" s="95">
        <f>'Estudio '!H20</f>
        <v>1878380</v>
      </c>
      <c r="E26" s="96"/>
      <c r="F26" s="97"/>
      <c r="G26" s="44"/>
    </row>
    <row r="27" spans="1:21" customFormat="1" ht="15.75" x14ac:dyDescent="0.25">
      <c r="A27" s="27"/>
      <c r="B27" s="27"/>
      <c r="C27" s="27"/>
      <c r="D27" s="113"/>
      <c r="E27" s="113"/>
      <c r="F27" s="114"/>
      <c r="G27" s="61"/>
    </row>
    <row r="28" spans="1:21" s="2" customFormat="1" ht="15" customHeight="1" x14ac:dyDescent="0.25">
      <c r="A28" s="107" t="s">
        <v>19</v>
      </c>
      <c r="B28" s="107"/>
      <c r="C28" s="107"/>
      <c r="D28" s="117">
        <v>44999</v>
      </c>
      <c r="E28" s="117"/>
      <c r="F28" s="117"/>
      <c r="G28" s="5"/>
      <c r="H28" s="5"/>
      <c r="I28" s="5"/>
      <c r="J28" s="5"/>
      <c r="K28" s="5"/>
      <c r="L28" s="6"/>
      <c r="M28" s="6"/>
      <c r="N28" s="6"/>
      <c r="O28" s="6"/>
      <c r="P28" s="6"/>
      <c r="Q28" s="6"/>
      <c r="R28" s="6"/>
      <c r="S28" s="13"/>
      <c r="T28" s="13"/>
    </row>
    <row r="29" spans="1:21" s="2" customFormat="1" ht="15.75" x14ac:dyDescent="0.25">
      <c r="A29" s="27"/>
      <c r="B29" s="27"/>
      <c r="C29" s="27"/>
      <c r="D29" s="27"/>
      <c r="E29" s="27"/>
      <c r="F29" s="27"/>
      <c r="G29"/>
      <c r="H29"/>
      <c r="I29"/>
      <c r="J29"/>
      <c r="K29"/>
      <c r="S29" s="13"/>
      <c r="T29" s="13"/>
    </row>
    <row r="30" spans="1:21" s="2" customFormat="1" ht="15.75" x14ac:dyDescent="0.2">
      <c r="A30" s="116" t="s">
        <v>20</v>
      </c>
      <c r="B30" s="116"/>
      <c r="C30" s="116"/>
      <c r="D30" s="116"/>
      <c r="E30" s="116"/>
      <c r="F30" s="116"/>
      <c r="G30"/>
      <c r="H30"/>
      <c r="I30"/>
      <c r="J30"/>
      <c r="K30"/>
      <c r="S30" s="13"/>
      <c r="T30" s="13"/>
    </row>
    <row r="31" spans="1:21" s="2" customFormat="1" ht="52.5" customHeight="1" x14ac:dyDescent="0.2">
      <c r="A31" s="93" t="s">
        <v>44</v>
      </c>
      <c r="B31" s="94"/>
      <c r="C31" s="94"/>
      <c r="D31" s="94"/>
      <c r="E31" s="94"/>
      <c r="F31" s="94"/>
      <c r="G31"/>
      <c r="H31"/>
      <c r="I31"/>
      <c r="J31"/>
      <c r="K31"/>
      <c r="S31" s="13"/>
      <c r="T31" s="13"/>
    </row>
    <row r="32" spans="1:21" ht="28.5" customHeight="1" x14ac:dyDescent="0.25">
      <c r="A32" s="27"/>
      <c r="B32" s="27"/>
      <c r="C32" s="27"/>
      <c r="D32" s="27"/>
      <c r="E32" s="27"/>
      <c r="F32" s="27"/>
      <c r="G32"/>
      <c r="H32"/>
      <c r="I32"/>
      <c r="J32"/>
      <c r="K32"/>
    </row>
    <row r="33" spans="1:20" s="2" customFormat="1" ht="12.75" customHeight="1" x14ac:dyDescent="0.25">
      <c r="A33" s="27"/>
      <c r="B33" s="27"/>
      <c r="C33" s="27"/>
      <c r="D33" s="27"/>
      <c r="E33" s="27"/>
      <c r="F33" s="27"/>
      <c r="S33" s="13"/>
      <c r="T33" s="13"/>
    </row>
    <row r="34" spans="1:20" s="2" customFormat="1" ht="15.75" customHeight="1" x14ac:dyDescent="0.25">
      <c r="A34" s="27"/>
      <c r="B34" s="27"/>
      <c r="C34" s="27"/>
      <c r="D34" s="28"/>
      <c r="E34" s="28"/>
      <c r="F34" s="27"/>
      <c r="S34" s="13"/>
      <c r="T34" s="13"/>
    </row>
    <row r="35" spans="1:20" s="2" customFormat="1" ht="15.75" x14ac:dyDescent="0.25">
      <c r="A35" s="118" t="s">
        <v>39</v>
      </c>
      <c r="B35" s="118"/>
      <c r="C35" s="118"/>
      <c r="G35" s="5"/>
      <c r="H35" s="5"/>
      <c r="I35" s="5"/>
      <c r="J35" s="5"/>
      <c r="K35" s="5"/>
      <c r="N35" s="6"/>
      <c r="O35" s="6"/>
      <c r="P35" s="6"/>
      <c r="Q35" s="6"/>
      <c r="R35" s="6"/>
      <c r="S35" s="13"/>
      <c r="T35" s="13"/>
    </row>
    <row r="36" spans="1:20" ht="15.75" x14ac:dyDescent="0.25">
      <c r="A36" s="92" t="s">
        <v>21</v>
      </c>
      <c r="B36" s="92"/>
      <c r="C36" s="92"/>
    </row>
    <row r="37" spans="1:20" ht="29.25" customHeight="1" x14ac:dyDescent="0.2">
      <c r="C37" s="119"/>
      <c r="D37" s="119"/>
      <c r="E37" s="119"/>
      <c r="F37" s="119"/>
    </row>
    <row r="38" spans="1:20" ht="15.75" x14ac:dyDescent="0.25">
      <c r="A38" s="115" t="s">
        <v>22</v>
      </c>
      <c r="B38" s="115"/>
    </row>
    <row r="39" spans="1:20" ht="15.75" x14ac:dyDescent="0.25">
      <c r="A39" s="59"/>
      <c r="B39" s="59"/>
    </row>
    <row r="41" spans="1:20" ht="14.25" customHeight="1" x14ac:dyDescent="0.25">
      <c r="A41" s="118" t="s">
        <v>27</v>
      </c>
      <c r="B41" s="118"/>
      <c r="C41" s="118"/>
      <c r="D41" s="118"/>
      <c r="E41" s="118"/>
      <c r="F41" s="118"/>
    </row>
    <row r="42" spans="1:20" ht="15.75" x14ac:dyDescent="0.25">
      <c r="A42" s="92" t="s">
        <v>23</v>
      </c>
      <c r="B42" s="92"/>
      <c r="C42" s="92"/>
      <c r="D42" s="92"/>
      <c r="E42" s="92"/>
      <c r="F42" s="92"/>
    </row>
  </sheetData>
  <mergeCells count="26">
    <mergeCell ref="D27:F27"/>
    <mergeCell ref="A38:B38"/>
    <mergeCell ref="A42:C42"/>
    <mergeCell ref="D42:F42"/>
    <mergeCell ref="A30:F30"/>
    <mergeCell ref="D28:F28"/>
    <mergeCell ref="D41:F41"/>
    <mergeCell ref="A41:C41"/>
    <mergeCell ref="C37:F37"/>
    <mergeCell ref="A35:C35"/>
    <mergeCell ref="A5:F5"/>
    <mergeCell ref="A6:F6"/>
    <mergeCell ref="A7:F7"/>
    <mergeCell ref="A36:C36"/>
    <mergeCell ref="A31:F31"/>
    <mergeCell ref="D26:F26"/>
    <mergeCell ref="A25:F25"/>
    <mergeCell ref="A26:C26"/>
    <mergeCell ref="A10:C10"/>
    <mergeCell ref="A11:C11"/>
    <mergeCell ref="D10:F10"/>
    <mergeCell ref="D11:F11"/>
    <mergeCell ref="A28:C28"/>
    <mergeCell ref="A12:C12"/>
    <mergeCell ref="D12:F12"/>
    <mergeCell ref="A24:F24"/>
  </mergeCells>
  <phoneticPr fontId="0" type="noConversion"/>
  <printOptions horizontalCentered="1"/>
  <pageMargins left="0.19685039370078741" right="0.15748031496062992" top="0.15748031496062992" bottom="0.27559055118110237" header="0" footer="0.15748031496062992"/>
  <pageSetup scale="66" orientation="landscape" r:id="rId1"/>
  <headerFooter alignWithMargins="0">
    <oddFooter>&amp;C&amp;G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Estudio </vt:lpstr>
      <vt:lpstr>Conclusiones</vt:lpstr>
      <vt:lpstr>'Estudio '!Área_de_impresión</vt:lpstr>
    </vt:vector>
  </TitlesOfParts>
  <Manager/>
  <Company>COMPUTADORES PARA EDUCAR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Alejandra Triana Vargas</dc:creator>
  <cp:keywords/>
  <dc:description/>
  <cp:lastModifiedBy>Karen Margarita Fuentes Avila</cp:lastModifiedBy>
  <cp:revision/>
  <cp:lastPrinted>2021-04-15T13:07:46Z</cp:lastPrinted>
  <dcterms:created xsi:type="dcterms:W3CDTF">2007-11-27T14:54:23Z</dcterms:created>
  <dcterms:modified xsi:type="dcterms:W3CDTF">2023-03-27T14:37:11Z</dcterms:modified>
  <cp:category/>
  <cp:contentStatus/>
</cp:coreProperties>
</file>