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LIANA TOBIO\Dropbox\PC\Desktop\MUNICIPIO DE GALAPA\CONTRATACIÓN 2023\LP-001-2023\"/>
    </mc:Choice>
  </mc:AlternateContent>
  <xr:revisionPtr revIDLastSave="0" documentId="13_ncr:1_{9577BC21-C2BC-494D-ABAE-624EE0DD2011}" xr6:coauthVersionLast="47" xr6:coauthVersionMax="47" xr10:uidLastSave="{00000000-0000-0000-0000-000000000000}"/>
  <bookViews>
    <workbookView xWindow="-108" yWindow="-108" windowWidth="23256" windowHeight="12456" tabRatio="708" xr2:uid="{12E731D0-6457-4550-A49D-7A0AD6A937C3}"/>
  </bookViews>
  <sheets>
    <sheet name="PRESUPUESTO" sheetId="8" r:id="rId1"/>
    <sheet name="CANTIDADES" sheetId="1" r:id="rId2"/>
    <sheet name="ITEMS DE PAGO" sheetId="9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8" l="1"/>
  <c r="G13" i="8"/>
  <c r="G12" i="8" s="1"/>
  <c r="B15" i="8"/>
  <c r="G15" i="8"/>
  <c r="G14" i="8" s="1"/>
  <c r="B8" i="9"/>
  <c r="G160" i="8"/>
  <c r="G159" i="8" s="1"/>
  <c r="G158" i="8"/>
  <c r="G157" i="8"/>
  <c r="G156" i="8"/>
  <c r="G155" i="8"/>
  <c r="G154" i="8"/>
  <c r="G153" i="8"/>
  <c r="G152" i="8"/>
  <c r="G151" i="8"/>
  <c r="G150" i="8"/>
  <c r="G149" i="8"/>
  <c r="G148" i="8"/>
  <c r="G147" i="8"/>
  <c r="G145" i="8"/>
  <c r="G144" i="8"/>
  <c r="G143" i="8"/>
  <c r="G142" i="8"/>
  <c r="G141" i="8"/>
  <c r="G140" i="8"/>
  <c r="G139" i="8"/>
  <c r="G137" i="8"/>
  <c r="G136" i="8"/>
  <c r="G135" i="8"/>
  <c r="G134" i="8"/>
  <c r="G133" i="8"/>
  <c r="G132" i="8"/>
  <c r="G130" i="8"/>
  <c r="G129" i="8"/>
  <c r="G128" i="8"/>
  <c r="G126" i="8"/>
  <c r="G123" i="8"/>
  <c r="G122" i="8"/>
  <c r="G121" i="8"/>
  <c r="G120" i="8"/>
  <c r="G119" i="8"/>
  <c r="G118" i="8"/>
  <c r="G117" i="8"/>
  <c r="G116" i="8"/>
  <c r="E115" i="8"/>
  <c r="G115" i="8" s="1"/>
  <c r="G114" i="8"/>
  <c r="G112" i="8"/>
  <c r="G111" i="8"/>
  <c r="G110" i="8"/>
  <c r="G109" i="8"/>
  <c r="G108" i="8"/>
  <c r="G107" i="8"/>
  <c r="G105" i="8"/>
  <c r="E104" i="8"/>
  <c r="G104" i="8" s="1"/>
  <c r="E103" i="8"/>
  <c r="G103" i="8" s="1"/>
  <c r="E102" i="8"/>
  <c r="G102" i="8" s="1"/>
  <c r="E101" i="8"/>
  <c r="G101" i="8" s="1"/>
  <c r="E99" i="8"/>
  <c r="G99" i="8" s="1"/>
  <c r="E98" i="8"/>
  <c r="G98" i="8" s="1"/>
  <c r="E97" i="8"/>
  <c r="G97" i="8" s="1"/>
  <c r="E96" i="8"/>
  <c r="G96" i="8" s="1"/>
  <c r="E95" i="8"/>
  <c r="G95" i="8" s="1"/>
  <c r="G94" i="8"/>
  <c r="G92" i="8"/>
  <c r="E91" i="8"/>
  <c r="G91" i="8" s="1"/>
  <c r="E90" i="8"/>
  <c r="G90" i="8" s="1"/>
  <c r="E89" i="8"/>
  <c r="G89" i="8" s="1"/>
  <c r="G88" i="8"/>
  <c r="G86" i="8"/>
  <c r="G85" i="8"/>
  <c r="G84" i="8"/>
  <c r="G83" i="8"/>
  <c r="G79" i="8"/>
  <c r="G78" i="8" s="1"/>
  <c r="G77" i="8"/>
  <c r="G76" i="8" s="1"/>
  <c r="G75" i="8"/>
  <c r="G74" i="8" s="1"/>
  <c r="G73" i="8"/>
  <c r="G72" i="8"/>
  <c r="E70" i="8"/>
  <c r="G69" i="8"/>
  <c r="G67" i="8"/>
  <c r="G66" i="8"/>
  <c r="G65" i="8"/>
  <c r="G63" i="8"/>
  <c r="G62" i="8" s="1"/>
  <c r="E59" i="8"/>
  <c r="G57" i="8"/>
  <c r="G56" i="8"/>
  <c r="G54" i="8"/>
  <c r="G53" i="8" s="1"/>
  <c r="G52" i="8"/>
  <c r="G51" i="8" s="1"/>
  <c r="G50" i="8"/>
  <c r="G49" i="8"/>
  <c r="G47" i="8"/>
  <c r="G46" i="8" s="1"/>
  <c r="G45" i="8"/>
  <c r="G44" i="8"/>
  <c r="G43" i="8"/>
  <c r="G41" i="8"/>
  <c r="G40" i="8" s="1"/>
  <c r="E37" i="8"/>
  <c r="E36" i="8"/>
  <c r="G35" i="8"/>
  <c r="E33" i="8"/>
  <c r="E32" i="8"/>
  <c r="E30" i="8"/>
  <c r="E29" i="8"/>
  <c r="G27" i="8"/>
  <c r="G26" i="8"/>
  <c r="G24" i="8"/>
  <c r="G23" i="8" s="1"/>
  <c r="G22" i="8"/>
  <c r="G19" i="8"/>
  <c r="G18" i="8"/>
  <c r="G17" i="8"/>
  <c r="E104" i="1"/>
  <c r="E114" i="1" s="1"/>
  <c r="E93" i="1"/>
  <c r="E92" i="1"/>
  <c r="E91" i="1"/>
  <c r="E90" i="1"/>
  <c r="E88" i="1"/>
  <c r="E87" i="1"/>
  <c r="E86" i="1"/>
  <c r="E85" i="1"/>
  <c r="E84" i="1"/>
  <c r="E80" i="1"/>
  <c r="E79" i="1"/>
  <c r="E78" i="1"/>
  <c r="E60" i="1"/>
  <c r="E50" i="1"/>
  <c r="E29" i="1"/>
  <c r="E28" i="1"/>
  <c r="E25" i="1"/>
  <c r="E24" i="1"/>
  <c r="E22" i="1"/>
  <c r="E21" i="1"/>
  <c r="B7" i="1"/>
  <c r="G30" i="8" l="1"/>
  <c r="G127" i="8"/>
  <c r="G20" i="8"/>
  <c r="G37" i="8"/>
  <c r="G29" i="8"/>
  <c r="G32" i="8"/>
  <c r="G33" i="8"/>
  <c r="G82" i="8"/>
  <c r="G64" i="8"/>
  <c r="G25" i="8"/>
  <c r="G70" i="8"/>
  <c r="G68" i="8" s="1"/>
  <c r="G48" i="8"/>
  <c r="G55" i="8"/>
  <c r="G138" i="8"/>
  <c r="G100" i="8"/>
  <c r="G16" i="8"/>
  <c r="G59" i="8"/>
  <c r="G58" i="8" s="1"/>
  <c r="G36" i="8"/>
  <c r="G113" i="8"/>
  <c r="G131" i="8"/>
  <c r="G106" i="8"/>
  <c r="E125" i="8"/>
  <c r="G125" i="8" s="1"/>
  <c r="G124" i="8" s="1"/>
  <c r="G42" i="8"/>
  <c r="G71" i="8"/>
  <c r="G93" i="8"/>
  <c r="G146" i="8"/>
  <c r="G87" i="8"/>
  <c r="G31" i="8" l="1"/>
  <c r="G28" i="8"/>
  <c r="G34" i="8"/>
  <c r="G161" i="8"/>
  <c r="G60" i="8"/>
  <c r="G80" i="8"/>
  <c r="G38" i="8" l="1"/>
  <c r="G163" i="8" s="1"/>
  <c r="G165" i="8" s="1"/>
  <c r="G170" i="8" s="1"/>
  <c r="G168" i="8" l="1"/>
  <c r="G169" i="8"/>
  <c r="G171" i="8" l="1"/>
</calcChain>
</file>

<file path=xl/sharedStrings.xml><?xml version="1.0" encoding="utf-8"?>
<sst xmlns="http://schemas.openxmlformats.org/spreadsheetml/2006/main" count="1152" uniqueCount="268">
  <si>
    <t>REPUBLICA DE COLOMBIA</t>
  </si>
  <si>
    <t>DEPARTAMENTO DEL ATLANTICO</t>
  </si>
  <si>
    <t>ALCALDIA DE GALAPA</t>
  </si>
  <si>
    <t>ITEM</t>
  </si>
  <si>
    <t>INSUMO / ACTIVIDAD</t>
  </si>
  <si>
    <t>UNIDAD</t>
  </si>
  <si>
    <t>CANTIDAD</t>
  </si>
  <si>
    <t>VALOR UNIT</t>
  </si>
  <si>
    <t>VALOR PARCIAL</t>
  </si>
  <si>
    <t>CDI VILLA OLIMPICA</t>
  </si>
  <si>
    <t>OBRAS PRELIMINARES</t>
  </si>
  <si>
    <t xml:space="preserve">VALOR PARCIAL </t>
  </si>
  <si>
    <t>1,1,1</t>
  </si>
  <si>
    <t>LOCALIZACIÓN, TRAZADO Y REPLANTEO</t>
  </si>
  <si>
    <t>M2</t>
  </si>
  <si>
    <t xml:space="preserve">MANTENIMIENTO DE REJA ACCESO PRINCIPAL </t>
  </si>
  <si>
    <t>GL</t>
  </si>
  <si>
    <t>INSTALACIONES SANITARIAS</t>
  </si>
  <si>
    <t>1,3,1</t>
  </si>
  <si>
    <t>SUMINISTRO E INSTALACION DE TUBERIA DE DESAGUE DE AGUAS LLUVIAS de 6 " LINEA TIPO PESADA A PREDIO VECINO</t>
  </si>
  <si>
    <t>ML</t>
  </si>
  <si>
    <t>1,3,2</t>
  </si>
  <si>
    <t>SUMINISTRO E INSTALACION DE CHEQUE DE 4"</t>
  </si>
  <si>
    <t>UND</t>
  </si>
  <si>
    <t>1,3,3</t>
  </si>
  <si>
    <t>MANTENIMIENTO DE INSTALACIONES SANITARIAS (GENERAL)</t>
  </si>
  <si>
    <t>INSTALACION HIDRAULICA</t>
  </si>
  <si>
    <t>1,4,1</t>
  </si>
  <si>
    <t xml:space="preserve">CAMBIO DE DUCHA </t>
  </si>
  <si>
    <t>1,4,2</t>
  </si>
  <si>
    <t>MANTENIMIENTO DE INSTALACIONES HIDRAULACAS (GENERAL)</t>
  </si>
  <si>
    <t>SUMINISTRO Y APLICACIÓN DE PINTURA Y ESTUCO</t>
  </si>
  <si>
    <t>1,5,1</t>
  </si>
  <si>
    <t xml:space="preserve">SUMINISTRO Y APLICACIÓN DE PINTURA TIPO 1 </t>
  </si>
  <si>
    <t>INSTALACIONES ELECTRICAS</t>
  </si>
  <si>
    <t>1,6,1</t>
  </si>
  <si>
    <t>MANTENIMIENTO SISTEMA ELECTRICO (GENERAL)</t>
  </si>
  <si>
    <t>1,6,2</t>
  </si>
  <si>
    <t>MANTENIMIENTO DE ESTRACTOR DE ESTUFA DE COCINA</t>
  </si>
  <si>
    <t>CUBIERTA Y CIELO RASO</t>
  </si>
  <si>
    <t>1,7,1</t>
  </si>
  <si>
    <t xml:space="preserve">SUMINISTRO E INSTALACION DE LAMINA DE CUBIERTA PARA BODEGA DE SALON DE CLASES </t>
  </si>
  <si>
    <t>1,7,2</t>
  </si>
  <si>
    <t xml:space="preserve">SUMINISTRO DE POLISOMBRA PARA KIOSKOS Y PARQUE INFANTIL </t>
  </si>
  <si>
    <t>PISOS Y ENCHAPES</t>
  </si>
  <si>
    <t>1,8,1</t>
  </si>
  <si>
    <t xml:space="preserve">SUMINISTRO E INSTALACION DE PISOS DE CERAMICA PARA SALONES DE CLASES </t>
  </si>
  <si>
    <t>1,8,2</t>
  </si>
  <si>
    <t>DESMONTE Y MONTE DE PISO BALIN (ALFOMBRA PLASTICA PARA SALONES DE CLASES)</t>
  </si>
  <si>
    <t>CARPINTERIA METALICA</t>
  </si>
  <si>
    <t>1,9,1</t>
  </si>
  <si>
    <t>MANTENIMIENTO DE VENTANERIA (GENERAL)</t>
  </si>
  <si>
    <t>1</t>
  </si>
  <si>
    <t>1,9,2</t>
  </si>
  <si>
    <t xml:space="preserve">CAMBIO DE VIDRIOS EN VENTANERIA </t>
  </si>
  <si>
    <t>1,9,3</t>
  </si>
  <si>
    <t xml:space="preserve">SUMINISTRO DE HOJAS DE VENTANA </t>
  </si>
  <si>
    <t>VALOR PARCIAL CDI VILLA OLIMPICA</t>
  </si>
  <si>
    <t>CDI CASTILLO DE COLORES</t>
  </si>
  <si>
    <t>2,1,1</t>
  </si>
  <si>
    <t>2,2,1</t>
  </si>
  <si>
    <t>CAMBIO DE TUBERIA SANITARIA DE 2" A 4" EN COCINA</t>
  </si>
  <si>
    <t>2,2,2</t>
  </si>
  <si>
    <t>2,2,3</t>
  </si>
  <si>
    <t>MANTENIMIENTO INSTALACIONES SANITARIAS (GENERAL)</t>
  </si>
  <si>
    <t>2,3,1</t>
  </si>
  <si>
    <t>MANTENIMIENTO INSTALACIONES ELECTRICAS (GENERAL)</t>
  </si>
  <si>
    <t>2,4,1</t>
  </si>
  <si>
    <t xml:space="preserve">SUMINISTRO E INSTALACION DE PINTURA TIPO 1 </t>
  </si>
  <si>
    <t>2,4,2</t>
  </si>
  <si>
    <t>RESANE DE PAREDES POR HUMEDADES</t>
  </si>
  <si>
    <t>2,50</t>
  </si>
  <si>
    <t>CARPINTERIA EN MADERA</t>
  </si>
  <si>
    <t>2,5,2</t>
  </si>
  <si>
    <t>CAMBIO DE CERRADURA DE POMO</t>
  </si>
  <si>
    <t>2,6,1</t>
  </si>
  <si>
    <t>MANTENIMIENTO DE CARPINTERIA METALICA (GENERAL)</t>
  </si>
  <si>
    <t>INSTALACIONES HIDRAULICAS</t>
  </si>
  <si>
    <t>2,7,1</t>
  </si>
  <si>
    <t>MANTENIMIENTO DE INSTALACIONES HIDRAULICAS (GENERAL)</t>
  </si>
  <si>
    <t>2,7,2</t>
  </si>
  <si>
    <t>DESMONTE Y SUMINISTRO DE ENCHAPE EN MESON DE COCINA</t>
  </si>
  <si>
    <t>PROTECCIONES EN CERRAMIENTO</t>
  </si>
  <si>
    <t>2,8,1</t>
  </si>
  <si>
    <t xml:space="preserve">SUMINISTRO E INSTALACION DE MALLA REJA 1x1-PULG. 1.50mt x 10mt DE PROTECCION PARA BAÑOS </t>
  </si>
  <si>
    <t>VALOR PARCIAL CDI CASTILLO DE COLORES</t>
  </si>
  <si>
    <t>CDI CARRUAJE</t>
  </si>
  <si>
    <t>3,1,1</t>
  </si>
  <si>
    <t xml:space="preserve">IMPERMEABILIZACION </t>
  </si>
  <si>
    <t>3,2,1</t>
  </si>
  <si>
    <t>SUMINISTRO E INSTALACION DE SELLANTES Sikaflex Construction+ I Cure 300 Ml Gris PARA FILTRACIONES DE LOS BAÑOS A LAS AULAS</t>
  </si>
  <si>
    <t>3,2,2</t>
  </si>
  <si>
    <t xml:space="preserve">SUMINISTRO E INSTALACION DE SELLANTES Sikaflex Construction+ I Cure 300 Ml Gris EN CUBIERTA </t>
  </si>
  <si>
    <t>3,2,3</t>
  </si>
  <si>
    <t>MANTENIMIENTO DE CAMPANA DE LA COCINA (IMPERMEABILIZACION)</t>
  </si>
  <si>
    <t>3,3,1</t>
  </si>
  <si>
    <t>3,3,2</t>
  </si>
  <si>
    <t xml:space="preserve">SUMINISTRO E INSTALACION DE VIDRIOS DE VENTANERIA </t>
  </si>
  <si>
    <t>3,4,1</t>
  </si>
  <si>
    <t xml:space="preserve">SUMINISTRO DE LAMPARAS PARA EXTERIOR </t>
  </si>
  <si>
    <t>3,4,2</t>
  </si>
  <si>
    <t>MANTENIMIENTO DE INSTALACIONES ELECTRICAS (GENERAL)</t>
  </si>
  <si>
    <t>MANTENIMIENTO TANQUE ELEVADO</t>
  </si>
  <si>
    <t>3,5,1</t>
  </si>
  <si>
    <t>DESMONTE, SUMINISTRO E INSTALACION DE TENSORES TAPA TANQUE ELEVADO</t>
  </si>
  <si>
    <t>CERRAMIENTO PERIMETRAL</t>
  </si>
  <si>
    <t>3,6,1</t>
  </si>
  <si>
    <t>MANTENIMIENTO CERRAMIENTO PERIMETRAL (GENERAL)</t>
  </si>
  <si>
    <t>3,7,2</t>
  </si>
  <si>
    <t>SUB-TOTAL</t>
  </si>
  <si>
    <t>TOTAL COSTOS DIRECTOS :</t>
  </si>
  <si>
    <t>COSTOS INDIRECTOS (A.I.U)</t>
  </si>
  <si>
    <t>ADMINSTRACIÓN.</t>
  </si>
  <si>
    <t>IMPREVISTO.</t>
  </si>
  <si>
    <t>UTILIDAD.</t>
  </si>
  <si>
    <t>TOTAL COSTOS INDIRECTOS :</t>
  </si>
  <si>
    <t xml:space="preserve">TOTAL COSTO DEL PROYECTO :  </t>
  </si>
  <si>
    <t>REHABILITACION Y CONSTRUCCION DEL CDI SALON AZUL Y MANTENIMIENTO DE LA INFRAESTRUCTURA FISICA DE LOS CENTROS DE DESARROLLO INFANTIL (CDI) VILLA OLIMPICA, CARRUAJE Y MANGA DE PITAL EN EL MUNICIPIO DE GALAPA - ATLANTICO DEPARTAMENTO DEL ATLANTICO</t>
  </si>
  <si>
    <t>DEMOLICIONES</t>
  </si>
  <si>
    <t>DESMONTE DE CUBIERTA CONSTRUCCION EXISTENTE</t>
  </si>
  <si>
    <t>DEMOLICION DE VIGA CANAL EN CONCRETO</t>
  </si>
  <si>
    <t>DEMOLICION DE MUROS DIVISORIOS CONSTRUCCION EXISTENTE, INCLUYE DESALOJO DE ESCOMBROS</t>
  </si>
  <si>
    <t>DEMOLICION DE PISOS EXISTENTES INCLUYE DESALOJO DE ESCOMBROS</t>
  </si>
  <si>
    <t>TRAZADO, NIVELACION, EXCAVACIONES Y RELLENOS</t>
  </si>
  <si>
    <t>TRAZADO Y NIVELACION CONSTRUCCION NUEVA</t>
  </si>
  <si>
    <t>EXCAVACION DE TERRENO ESP=1,00M</t>
  </si>
  <si>
    <t>RELLENO CON MATERIAL SELECCIONADO COMPACTADO</t>
  </si>
  <si>
    <t>EXCAVACION PARA ZAPATAS</t>
  </si>
  <si>
    <t>EXCAVACION PARA CIMIENTOS DE 0,25X0,25M</t>
  </si>
  <si>
    <t>PILOTES Y CONCRETOS</t>
  </si>
  <si>
    <t>ESTABILIZACION DE TERRENO CON PILOTES SEGÚN DISEÑO</t>
  </si>
  <si>
    <t>CONCRETO DE 2500 PSI PARA SOLADO</t>
  </si>
  <si>
    <t>CONCRETO DE 3000 PSI PARA ZAPATAS</t>
  </si>
  <si>
    <t>CONCRETO DE 3000 PSI PARA PEDESTAL</t>
  </si>
  <si>
    <t>CONCRETO DE 3000 PSI PARA COLUMNAS</t>
  </si>
  <si>
    <t>CONCRETO DE 3000 PSI PARA VIGAS DE CIMENTACION</t>
  </si>
  <si>
    <t>ACERO DE 60,000PSI</t>
  </si>
  <si>
    <t>ACERO DE 60,000PSI PARA ZAPATAS</t>
  </si>
  <si>
    <t>ACERO DE 60,000PSI PARA PEDESTAL</t>
  </si>
  <si>
    <t>ACERO DE 60,000PSI PARA COLUMNAS</t>
  </si>
  <si>
    <t>ACERO DE 60,000PSI PARA VIGAS DE AMARRE</t>
  </si>
  <si>
    <t>MALLA ELECTROSOLDADA DE 4MM</t>
  </si>
  <si>
    <t>INSTALCIONES SANITARIAS E HIDRAULICAS</t>
  </si>
  <si>
    <t>PUNTO SANITARIO DE 4"</t>
  </si>
  <si>
    <t>PUNTO SANITARIO DE 2"</t>
  </si>
  <si>
    <t>ACOMETIDA INTERNA EN TUBERIA DE 4"</t>
  </si>
  <si>
    <t>ACOMETIDA INTERNA ENTUBERIA DE 2"</t>
  </si>
  <si>
    <t>PUNTO DE AGUA POTABLE DE 1/2"</t>
  </si>
  <si>
    <t>ACOMETIDA INTERNA DE 1/2"</t>
  </si>
  <si>
    <t>LEVANTES, VIGA DE AMARRE Y PLANTILLA</t>
  </si>
  <si>
    <t>SOBRENIVEL EN LADRILLO COMUN DOBLE PAÑETADO H=0,25</t>
  </si>
  <si>
    <t>LEVANTE EN BLOQUE ARCILLA 9X20X40CM</t>
  </si>
  <si>
    <t>VIGA DE AMARRE EN CONCRETO DE 3000 PSI H=20CM</t>
  </si>
  <si>
    <t>PLANTILLA EN CONCRETO DE 2500 PSI E=7CM</t>
  </si>
  <si>
    <t>REGISTRO SANITARIO DE 60X60CM, INCLYE TAPA EN CONCRETO</t>
  </si>
  <si>
    <t>VIGA CANAL EN CONCRETO DE 3000 PSI INCLUYE REFUERZO, ANTEPECHO Y PAÑETE</t>
  </si>
  <si>
    <t>RAMPA EN CONCRETO DE 3,000 PSI, INCLUYE REFUERZO Y ACABADO EN PIEDRA CHINA LAVADA, ANCHO=1,00M</t>
  </si>
  <si>
    <t>GRADAS DE ACCESO EN CONCRETO ACABADO EN PIEDRA CHINA INCLUYE REFUERZO</t>
  </si>
  <si>
    <t>BAJANTE DE AGUAS LLEVIAS EN TUBERIA DE 4"</t>
  </si>
  <si>
    <t>MESON EN CONCRETO DE 3,000 PSI, INCLUYE BASES, REFUERZO Y ACABADO EN GRANITO</t>
  </si>
  <si>
    <t>PAÑETES</t>
  </si>
  <si>
    <t>PAÑETE ALLANADO</t>
  </si>
  <si>
    <t>PAÑETE ALLANADO PARA FILOS Y COLUMNAS</t>
  </si>
  <si>
    <t>CUBIERTA EN LAMINA ARQUITECTONICA, ESTRUCTURA EN PERFIL EN C GALVANIZADO</t>
  </si>
  <si>
    <t>CIELO RASO EN LAMINA YESO CARTON, ESTRUCTURA METALICA</t>
  </si>
  <si>
    <t>IMPERMEABILIZACION DE VIGA CANAL CON MANTO ASFALTICO EN CALIENTE</t>
  </si>
  <si>
    <t>PUNTO ELECTRICO PARA TOMACORRIENTE</t>
  </si>
  <si>
    <t>PUNTO ELECTRICO PARA INTERRUPTOR</t>
  </si>
  <si>
    <t>PUNTO ELECTRICO PARA AIRE ACONDICIONADO</t>
  </si>
  <si>
    <t>ACOMETIDAS INTERNAS EN TUBERIA PVC, ALAMBRE No.12</t>
  </si>
  <si>
    <t>TABLERO ELECTRICO DE 24 CIRCUITOS INCLUYE TACOS</t>
  </si>
  <si>
    <t xml:space="preserve">SISTEMA DE POLO A TIERRA </t>
  </si>
  <si>
    <t>PISO EN PORCELANATO DE 60X60CM</t>
  </si>
  <si>
    <t>ZOCALO EN PORCELANATO</t>
  </si>
  <si>
    <t>PISO EN CERAMICA PARA BAÑOS</t>
  </si>
  <si>
    <t>PISO EN CERAMICA ANTIDESLIZANTE PARA PATIO Y ACCESO PRINCIPAL</t>
  </si>
  <si>
    <t>ENCHAPE CERAMICA PARA POYOS INCLUYE WIN EN ALUMINIO</t>
  </si>
  <si>
    <t>ENCHAPE EN CERAMICA PARA MUROS DE BAÑOS Y COCINA</t>
  </si>
  <si>
    <t>ENCHAPE CERAMICA PARA MUROS DE FACHADA</t>
  </si>
  <si>
    <t>ACABADOS</t>
  </si>
  <si>
    <t>ESTUCO PLASTICO PARA MUROS</t>
  </si>
  <si>
    <t>ESTUCO PLASTICO PARA FILOS</t>
  </si>
  <si>
    <t>PINTURA VINILO TIPO 1 PARA MUROS</t>
  </si>
  <si>
    <t>PINTURA VINILO PARA FILOS</t>
  </si>
  <si>
    <t>PUERTA DE ACCESO DE 2,00X2,00M EN ALUMINIO</t>
  </si>
  <si>
    <t>PUERTA ENTAMBORADA DE 1,00X2,00M</t>
  </si>
  <si>
    <t>PUERTA ENTAMBORADA DE 0,90X2,00M</t>
  </si>
  <si>
    <t>PUERTA ENTAMBORADA DE 0,70X2,00M</t>
  </si>
  <si>
    <t>VENTANA EN ALUMINIO</t>
  </si>
  <si>
    <t>SANITARIO BLANCO</t>
  </si>
  <si>
    <t>LAVA MANOS BLANCO</t>
  </si>
  <si>
    <t>ORINAL BLANCO</t>
  </si>
  <si>
    <t>ASEO GENERAL DE LA OBRA</t>
  </si>
  <si>
    <t>LIMPEZA Y RETIRO DE SOBRANTES</t>
  </si>
  <si>
    <t>M3</t>
  </si>
  <si>
    <t>KG</t>
  </si>
  <si>
    <t>VALOR PARCIAL REHABILITACION Y CONSTRUCCION CDI SALON AZUL</t>
  </si>
  <si>
    <t>4,1,1</t>
  </si>
  <si>
    <t>4,1,2</t>
  </si>
  <si>
    <t>4,1,3</t>
  </si>
  <si>
    <t>4,1,4</t>
  </si>
  <si>
    <t>4,2,1</t>
  </si>
  <si>
    <t>4,2,2</t>
  </si>
  <si>
    <t>4,2,3</t>
  </si>
  <si>
    <t>4,2,4</t>
  </si>
  <si>
    <t>4,2,5</t>
  </si>
  <si>
    <t>4,3,1</t>
  </si>
  <si>
    <t>4,3,2</t>
  </si>
  <si>
    <t>4,3,3</t>
  </si>
  <si>
    <t>4,3,4</t>
  </si>
  <si>
    <t>4,3,5</t>
  </si>
  <si>
    <t>4,3,6</t>
  </si>
  <si>
    <t>4,4,1</t>
  </si>
  <si>
    <t>4,4,2</t>
  </si>
  <si>
    <t>4,4,3</t>
  </si>
  <si>
    <t>4,4,4</t>
  </si>
  <si>
    <t>4,4,5</t>
  </si>
  <si>
    <t>4,5,1</t>
  </si>
  <si>
    <t>4,5,2</t>
  </si>
  <si>
    <t>4,5,3</t>
  </si>
  <si>
    <t>4,5,4</t>
  </si>
  <si>
    <t>4,5,5</t>
  </si>
  <si>
    <t>4,5,6</t>
  </si>
  <si>
    <t>4,6,1</t>
  </si>
  <si>
    <t>4,6,2</t>
  </si>
  <si>
    <t>4,6,3</t>
  </si>
  <si>
    <t>4,6,4</t>
  </si>
  <si>
    <t>4,6,5</t>
  </si>
  <si>
    <t>4,6,6</t>
  </si>
  <si>
    <t>4,6,7</t>
  </si>
  <si>
    <t>4,6,8</t>
  </si>
  <si>
    <t>4,6,9</t>
  </si>
  <si>
    <t>4,6,10</t>
  </si>
  <si>
    <t>4,7,1</t>
  </si>
  <si>
    <t>4,7,2</t>
  </si>
  <si>
    <t>4,8,1</t>
  </si>
  <si>
    <t>4,8,2</t>
  </si>
  <si>
    <t>4,8,3</t>
  </si>
  <si>
    <t>4,9,1</t>
  </si>
  <si>
    <t>4,9,2</t>
  </si>
  <si>
    <t>4,9,3</t>
  </si>
  <si>
    <t>4,9,4</t>
  </si>
  <si>
    <t>4,9,5</t>
  </si>
  <si>
    <t>4,9,6</t>
  </si>
  <si>
    <t>4,10,1</t>
  </si>
  <si>
    <t>4,10,2</t>
  </si>
  <si>
    <t>4,10,3</t>
  </si>
  <si>
    <t>4,10,4</t>
  </si>
  <si>
    <t>4,10,5</t>
  </si>
  <si>
    <t>4,10,6</t>
  </si>
  <si>
    <t>4,10,7</t>
  </si>
  <si>
    <t>4,11,1</t>
  </si>
  <si>
    <t>4,11,2</t>
  </si>
  <si>
    <t>4,11,3</t>
  </si>
  <si>
    <t>4,11,4</t>
  </si>
  <si>
    <t>4,11,5</t>
  </si>
  <si>
    <t>4,11,6</t>
  </si>
  <si>
    <t>4,11,7</t>
  </si>
  <si>
    <t>4,11,8</t>
  </si>
  <si>
    <t>4,11,9</t>
  </si>
  <si>
    <t>4,11,10</t>
  </si>
  <si>
    <t>4,11,11</t>
  </si>
  <si>
    <t>4,11,12</t>
  </si>
  <si>
    <t>4,12,1</t>
  </si>
  <si>
    <t>CDI SALON AZUL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</si>
  <si>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</si>
  <si>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</si>
  <si>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[Las Entidades Estatales deben usar el presente formulario para determinar el Presupuesto Oficial del Proceso de Contratación y solo pueden modificar o ajustar aquello que en este se permite expresamente] [El presente formulario aplica para los procesos de contratación que tengan como forma de pago precios unitarios. Tratándose de otras modalidades de precio, la Entidad debe ajustarlo cuando corresponde a: precio global, llave en mano, administración delegada, reembolso de gastos o cualquier otra forma de precio.]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</si>
</sst>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_-&quot;$&quot;* #,##0.00_-;\-&quot;$&quot;* #,##0.00_-;_-&quot;$&quot;* &quot;-&quot;??_-;_-@_-"/>
    <numFmt numFmtId="166" formatCode="0.000"/>
    <numFmt numFmtId="167" formatCode="_(* #,##0.00_);_(* \(#,##0.00\);_(* &quot;-&quot;??_);_(@_)"/>
    <numFmt numFmtId="168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  <font>
      <b/>
      <sz val="12"/>
      <color rgb="FFFF0000"/>
      <name val="Arial"/>
      <family val="2"/>
    </font>
    <font>
      <sz val="11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247">
    <xf numFmtId="0" fontId="0" fillId="0" borderId="0" xfId="0"/>
    <xf numFmtId="0" fontId="2" fillId="0" borderId="0" xfId="0" applyFont="1" applyAlignment="1">
      <alignment horizontal="center"/>
    </xf>
    <xf numFmtId="49" fontId="3" fillId="3" borderId="9" xfId="0" applyNumberFormat="1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left" vertical="center"/>
    </xf>
    <xf numFmtId="164" fontId="3" fillId="3" borderId="9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justify" vertical="center" wrapText="1"/>
    </xf>
    <xf numFmtId="49" fontId="3" fillId="3" borderId="9" xfId="0" applyNumberFormat="1" applyFont="1" applyFill="1" applyBorder="1" applyAlignment="1">
      <alignment horizontal="center" vertical="center" wrapText="1"/>
    </xf>
    <xf numFmtId="44" fontId="2" fillId="3" borderId="8" xfId="2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49" fontId="2" fillId="0" borderId="10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4" fontId="2" fillId="0" borderId="8" xfId="2" applyFont="1" applyFill="1" applyBorder="1" applyAlignment="1">
      <alignment horizontal="center" vertical="center" wrapText="1"/>
    </xf>
    <xf numFmtId="44" fontId="2" fillId="0" borderId="0" xfId="0" applyNumberFormat="1" applyFont="1" applyAlignment="1">
      <alignment horizontal="center"/>
    </xf>
    <xf numFmtId="44" fontId="2" fillId="3" borderId="9" xfId="2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left"/>
    </xf>
    <xf numFmtId="0" fontId="2" fillId="0" borderId="11" xfId="0" applyFont="1" applyBorder="1" applyAlignment="1">
      <alignment horizontal="center"/>
    </xf>
    <xf numFmtId="164" fontId="3" fillId="3" borderId="9" xfId="0" applyNumberFormat="1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2" xfId="0" applyFont="1" applyBorder="1" applyAlignment="1">
      <alignment horizontal="left" wrapText="1"/>
    </xf>
    <xf numFmtId="0" fontId="2" fillId="0" borderId="12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left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left"/>
    </xf>
    <xf numFmtId="0" fontId="2" fillId="0" borderId="20" xfId="0" applyFont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0" fontId="2" fillId="0" borderId="12" xfId="0" applyFont="1" applyBorder="1" applyAlignment="1">
      <alignment horizontal="left"/>
    </xf>
    <xf numFmtId="49" fontId="2" fillId="0" borderId="12" xfId="0" applyNumberFormat="1" applyFont="1" applyBorder="1" applyAlignment="1">
      <alignment horizontal="left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top" wrapText="1"/>
    </xf>
    <xf numFmtId="0" fontId="2" fillId="0" borderId="20" xfId="0" applyFont="1" applyBorder="1" applyAlignment="1">
      <alignment horizontal="left" wrapText="1"/>
    </xf>
    <xf numFmtId="166" fontId="2" fillId="0" borderId="12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left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left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/>
    </xf>
    <xf numFmtId="44" fontId="3" fillId="3" borderId="9" xfId="0" applyNumberFormat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49" fontId="2" fillId="0" borderId="11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4" fontId="2" fillId="0" borderId="14" xfId="0" applyNumberFormat="1" applyFont="1" applyBorder="1" applyAlignment="1">
      <alignment horizontal="center" vertical="center" wrapText="1"/>
    </xf>
    <xf numFmtId="44" fontId="2" fillId="3" borderId="9" xfId="0" applyNumberFormat="1" applyFont="1" applyFill="1" applyBorder="1" applyAlignment="1">
      <alignment horizontal="center" vertical="center" wrapText="1"/>
    </xf>
    <xf numFmtId="2" fontId="2" fillId="0" borderId="2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left" vertical="center" wrapText="1"/>
    </xf>
    <xf numFmtId="49" fontId="3" fillId="3" borderId="9" xfId="0" applyNumberFormat="1" applyFont="1" applyFill="1" applyBorder="1" applyAlignment="1">
      <alignment horizontal="left" vertical="center" wrapText="1"/>
    </xf>
    <xf numFmtId="2" fontId="2" fillId="0" borderId="18" xfId="0" applyNumberFormat="1" applyFont="1" applyBorder="1" applyAlignment="1">
      <alignment horizontal="center" vertical="center" wrapText="1"/>
    </xf>
    <xf numFmtId="49" fontId="3" fillId="3" borderId="23" xfId="0" applyNumberFormat="1" applyFont="1" applyFill="1" applyBorder="1" applyAlignment="1">
      <alignment horizontal="left" vertical="center" wrapText="1"/>
    </xf>
    <xf numFmtId="49" fontId="2" fillId="3" borderId="18" xfId="0" applyNumberFormat="1" applyFont="1" applyFill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44" fontId="3" fillId="3" borderId="9" xfId="2" applyFont="1" applyFill="1" applyBorder="1" applyAlignment="1">
      <alignment horizontal="center" vertical="center" wrapText="1"/>
    </xf>
    <xf numFmtId="44" fontId="3" fillId="3" borderId="22" xfId="0" applyNumberFormat="1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  <xf numFmtId="0" fontId="3" fillId="3" borderId="9" xfId="0" applyFont="1" applyFill="1" applyBorder="1" applyAlignment="1">
      <alignment horizontal="left" wrapText="1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left"/>
    </xf>
    <xf numFmtId="164" fontId="2" fillId="0" borderId="0" xfId="0" applyNumberFormat="1" applyFont="1" applyAlignment="1">
      <alignment horizontal="center"/>
    </xf>
    <xf numFmtId="49" fontId="2" fillId="3" borderId="6" xfId="0" applyNumberFormat="1" applyFont="1" applyFill="1" applyBorder="1" applyAlignment="1">
      <alignment vertical="center"/>
    </xf>
    <xf numFmtId="49" fontId="2" fillId="3" borderId="7" xfId="0" applyNumberFormat="1" applyFont="1" applyFill="1" applyBorder="1" applyAlignment="1">
      <alignment vertical="center"/>
    </xf>
    <xf numFmtId="49" fontId="2" fillId="3" borderId="8" xfId="0" applyNumberFormat="1" applyFont="1" applyFill="1" applyBorder="1" applyAlignment="1">
      <alignment vertical="center"/>
    </xf>
    <xf numFmtId="0" fontId="2" fillId="3" borderId="30" xfId="0" applyFont="1" applyFill="1" applyBorder="1" applyAlignment="1">
      <alignment horizontal="center"/>
    </xf>
    <xf numFmtId="49" fontId="2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2" fillId="0" borderId="18" xfId="0" applyFont="1" applyBorder="1"/>
    <xf numFmtId="0" fontId="2" fillId="0" borderId="1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44" fontId="6" fillId="0" borderId="18" xfId="2" applyFont="1" applyBorder="1" applyAlignment="1">
      <alignment horizontal="center" vertical="center"/>
    </xf>
    <xf numFmtId="168" fontId="6" fillId="0" borderId="24" xfId="1" applyNumberFormat="1" applyFont="1" applyBorder="1" applyAlignment="1">
      <alignment horizontal="center" vertical="center"/>
    </xf>
    <xf numFmtId="44" fontId="6" fillId="0" borderId="18" xfId="2" applyFont="1" applyBorder="1" applyAlignment="1">
      <alignment vertical="center"/>
    </xf>
    <xf numFmtId="167" fontId="6" fillId="0" borderId="24" xfId="1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2" fillId="0" borderId="20" xfId="0" applyFont="1" applyBorder="1"/>
    <xf numFmtId="0" fontId="2" fillId="0" borderId="12" xfId="0" applyFont="1" applyBorder="1"/>
    <xf numFmtId="0" fontId="3" fillId="3" borderId="9" xfId="0" applyFont="1" applyFill="1" applyBorder="1"/>
    <xf numFmtId="167" fontId="6" fillId="0" borderId="33" xfId="1" applyNumberFormat="1" applyFont="1" applyBorder="1" applyAlignment="1">
      <alignment horizontal="center" vertical="center"/>
    </xf>
    <xf numFmtId="168" fontId="6" fillId="0" borderId="34" xfId="1" applyNumberFormat="1" applyFont="1" applyBorder="1" applyAlignment="1">
      <alignment horizontal="center" vertical="center"/>
    </xf>
    <xf numFmtId="168" fontId="6" fillId="0" borderId="33" xfId="1" applyNumberFormat="1" applyFont="1" applyBorder="1" applyAlignment="1">
      <alignment horizontal="center" vertical="center"/>
    </xf>
    <xf numFmtId="167" fontId="6" fillId="0" borderId="34" xfId="1" applyNumberFormat="1" applyFont="1" applyBorder="1" applyAlignment="1">
      <alignment horizontal="center" vertical="center"/>
    </xf>
    <xf numFmtId="0" fontId="2" fillId="0" borderId="35" xfId="0" applyFont="1" applyBorder="1" applyAlignment="1">
      <alignment horizontal="center"/>
    </xf>
    <xf numFmtId="0" fontId="2" fillId="0" borderId="36" xfId="0" applyFont="1" applyBorder="1" applyAlignment="1">
      <alignment horizontal="left" wrapText="1"/>
    </xf>
    <xf numFmtId="0" fontId="2" fillId="0" borderId="36" xfId="0" applyFont="1" applyBorder="1" applyAlignment="1">
      <alignment horizontal="center" vertical="center"/>
    </xf>
    <xf numFmtId="167" fontId="6" fillId="0" borderId="37" xfId="1" applyNumberFormat="1" applyFont="1" applyBorder="1" applyAlignment="1">
      <alignment horizontal="center" vertical="center"/>
    </xf>
    <xf numFmtId="44" fontId="6" fillId="0" borderId="38" xfId="2" applyFont="1" applyBorder="1" applyAlignment="1">
      <alignment vertical="center"/>
    </xf>
    <xf numFmtId="164" fontId="2" fillId="3" borderId="9" xfId="0" applyNumberFormat="1" applyFont="1" applyFill="1" applyBorder="1" applyAlignment="1">
      <alignment horizontal="center"/>
    </xf>
    <xf numFmtId="2" fontId="2" fillId="3" borderId="9" xfId="0" applyNumberFormat="1" applyFont="1" applyFill="1" applyBorder="1" applyAlignment="1">
      <alignment horizontal="center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 vertical="center" wrapText="1"/>
    </xf>
    <xf numFmtId="49" fontId="2" fillId="3" borderId="8" xfId="0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164" fontId="2" fillId="0" borderId="14" xfId="0" applyNumberFormat="1" applyFont="1" applyBorder="1" applyAlignment="1">
      <alignment horizontal="center"/>
    </xf>
    <xf numFmtId="164" fontId="2" fillId="0" borderId="16" xfId="0" applyNumberFormat="1" applyFont="1" applyBorder="1" applyAlignment="1">
      <alignment horizontal="center"/>
    </xf>
    <xf numFmtId="164" fontId="2" fillId="0" borderId="26" xfId="0" applyNumberFormat="1" applyFont="1" applyBorder="1" applyAlignment="1">
      <alignment horizontal="center"/>
    </xf>
    <xf numFmtId="164" fontId="2" fillId="0" borderId="29" xfId="0" applyNumberFormat="1" applyFont="1" applyBorder="1" applyAlignment="1">
      <alignment horizontal="center"/>
    </xf>
    <xf numFmtId="166" fontId="2" fillId="0" borderId="1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2" fontId="2" fillId="0" borderId="29" xfId="0" applyNumberFormat="1" applyFont="1" applyBorder="1" applyAlignment="1">
      <alignment horizontal="center" vertical="center" wrapText="1"/>
    </xf>
    <xf numFmtId="2" fontId="2" fillId="0" borderId="26" xfId="0" applyNumberFormat="1" applyFont="1" applyBorder="1" applyAlignment="1">
      <alignment horizontal="center" vertical="center" wrapText="1"/>
    </xf>
    <xf numFmtId="49" fontId="2" fillId="3" borderId="26" xfId="0" applyNumberFormat="1" applyFont="1" applyFill="1" applyBorder="1" applyAlignment="1">
      <alignment horizontal="center" vertical="center" wrapText="1"/>
    </xf>
    <xf numFmtId="2" fontId="2" fillId="0" borderId="14" xfId="0" applyNumberFormat="1" applyFont="1" applyBorder="1" applyAlignment="1">
      <alignment horizontal="center" vertical="center" wrapText="1"/>
    </xf>
    <xf numFmtId="2" fontId="2" fillId="0" borderId="16" xfId="0" applyNumberFormat="1" applyFont="1" applyBorder="1" applyAlignment="1">
      <alignment horizontal="center"/>
    </xf>
    <xf numFmtId="2" fontId="2" fillId="0" borderId="26" xfId="0" applyNumberFormat="1" applyFont="1" applyBorder="1" applyAlignment="1">
      <alignment horizontal="center"/>
    </xf>
    <xf numFmtId="2" fontId="2" fillId="0" borderId="29" xfId="0" applyNumberFormat="1" applyFont="1" applyBorder="1" applyAlignment="1">
      <alignment horizontal="center"/>
    </xf>
    <xf numFmtId="2" fontId="2" fillId="0" borderId="14" xfId="0" applyNumberFormat="1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6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" fontId="6" fillId="0" borderId="29" xfId="0" applyNumberFormat="1" applyFont="1" applyBorder="1" applyAlignment="1">
      <alignment horizontal="center"/>
    </xf>
    <xf numFmtId="1" fontId="6" fillId="0" borderId="16" xfId="0" applyNumberFormat="1" applyFont="1" applyBorder="1" applyAlignment="1">
      <alignment horizontal="center"/>
    </xf>
    <xf numFmtId="2" fontId="6" fillId="0" borderId="26" xfId="0" applyNumberFormat="1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168" fontId="6" fillId="0" borderId="26" xfId="1" applyNumberFormat="1" applyFont="1" applyBorder="1" applyAlignment="1">
      <alignment horizontal="center"/>
    </xf>
    <xf numFmtId="168" fontId="6" fillId="0" borderId="29" xfId="1" applyNumberFormat="1" applyFont="1" applyBorder="1" applyAlignment="1">
      <alignment horizontal="center"/>
    </xf>
    <xf numFmtId="168" fontId="6" fillId="0" borderId="16" xfId="1" applyNumberFormat="1" applyFont="1" applyBorder="1" applyAlignment="1">
      <alignment horizontal="center"/>
    </xf>
    <xf numFmtId="168" fontId="6" fillId="0" borderId="26" xfId="1" applyNumberFormat="1" applyFont="1" applyBorder="1" applyAlignment="1">
      <alignment horizontal="center" vertical="center"/>
    </xf>
    <xf numFmtId="167" fontId="6" fillId="0" borderId="29" xfId="1" applyNumberFormat="1" applyFont="1" applyBorder="1" applyAlignment="1">
      <alignment horizontal="center" vertical="center"/>
    </xf>
    <xf numFmtId="168" fontId="6" fillId="0" borderId="16" xfId="1" applyNumberFormat="1" applyFont="1" applyBorder="1" applyAlignment="1">
      <alignment horizontal="center" vertical="center"/>
    </xf>
    <xf numFmtId="168" fontId="6" fillId="0" borderId="29" xfId="1" applyNumberFormat="1" applyFont="1" applyBorder="1" applyAlignment="1">
      <alignment horizontal="center" vertical="center"/>
    </xf>
    <xf numFmtId="167" fontId="6" fillId="0" borderId="26" xfId="1" applyNumberFormat="1" applyFont="1" applyBorder="1" applyAlignment="1">
      <alignment horizontal="center" vertical="center"/>
    </xf>
    <xf numFmtId="167" fontId="6" fillId="0" borderId="16" xfId="1" applyNumberFormat="1" applyFont="1" applyBorder="1" applyAlignment="1">
      <alignment horizontal="center" vertical="center"/>
    </xf>
    <xf numFmtId="167" fontId="6" fillId="0" borderId="39" xfId="1" applyNumberFormat="1" applyFont="1" applyBorder="1" applyAlignment="1">
      <alignment horizontal="center" vertical="center"/>
    </xf>
    <xf numFmtId="49" fontId="2" fillId="3" borderId="9" xfId="0" applyNumberFormat="1" applyFont="1" applyFill="1" applyBorder="1" applyAlignment="1">
      <alignment horizontal="center" vertical="center" wrapText="1"/>
    </xf>
    <xf numFmtId="49" fontId="2" fillId="0" borderId="22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49" fontId="2" fillId="0" borderId="29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49" fontId="2" fillId="3" borderId="7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2" fontId="2" fillId="0" borderId="18" xfId="0" applyNumberFormat="1" applyFont="1" applyBorder="1" applyAlignment="1">
      <alignment horizontal="center" vertical="center"/>
    </xf>
    <xf numFmtId="2" fontId="2" fillId="0" borderId="20" xfId="0" applyNumberFormat="1" applyFont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/>
    </xf>
    <xf numFmtId="1" fontId="6" fillId="0" borderId="33" xfId="0" applyNumberFormat="1" applyFont="1" applyBorder="1" applyAlignment="1">
      <alignment horizontal="center" vertical="center"/>
    </xf>
    <xf numFmtId="1" fontId="6" fillId="0" borderId="34" xfId="0" applyNumberFormat="1" applyFont="1" applyBorder="1" applyAlignment="1">
      <alignment horizontal="center" vertical="center"/>
    </xf>
    <xf numFmtId="2" fontId="6" fillId="0" borderId="24" xfId="0" applyNumberFormat="1" applyFont="1" applyBorder="1" applyAlignment="1">
      <alignment horizontal="center" vertical="center"/>
    </xf>
    <xf numFmtId="44" fontId="2" fillId="0" borderId="12" xfId="0" applyNumberFormat="1" applyFont="1" applyBorder="1" applyAlignment="1">
      <alignment vertical="center"/>
    </xf>
    <xf numFmtId="165" fontId="2" fillId="0" borderId="11" xfId="0" applyNumberFormat="1" applyFont="1" applyBorder="1" applyAlignment="1">
      <alignment horizontal="center" vertical="center"/>
    </xf>
    <xf numFmtId="165" fontId="2" fillId="0" borderId="12" xfId="0" applyNumberFormat="1" applyFont="1" applyBorder="1" applyAlignment="1">
      <alignment horizontal="center" vertical="center"/>
    </xf>
    <xf numFmtId="44" fontId="2" fillId="0" borderId="18" xfId="2" applyFont="1" applyFill="1" applyBorder="1" applyAlignment="1">
      <alignment horizontal="center" vertical="center"/>
    </xf>
    <xf numFmtId="44" fontId="2" fillId="0" borderId="20" xfId="2" applyFont="1" applyFill="1" applyBorder="1" applyAlignment="1">
      <alignment horizontal="center" vertical="center"/>
    </xf>
    <xf numFmtId="44" fontId="2" fillId="0" borderId="12" xfId="2" applyFont="1" applyFill="1" applyBorder="1" applyAlignment="1">
      <alignment horizontal="center" vertical="center"/>
    </xf>
    <xf numFmtId="44" fontId="2" fillId="0" borderId="11" xfId="2" applyFont="1" applyFill="1" applyBorder="1" applyAlignment="1">
      <alignment horizontal="center" vertical="center"/>
    </xf>
    <xf numFmtId="44" fontId="2" fillId="0" borderId="16" xfId="2" applyFont="1" applyBorder="1" applyAlignment="1">
      <alignment vertical="center"/>
    </xf>
    <xf numFmtId="44" fontId="3" fillId="3" borderId="9" xfId="0" applyNumberFormat="1" applyFont="1" applyFill="1" applyBorder="1" applyAlignment="1">
      <alignment horizontal="center" vertical="center"/>
    </xf>
    <xf numFmtId="44" fontId="2" fillId="0" borderId="12" xfId="0" applyNumberFormat="1" applyFont="1" applyBorder="1" applyAlignment="1">
      <alignment horizontal="center" vertical="center"/>
    </xf>
    <xf numFmtId="44" fontId="2" fillId="0" borderId="18" xfId="0" applyNumberFormat="1" applyFont="1" applyBorder="1" applyAlignment="1">
      <alignment horizontal="center" vertical="center"/>
    </xf>
    <xf numFmtId="44" fontId="2" fillId="0" borderId="20" xfId="0" applyNumberFormat="1" applyFont="1" applyBorder="1" applyAlignment="1">
      <alignment horizontal="center" vertical="center"/>
    </xf>
    <xf numFmtId="44" fontId="2" fillId="0" borderId="11" xfId="0" applyNumberFormat="1" applyFont="1" applyBorder="1" applyAlignment="1">
      <alignment horizontal="center" vertical="center"/>
    </xf>
    <xf numFmtId="44" fontId="3" fillId="3" borderId="9" xfId="2" applyFont="1" applyFill="1" applyBorder="1" applyAlignment="1">
      <alignment horizontal="center" vertical="center"/>
    </xf>
    <xf numFmtId="44" fontId="2" fillId="0" borderId="14" xfId="2" applyFont="1" applyFill="1" applyBorder="1" applyAlignment="1">
      <alignment horizontal="center" vertical="center"/>
    </xf>
    <xf numFmtId="44" fontId="2" fillId="3" borderId="9" xfId="2" applyFont="1" applyFill="1" applyBorder="1" applyAlignment="1">
      <alignment horizontal="center" vertical="center"/>
    </xf>
    <xf numFmtId="44" fontId="2" fillId="0" borderId="16" xfId="2" applyFont="1" applyFill="1" applyBorder="1" applyAlignment="1">
      <alignment horizontal="center" vertical="center"/>
    </xf>
    <xf numFmtId="44" fontId="2" fillId="0" borderId="16" xfId="0" applyNumberFormat="1" applyFont="1" applyBorder="1" applyAlignment="1">
      <alignment horizontal="center" vertical="center"/>
    </xf>
    <xf numFmtId="44" fontId="2" fillId="3" borderId="9" xfId="0" applyNumberFormat="1" applyFont="1" applyFill="1" applyBorder="1" applyAlignment="1">
      <alignment horizontal="center" vertical="center"/>
    </xf>
    <xf numFmtId="44" fontId="2" fillId="0" borderId="14" xfId="0" applyNumberFormat="1" applyFont="1" applyBorder="1" applyAlignment="1">
      <alignment horizontal="center" vertical="center"/>
    </xf>
    <xf numFmtId="44" fontId="2" fillId="0" borderId="26" xfId="2" applyFont="1" applyFill="1" applyBorder="1" applyAlignment="1">
      <alignment horizontal="center" vertical="center"/>
    </xf>
    <xf numFmtId="44" fontId="2" fillId="0" borderId="29" xfId="2" applyFont="1" applyFill="1" applyBorder="1" applyAlignment="1">
      <alignment horizontal="center" vertical="center"/>
    </xf>
    <xf numFmtId="44" fontId="2" fillId="0" borderId="39" xfId="2" applyFont="1" applyFill="1" applyBorder="1" applyAlignment="1">
      <alignment horizontal="center" vertical="center"/>
    </xf>
    <xf numFmtId="44" fontId="2" fillId="0" borderId="0" xfId="2" applyFont="1" applyFill="1" applyBorder="1" applyAlignment="1">
      <alignment horizontal="center" vertical="center"/>
    </xf>
    <xf numFmtId="44" fontId="5" fillId="3" borderId="9" xfId="2" applyFont="1" applyFill="1" applyBorder="1" applyAlignment="1">
      <alignment horizontal="center" vertical="center"/>
    </xf>
    <xf numFmtId="44" fontId="2" fillId="0" borderId="5" xfId="2" applyFont="1" applyFill="1" applyBorder="1" applyAlignment="1">
      <alignment horizontal="center" vertical="center"/>
    </xf>
    <xf numFmtId="44" fontId="2" fillId="0" borderId="5" xfId="2" applyFont="1" applyBorder="1" applyAlignment="1">
      <alignment horizontal="center" vertical="center"/>
    </xf>
    <xf numFmtId="44" fontId="2" fillId="0" borderId="26" xfId="2" applyFont="1" applyBorder="1" applyAlignment="1">
      <alignment horizontal="center" vertical="center"/>
    </xf>
    <xf numFmtId="44" fontId="2" fillId="0" borderId="29" xfId="2" applyFont="1" applyBorder="1" applyAlignment="1">
      <alignment horizontal="center" vertical="center"/>
    </xf>
    <xf numFmtId="44" fontId="8" fillId="3" borderId="9" xfId="2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10" fillId="2" borderId="18" xfId="0" applyNumberFormat="1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49" fontId="2" fillId="0" borderId="42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31" xfId="0" applyNumberFormat="1" applyFont="1" applyBorder="1" applyAlignment="1">
      <alignment horizontal="center" vertical="center" wrapText="1"/>
    </xf>
    <xf numFmtId="49" fontId="2" fillId="3" borderId="6" xfId="0" applyNumberFormat="1" applyFont="1" applyFill="1" applyBorder="1" applyAlignment="1">
      <alignment horizontal="center" vertical="center" wrapText="1"/>
    </xf>
    <xf numFmtId="49" fontId="2" fillId="3" borderId="8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 wrapText="1"/>
    </xf>
    <xf numFmtId="0" fontId="3" fillId="3" borderId="22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49" fontId="2" fillId="3" borderId="7" xfId="0" applyNumberFormat="1" applyFont="1" applyFill="1" applyBorder="1" applyAlignment="1">
      <alignment horizontal="center" vertical="center" wrapText="1"/>
    </xf>
    <xf numFmtId="49" fontId="3" fillId="3" borderId="21" xfId="0" applyNumberFormat="1" applyFont="1" applyFill="1" applyBorder="1" applyAlignment="1">
      <alignment horizontal="center" vertical="center" wrapText="1"/>
    </xf>
    <xf numFmtId="49" fontId="3" fillId="3" borderId="10" xfId="0" applyNumberFormat="1" applyFont="1" applyFill="1" applyBorder="1" applyAlignment="1">
      <alignment horizontal="center" vertical="center" wrapText="1"/>
    </xf>
    <xf numFmtId="49" fontId="3" fillId="3" borderId="22" xfId="0" applyNumberFormat="1" applyFont="1" applyFill="1" applyBorder="1" applyAlignment="1">
      <alignment horizontal="center" vertical="center" wrapText="1"/>
    </xf>
    <xf numFmtId="0" fontId="9" fillId="3" borderId="18" xfId="3" applyFont="1" applyFill="1" applyBorder="1" applyAlignment="1">
      <alignment horizontal="left" vertical="center" wrapText="1"/>
    </xf>
    <xf numFmtId="0" fontId="2" fillId="0" borderId="32" xfId="0" applyFont="1" applyBorder="1" applyAlignment="1">
      <alignment horizontal="right"/>
    </xf>
    <xf numFmtId="0" fontId="2" fillId="0" borderId="25" xfId="0" applyFont="1" applyBorder="1" applyAlignment="1">
      <alignment horizontal="right"/>
    </xf>
    <xf numFmtId="0" fontId="2" fillId="0" borderId="23" xfId="0" applyFont="1" applyBorder="1" applyAlignment="1">
      <alignment horizontal="right"/>
    </xf>
    <xf numFmtId="0" fontId="2" fillId="0" borderId="40" xfId="0" applyFont="1" applyBorder="1" applyAlignment="1">
      <alignment horizontal="right"/>
    </xf>
    <xf numFmtId="0" fontId="2" fillId="0" borderId="27" xfId="0" applyFont="1" applyBorder="1" applyAlignment="1">
      <alignment horizontal="right"/>
    </xf>
    <xf numFmtId="0" fontId="2" fillId="0" borderId="28" xfId="0" applyFont="1" applyBorder="1" applyAlignment="1">
      <alignment horizontal="right"/>
    </xf>
    <xf numFmtId="0" fontId="2" fillId="3" borderId="6" xfId="0" applyFont="1" applyFill="1" applyBorder="1" applyAlignment="1">
      <alignment horizontal="right"/>
    </xf>
    <xf numFmtId="0" fontId="2" fillId="3" borderId="7" xfId="0" applyFont="1" applyFill="1" applyBorder="1" applyAlignment="1">
      <alignment horizontal="right"/>
    </xf>
    <xf numFmtId="0" fontId="2" fillId="3" borderId="8" xfId="0" applyFont="1" applyFill="1" applyBorder="1" applyAlignment="1">
      <alignment horizontal="right"/>
    </xf>
    <xf numFmtId="0" fontId="8" fillId="3" borderId="6" xfId="0" applyFont="1" applyFill="1" applyBorder="1" applyAlignment="1">
      <alignment horizontal="right"/>
    </xf>
    <xf numFmtId="0" fontId="8" fillId="3" borderId="7" xfId="0" applyFont="1" applyFill="1" applyBorder="1" applyAlignment="1">
      <alignment horizontal="right"/>
    </xf>
    <xf numFmtId="0" fontId="8" fillId="3" borderId="8" xfId="0" applyFont="1" applyFill="1" applyBorder="1" applyAlignment="1">
      <alignment horizontal="right"/>
    </xf>
    <xf numFmtId="0" fontId="2" fillId="3" borderId="7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right"/>
    </xf>
    <xf numFmtId="0" fontId="5" fillId="3" borderId="7" xfId="0" applyFont="1" applyFill="1" applyBorder="1" applyAlignment="1">
      <alignment horizontal="right"/>
    </xf>
    <xf numFmtId="0" fontId="5" fillId="3" borderId="8" xfId="0" applyFont="1" applyFill="1" applyBorder="1" applyAlignment="1">
      <alignment horizontal="right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</cellXfs>
  <cellStyles count="4">
    <cellStyle name="Millares" xfId="1" builtinId="3"/>
    <cellStyle name="Moneda" xfId="2" builtinId="4"/>
    <cellStyle name="Normal" xfId="0" builtinId="0"/>
    <cellStyle name="Normal 3" xfId="3" xr:uid="{6DE274DD-D8E9-4A11-BD4A-FAD2A27D27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881743</xdr:colOff>
      <xdr:row>1</xdr:row>
      <xdr:rowOff>30737</xdr:rowOff>
    </xdr:from>
    <xdr:to>
      <xdr:col>6</xdr:col>
      <xdr:colOff>1175657</xdr:colOff>
      <xdr:row>3</xdr:row>
      <xdr:rowOff>297186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AC5E99BF-DB4F-41EA-A85B-34483BD751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17923" y="205997"/>
          <a:ext cx="1734094" cy="853189"/>
        </a:xfrm>
        <a:prstGeom prst="rect">
          <a:avLst/>
        </a:prstGeom>
      </xdr:spPr>
    </xdr:pic>
    <xdr:clientData/>
  </xdr:twoCellAnchor>
  <xdr:twoCellAnchor editAs="oneCell">
    <xdr:from>
      <xdr:col>1</xdr:col>
      <xdr:colOff>357786</xdr:colOff>
      <xdr:row>1</xdr:row>
      <xdr:rowOff>32657</xdr:rowOff>
    </xdr:from>
    <xdr:to>
      <xdr:col>2</xdr:col>
      <xdr:colOff>1578428</xdr:colOff>
      <xdr:row>3</xdr:row>
      <xdr:rowOff>329165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BBA595A9-8390-48A2-B199-4A305D31F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246" y="207917"/>
          <a:ext cx="2013122" cy="88324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scritorio%2017_06_22\desarrollo%20terriorial\2022\Anexo%20tecnico%20CDI\MANTENIMIENTO%20CDI%20VILLA%20OLIMPICA,%20MUNDO%20FELIZ%20Y%20MANGA%20DE%20RUB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CTIVIDADES"/>
      <sheetName val="items de pago"/>
      <sheetName val="1,00"/>
      <sheetName val="2,00"/>
      <sheetName val="3,00"/>
    </sheetNames>
    <sheetDataSet>
      <sheetData sheetId="0">
        <row r="10">
          <cell r="C10" t="str">
            <v>LOCALIZACIÓN, TRAZADO Y REPLANTEO</v>
          </cell>
        </row>
      </sheetData>
      <sheetData sheetId="1"/>
      <sheetData sheetId="2"/>
      <sheetData sheetId="3">
        <row r="5">
          <cell r="H5">
            <v>6622.2493300000006</v>
          </cell>
        </row>
        <row r="15">
          <cell r="B15" t="str">
            <v>1,2,1</v>
          </cell>
        </row>
      </sheetData>
      <sheetData sheetId="4">
        <row r="5">
          <cell r="H5">
            <v>6622.2493300000006</v>
          </cell>
        </row>
      </sheetData>
      <sheetData sheetId="5">
        <row r="5">
          <cell r="H5">
            <v>6622.2493300000006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C3BE5-8E0C-4D02-8F49-93242AACA1CA}">
  <dimension ref="B1:V173"/>
  <sheetViews>
    <sheetView tabSelected="1" topLeftCell="A110" zoomScale="70" zoomScaleNormal="70" workbookViewId="0">
      <selection activeCell="F167" sqref="F167"/>
    </sheetView>
  </sheetViews>
  <sheetFormatPr baseColWidth="10" defaultRowHeight="13.2" x14ac:dyDescent="0.25"/>
  <cols>
    <col min="1" max="1" width="3.6640625" style="1" customWidth="1"/>
    <col min="2" max="2" width="11.5546875" style="1"/>
    <col min="3" max="3" width="64.6640625" style="62" customWidth="1"/>
    <col min="4" max="4" width="15.33203125" style="156" bestFit="1" customWidth="1"/>
    <col min="5" max="5" width="14.6640625" style="158" customWidth="1"/>
    <col min="6" max="6" width="21" style="156" customWidth="1"/>
    <col min="7" max="7" width="40.6640625" style="156" customWidth="1"/>
    <col min="8" max="8" width="17.88671875" style="1" customWidth="1"/>
    <col min="9" max="13" width="11.5546875" style="1"/>
    <col min="14" max="14" width="49.21875" style="1" customWidth="1"/>
    <col min="15" max="16384" width="11.5546875" style="1"/>
  </cols>
  <sheetData>
    <row r="1" spans="2:22" ht="13.8" thickBot="1" x14ac:dyDescent="0.3"/>
    <row r="2" spans="2:22" ht="22.5" customHeight="1" x14ac:dyDescent="0.25">
      <c r="B2" s="203" t="s">
        <v>0</v>
      </c>
      <c r="C2" s="204"/>
      <c r="D2" s="204"/>
      <c r="E2" s="204"/>
      <c r="F2" s="204"/>
      <c r="G2" s="205"/>
    </row>
    <row r="3" spans="2:22" ht="24" customHeight="1" x14ac:dyDescent="0.25">
      <c r="B3" s="206" t="s">
        <v>1</v>
      </c>
      <c r="C3" s="207"/>
      <c r="D3" s="207"/>
      <c r="E3" s="207"/>
      <c r="F3" s="207"/>
      <c r="G3" s="208"/>
    </row>
    <row r="4" spans="2:22" ht="27" customHeight="1" x14ac:dyDescent="0.25">
      <c r="B4" s="206" t="s">
        <v>2</v>
      </c>
      <c r="C4" s="207"/>
      <c r="D4" s="207"/>
      <c r="E4" s="207"/>
      <c r="F4" s="207"/>
      <c r="G4" s="208"/>
    </row>
    <row r="5" spans="2:22" ht="75.599999999999994" customHeight="1" thickBot="1" x14ac:dyDescent="0.3">
      <c r="B5" s="209" t="s">
        <v>117</v>
      </c>
      <c r="C5" s="209"/>
      <c r="D5" s="209"/>
      <c r="E5" s="209"/>
      <c r="F5" s="209"/>
      <c r="G5" s="209"/>
    </row>
    <row r="6" spans="2:22" ht="49.8" customHeight="1" thickBot="1" x14ac:dyDescent="0.3">
      <c r="B6" s="213" t="s">
        <v>267</v>
      </c>
      <c r="C6" s="214"/>
      <c r="D6" s="214"/>
      <c r="E6" s="214"/>
      <c r="F6" s="214"/>
      <c r="G6" s="215"/>
      <c r="N6" s="228"/>
      <c r="O6" s="228"/>
      <c r="P6" s="228"/>
      <c r="Q6" s="228"/>
      <c r="R6" s="228"/>
      <c r="S6" s="228"/>
      <c r="T6" s="228"/>
      <c r="U6" s="228"/>
      <c r="V6" s="228"/>
    </row>
    <row r="7" spans="2:22" ht="57" customHeight="1" thickBot="1" x14ac:dyDescent="0.3">
      <c r="B7" s="213" t="s">
        <v>266</v>
      </c>
      <c r="C7" s="214"/>
      <c r="D7" s="214"/>
      <c r="E7" s="214"/>
      <c r="F7" s="214"/>
      <c r="G7" s="215"/>
      <c r="N7" s="228"/>
      <c r="O7" s="228"/>
      <c r="P7" s="228"/>
      <c r="Q7" s="228"/>
      <c r="R7" s="228"/>
      <c r="S7" s="228"/>
      <c r="T7" s="228"/>
      <c r="U7" s="228"/>
      <c r="V7" s="228"/>
    </row>
    <row r="8" spans="2:22" ht="13.2" customHeight="1" thickBot="1" x14ac:dyDescent="0.3">
      <c r="B8" s="210" t="s">
        <v>265</v>
      </c>
      <c r="C8" s="211"/>
      <c r="D8" s="211"/>
      <c r="E8" s="211"/>
      <c r="F8" s="211"/>
      <c r="G8" s="212"/>
    </row>
    <row r="9" spans="2:22" ht="13.2" customHeight="1" thickBot="1" x14ac:dyDescent="0.3">
      <c r="B9" s="64"/>
      <c r="C9" s="65"/>
      <c r="D9" s="155"/>
      <c r="E9" s="155"/>
      <c r="F9" s="65"/>
      <c r="G9" s="66"/>
    </row>
    <row r="10" spans="2:22" ht="13.2" customHeight="1" thickBot="1" x14ac:dyDescent="0.3">
      <c r="B10" s="2" t="s">
        <v>3</v>
      </c>
      <c r="C10" s="3" t="s">
        <v>4</v>
      </c>
      <c r="D10" s="2" t="s">
        <v>5</v>
      </c>
      <c r="E10" s="4" t="s">
        <v>6</v>
      </c>
      <c r="F10" s="151" t="s">
        <v>7</v>
      </c>
      <c r="G10" s="151" t="s">
        <v>8</v>
      </c>
    </row>
    <row r="11" spans="2:22" ht="13.2" customHeight="1" thickBot="1" x14ac:dyDescent="0.3">
      <c r="B11" s="4">
        <v>1</v>
      </c>
      <c r="C11" s="200" t="s">
        <v>9</v>
      </c>
      <c r="D11" s="201"/>
      <c r="E11" s="201"/>
      <c r="F11" s="201"/>
      <c r="G11" s="202"/>
    </row>
    <row r="12" spans="2:22" ht="16.2" customHeight="1" thickBot="1" x14ac:dyDescent="0.3">
      <c r="B12" s="4">
        <v>1.1000000000000001</v>
      </c>
      <c r="C12" s="6" t="s">
        <v>10</v>
      </c>
      <c r="D12" s="99"/>
      <c r="E12" s="101"/>
      <c r="F12" s="7" t="s">
        <v>11</v>
      </c>
      <c r="G12" s="8">
        <f>G13</f>
        <v>0</v>
      </c>
    </row>
    <row r="13" spans="2:22" ht="20.399999999999999" customHeight="1" thickBot="1" x14ac:dyDescent="0.3">
      <c r="B13" s="9" t="s">
        <v>12</v>
      </c>
      <c r="C13" s="10" t="s">
        <v>13</v>
      </c>
      <c r="D13" s="11" t="s">
        <v>14</v>
      </c>
      <c r="E13" s="159">
        <v>150</v>
      </c>
      <c r="F13" s="170"/>
      <c r="G13" s="12">
        <f>E13*F13</f>
        <v>0</v>
      </c>
      <c r="H13" s="13"/>
    </row>
    <row r="14" spans="2:22" ht="13.2" customHeight="1" thickBot="1" x14ac:dyDescent="0.3">
      <c r="B14" s="4">
        <v>1.2</v>
      </c>
      <c r="C14" s="6" t="s">
        <v>15</v>
      </c>
      <c r="D14" s="99"/>
      <c r="E14" s="100"/>
      <c r="F14" s="7" t="s">
        <v>11</v>
      </c>
      <c r="G14" s="14">
        <f>G15</f>
        <v>0</v>
      </c>
      <c r="H14" s="13"/>
    </row>
    <row r="15" spans="2:22" ht="21.6" customHeight="1" thickBot="1" x14ac:dyDescent="0.3">
      <c r="B15" s="15" t="str">
        <f>'[1]1,00'!$B$15</f>
        <v>1,2,1</v>
      </c>
      <c r="C15" s="16" t="s">
        <v>15</v>
      </c>
      <c r="D15" s="157" t="s">
        <v>16</v>
      </c>
      <c r="E15" s="159">
        <v>1</v>
      </c>
      <c r="F15" s="171"/>
      <c r="G15" s="184">
        <f>E15*F15</f>
        <v>0</v>
      </c>
      <c r="H15" s="13"/>
    </row>
    <row r="16" spans="2:22" ht="13.8" thickBot="1" x14ac:dyDescent="0.3">
      <c r="B16" s="18">
        <v>1.3</v>
      </c>
      <c r="C16" s="6" t="s">
        <v>17</v>
      </c>
      <c r="D16" s="218"/>
      <c r="E16" s="219"/>
      <c r="F16" s="7" t="s">
        <v>11</v>
      </c>
      <c r="G16" s="185">
        <f>G17+G18+G19</f>
        <v>0</v>
      </c>
      <c r="H16" s="13"/>
    </row>
    <row r="17" spans="2:8" ht="36.6" customHeight="1" x14ac:dyDescent="0.25">
      <c r="B17" s="19" t="s">
        <v>18</v>
      </c>
      <c r="C17" s="20" t="s">
        <v>19</v>
      </c>
      <c r="D17" s="79" t="s">
        <v>20</v>
      </c>
      <c r="E17" s="160">
        <v>32</v>
      </c>
      <c r="F17" s="172"/>
      <c r="G17" s="186">
        <f>E17*F17</f>
        <v>0</v>
      </c>
      <c r="H17" s="13"/>
    </row>
    <row r="18" spans="2:8" ht="21" customHeight="1" x14ac:dyDescent="0.25">
      <c r="B18" s="22" t="s">
        <v>21</v>
      </c>
      <c r="C18" s="23" t="s">
        <v>22</v>
      </c>
      <c r="D18" s="71" t="s">
        <v>23</v>
      </c>
      <c r="E18" s="161">
        <v>2</v>
      </c>
      <c r="F18" s="173"/>
      <c r="G18" s="186">
        <f>E18*F18</f>
        <v>0</v>
      </c>
      <c r="H18" s="13"/>
    </row>
    <row r="19" spans="2:8" ht="21" customHeight="1" thickBot="1" x14ac:dyDescent="0.3">
      <c r="B19" s="25" t="s">
        <v>24</v>
      </c>
      <c r="C19" s="26" t="s">
        <v>25</v>
      </c>
      <c r="D19" s="77" t="s">
        <v>16</v>
      </c>
      <c r="E19" s="162">
        <v>1</v>
      </c>
      <c r="F19" s="174"/>
      <c r="G19" s="186">
        <f>E19*F19</f>
        <v>0</v>
      </c>
      <c r="H19" s="13"/>
    </row>
    <row r="20" spans="2:8" ht="13.8" thickBot="1" x14ac:dyDescent="0.3">
      <c r="B20" s="18">
        <v>1.4</v>
      </c>
      <c r="C20" s="28" t="s">
        <v>26</v>
      </c>
      <c r="D20" s="218"/>
      <c r="E20" s="219"/>
      <c r="F20" s="7" t="s">
        <v>11</v>
      </c>
      <c r="G20" s="185">
        <f>G21+G22</f>
        <v>0</v>
      </c>
      <c r="H20" s="13"/>
    </row>
    <row r="21" spans="2:8" x14ac:dyDescent="0.25">
      <c r="B21" s="19" t="s">
        <v>27</v>
      </c>
      <c r="C21" s="29" t="s">
        <v>28</v>
      </c>
      <c r="D21" s="79" t="s">
        <v>23</v>
      </c>
      <c r="E21" s="160">
        <v>1</v>
      </c>
      <c r="F21" s="175"/>
      <c r="G21" s="186">
        <f>E21*F21</f>
        <v>0</v>
      </c>
      <c r="H21" s="13"/>
    </row>
    <row r="22" spans="2:8" ht="13.8" thickBot="1" x14ac:dyDescent="0.3">
      <c r="B22" s="25" t="s">
        <v>29</v>
      </c>
      <c r="C22" s="26" t="s">
        <v>30</v>
      </c>
      <c r="D22" s="77" t="s">
        <v>16</v>
      </c>
      <c r="E22" s="162">
        <v>1</v>
      </c>
      <c r="F22" s="174"/>
      <c r="G22" s="186">
        <f>E22*F22</f>
        <v>0</v>
      </c>
      <c r="H22" s="13"/>
    </row>
    <row r="23" spans="2:8" ht="13.8" thickBot="1" x14ac:dyDescent="0.3">
      <c r="B23" s="18">
        <v>1.5</v>
      </c>
      <c r="C23" s="28" t="s">
        <v>31</v>
      </c>
      <c r="D23" s="218"/>
      <c r="E23" s="219"/>
      <c r="F23" s="7" t="s">
        <v>11</v>
      </c>
      <c r="G23" s="185">
        <f>G24</f>
        <v>0</v>
      </c>
      <c r="H23" s="13"/>
    </row>
    <row r="24" spans="2:8" ht="13.8" thickBot="1" x14ac:dyDescent="0.3">
      <c r="B24" s="15" t="s">
        <v>32</v>
      </c>
      <c r="C24" s="16" t="s">
        <v>33</v>
      </c>
      <c r="D24" s="157" t="s">
        <v>14</v>
      </c>
      <c r="E24" s="159">
        <v>125</v>
      </c>
      <c r="F24" s="176"/>
      <c r="G24" s="184">
        <f>E24*F24</f>
        <v>0</v>
      </c>
      <c r="H24" s="13"/>
    </row>
    <row r="25" spans="2:8" ht="15" customHeight="1" thickBot="1" x14ac:dyDescent="0.3">
      <c r="B25" s="18">
        <v>1.6</v>
      </c>
      <c r="C25" s="28" t="s">
        <v>34</v>
      </c>
      <c r="D25" s="218"/>
      <c r="E25" s="219"/>
      <c r="F25" s="7" t="s">
        <v>11</v>
      </c>
      <c r="G25" s="185">
        <f>G26+G27</f>
        <v>0</v>
      </c>
      <c r="H25" s="13"/>
    </row>
    <row r="26" spans="2:8" ht="15" customHeight="1" x14ac:dyDescent="0.25">
      <c r="B26" s="19" t="s">
        <v>35</v>
      </c>
      <c r="C26" s="30" t="s">
        <v>36</v>
      </c>
      <c r="D26" s="31" t="s">
        <v>16</v>
      </c>
      <c r="E26" s="162">
        <v>1</v>
      </c>
      <c r="F26" s="177"/>
      <c r="G26" s="186">
        <f>E26*F26</f>
        <v>0</v>
      </c>
      <c r="H26" s="13"/>
    </row>
    <row r="27" spans="2:8" ht="15" customHeight="1" thickBot="1" x14ac:dyDescent="0.3">
      <c r="B27" s="25" t="s">
        <v>37</v>
      </c>
      <c r="C27" s="32" t="s">
        <v>38</v>
      </c>
      <c r="D27" s="77" t="s">
        <v>16</v>
      </c>
      <c r="E27" s="162">
        <v>1</v>
      </c>
      <c r="F27" s="174"/>
      <c r="G27" s="186">
        <f>E27*F27</f>
        <v>0</v>
      </c>
      <c r="H27" s="13"/>
    </row>
    <row r="28" spans="2:8" ht="15" customHeight="1" thickBot="1" x14ac:dyDescent="0.3">
      <c r="B28" s="18">
        <v>1.7</v>
      </c>
      <c r="C28" s="28" t="s">
        <v>39</v>
      </c>
      <c r="D28" s="218"/>
      <c r="E28" s="219"/>
      <c r="F28" s="7" t="s">
        <v>11</v>
      </c>
      <c r="G28" s="185">
        <f>G29+G30</f>
        <v>0</v>
      </c>
      <c r="H28" s="13"/>
    </row>
    <row r="29" spans="2:8" ht="30" customHeight="1" x14ac:dyDescent="0.25">
      <c r="B29" s="19" t="s">
        <v>40</v>
      </c>
      <c r="C29" s="33" t="s">
        <v>41</v>
      </c>
      <c r="D29" s="79" t="s">
        <v>14</v>
      </c>
      <c r="E29" s="160">
        <f>1.2*2.6</f>
        <v>3.12</v>
      </c>
      <c r="F29" s="175"/>
      <c r="G29" s="186">
        <f>E29*F29</f>
        <v>0</v>
      </c>
      <c r="H29" s="13"/>
    </row>
    <row r="30" spans="2:8" ht="30" customHeight="1" thickBot="1" x14ac:dyDescent="0.3">
      <c r="B30" s="25" t="s">
        <v>42</v>
      </c>
      <c r="C30" s="34" t="s">
        <v>43</v>
      </c>
      <c r="D30" s="77" t="s">
        <v>14</v>
      </c>
      <c r="E30" s="162">
        <f>(7.8*7.8)+(8*9)</f>
        <v>132.84</v>
      </c>
      <c r="F30" s="174"/>
      <c r="G30" s="186">
        <f>E30*F30</f>
        <v>0</v>
      </c>
      <c r="H30" s="13"/>
    </row>
    <row r="31" spans="2:8" ht="15" customHeight="1" thickBot="1" x14ac:dyDescent="0.3">
      <c r="B31" s="18">
        <v>1.8</v>
      </c>
      <c r="C31" s="28" t="s">
        <v>44</v>
      </c>
      <c r="D31" s="218"/>
      <c r="E31" s="219"/>
      <c r="F31" s="7" t="s">
        <v>11</v>
      </c>
      <c r="G31" s="185">
        <f>G32+G33</f>
        <v>0</v>
      </c>
      <c r="H31" s="13"/>
    </row>
    <row r="32" spans="2:8" ht="36" customHeight="1" x14ac:dyDescent="0.25">
      <c r="B32" s="19" t="s">
        <v>45</v>
      </c>
      <c r="C32" s="20" t="s">
        <v>46</v>
      </c>
      <c r="D32" s="79" t="s">
        <v>14</v>
      </c>
      <c r="E32" s="160">
        <f>(33*0.2)</f>
        <v>6.6000000000000005</v>
      </c>
      <c r="F32" s="175"/>
      <c r="G32" s="186">
        <f>E32*F32</f>
        <v>0</v>
      </c>
      <c r="H32" s="13"/>
    </row>
    <row r="33" spans="2:8" ht="30.6" customHeight="1" thickBot="1" x14ac:dyDescent="0.3">
      <c r="B33" s="25" t="s">
        <v>47</v>
      </c>
      <c r="C33" s="34" t="s">
        <v>48</v>
      </c>
      <c r="D33" s="77" t="s">
        <v>14</v>
      </c>
      <c r="E33" s="162">
        <f>(0.5*5)*5</f>
        <v>12.5</v>
      </c>
      <c r="F33" s="174"/>
      <c r="G33" s="186">
        <f>E33*F33</f>
        <v>0</v>
      </c>
      <c r="H33" s="13"/>
    </row>
    <row r="34" spans="2:8" ht="16.2" customHeight="1" thickBot="1" x14ac:dyDescent="0.3">
      <c r="B34" s="18">
        <v>1.9</v>
      </c>
      <c r="C34" s="28" t="s">
        <v>49</v>
      </c>
      <c r="D34" s="153"/>
      <c r="E34" s="154"/>
      <c r="F34" s="151" t="s">
        <v>8</v>
      </c>
      <c r="G34" s="185">
        <f>G35+G36+G37</f>
        <v>0</v>
      </c>
      <c r="H34" s="13"/>
    </row>
    <row r="35" spans="2:8" ht="15" customHeight="1" x14ac:dyDescent="0.25">
      <c r="B35" s="19" t="s">
        <v>50</v>
      </c>
      <c r="C35" s="30" t="s">
        <v>51</v>
      </c>
      <c r="D35" s="31" t="s">
        <v>16</v>
      </c>
      <c r="E35" s="35" t="s">
        <v>52</v>
      </c>
      <c r="F35" s="175"/>
      <c r="G35" s="186">
        <f>E35*F35</f>
        <v>0</v>
      </c>
      <c r="H35" s="13"/>
    </row>
    <row r="36" spans="2:8" ht="15" customHeight="1" x14ac:dyDescent="0.25">
      <c r="B36" s="22" t="s">
        <v>53</v>
      </c>
      <c r="C36" s="36" t="s">
        <v>54</v>
      </c>
      <c r="D36" s="37" t="s">
        <v>14</v>
      </c>
      <c r="E36" s="38">
        <f>((1*1.1)+(0.9*1.1))</f>
        <v>2.0900000000000003</v>
      </c>
      <c r="F36" s="173"/>
      <c r="G36" s="186">
        <f>E36*F36</f>
        <v>0</v>
      </c>
      <c r="H36" s="13"/>
    </row>
    <row r="37" spans="2:8" ht="15" customHeight="1" thickBot="1" x14ac:dyDescent="0.3">
      <c r="B37" s="25" t="s">
        <v>55</v>
      </c>
      <c r="C37" s="39" t="s">
        <v>56</v>
      </c>
      <c r="D37" s="40" t="s">
        <v>14</v>
      </c>
      <c r="E37" s="41">
        <f>(1*1.5)</f>
        <v>1.5</v>
      </c>
      <c r="F37" s="174"/>
      <c r="G37" s="186">
        <f>E37*F37</f>
        <v>0</v>
      </c>
      <c r="H37" s="13"/>
    </row>
    <row r="38" spans="2:8" ht="31.8" customHeight="1" thickBot="1" x14ac:dyDescent="0.3">
      <c r="B38" s="42"/>
      <c r="C38" s="216"/>
      <c r="D38" s="217"/>
      <c r="E38" s="220" t="s">
        <v>57</v>
      </c>
      <c r="F38" s="221"/>
      <c r="G38" s="185">
        <f>G34+G31+G28+G25+G23+G20+G16+G14+G12</f>
        <v>0</v>
      </c>
      <c r="H38" s="13"/>
    </row>
    <row r="39" spans="2:8" ht="13.8" thickBot="1" x14ac:dyDescent="0.3">
      <c r="B39" s="4">
        <v>2</v>
      </c>
      <c r="C39" s="200" t="s">
        <v>58</v>
      </c>
      <c r="D39" s="201"/>
      <c r="E39" s="201"/>
      <c r="F39" s="201"/>
      <c r="G39" s="202"/>
      <c r="H39" s="13"/>
    </row>
    <row r="40" spans="2:8" ht="13.8" thickBot="1" x14ac:dyDescent="0.3">
      <c r="B40" s="4">
        <v>2.1</v>
      </c>
      <c r="C40" s="6" t="s">
        <v>10</v>
      </c>
      <c r="D40" s="95"/>
      <c r="E40" s="96"/>
      <c r="F40" s="178" t="s">
        <v>8</v>
      </c>
      <c r="G40" s="43">
        <f>G41</f>
        <v>0</v>
      </c>
      <c r="H40" s="13"/>
    </row>
    <row r="41" spans="2:8" ht="13.8" thickBot="1" x14ac:dyDescent="0.3">
      <c r="B41" s="44" t="s">
        <v>59</v>
      </c>
      <c r="C41" s="45" t="s">
        <v>13</v>
      </c>
      <c r="D41" s="46" t="s">
        <v>14</v>
      </c>
      <c r="E41" s="35">
        <v>500</v>
      </c>
      <c r="F41" s="171"/>
      <c r="G41" s="47">
        <f>E41*F41</f>
        <v>0</v>
      </c>
      <c r="H41" s="13"/>
    </row>
    <row r="42" spans="2:8" ht="13.8" thickBot="1" x14ac:dyDescent="0.3">
      <c r="B42" s="4">
        <v>2.2000000000000002</v>
      </c>
      <c r="C42" s="6" t="s">
        <v>17</v>
      </c>
      <c r="D42" s="216"/>
      <c r="E42" s="217"/>
      <c r="F42" s="178" t="s">
        <v>8</v>
      </c>
      <c r="G42" s="48">
        <f>G43+G44+G45</f>
        <v>0</v>
      </c>
      <c r="H42" s="13"/>
    </row>
    <row r="43" spans="2:8" ht="16.2" customHeight="1" x14ac:dyDescent="0.25">
      <c r="B43" s="19" t="s">
        <v>60</v>
      </c>
      <c r="C43" s="30" t="s">
        <v>61</v>
      </c>
      <c r="D43" s="31" t="s">
        <v>20</v>
      </c>
      <c r="E43" s="49">
        <v>17</v>
      </c>
      <c r="F43" s="179"/>
      <c r="G43" s="187">
        <f>E43*F43</f>
        <v>0</v>
      </c>
      <c r="H43" s="13"/>
    </row>
    <row r="44" spans="2:8" ht="16.2" customHeight="1" x14ac:dyDescent="0.25">
      <c r="B44" s="22" t="s">
        <v>62</v>
      </c>
      <c r="C44" s="36" t="s">
        <v>22</v>
      </c>
      <c r="D44" s="37" t="s">
        <v>23</v>
      </c>
      <c r="E44" s="49">
        <v>1</v>
      </c>
      <c r="F44" s="180"/>
      <c r="G44" s="187">
        <f>E44*F44</f>
        <v>0</v>
      </c>
      <c r="H44" s="13"/>
    </row>
    <row r="45" spans="2:8" ht="16.2" customHeight="1" thickBot="1" x14ac:dyDescent="0.3">
      <c r="B45" s="25" t="s">
        <v>63</v>
      </c>
      <c r="C45" s="39" t="s">
        <v>64</v>
      </c>
      <c r="D45" s="40" t="s">
        <v>16</v>
      </c>
      <c r="E45" s="49">
        <v>1</v>
      </c>
      <c r="F45" s="181"/>
      <c r="G45" s="187">
        <f>E45*F45</f>
        <v>0</v>
      </c>
      <c r="H45" s="13"/>
    </row>
    <row r="46" spans="2:8" ht="16.2" customHeight="1" thickBot="1" x14ac:dyDescent="0.3">
      <c r="B46" s="18">
        <v>2.2999999999999998</v>
      </c>
      <c r="C46" s="6" t="s">
        <v>34</v>
      </c>
      <c r="D46" s="216"/>
      <c r="E46" s="217"/>
      <c r="F46" s="178" t="s">
        <v>8</v>
      </c>
      <c r="G46" s="188">
        <f>G47</f>
        <v>0</v>
      </c>
      <c r="H46" s="13"/>
    </row>
    <row r="47" spans="2:8" ht="16.2" customHeight="1" thickBot="1" x14ac:dyDescent="0.3">
      <c r="B47" s="15" t="s">
        <v>65</v>
      </c>
      <c r="C47" s="50" t="s">
        <v>66</v>
      </c>
      <c r="D47" s="46" t="s">
        <v>16</v>
      </c>
      <c r="E47" s="49">
        <v>1</v>
      </c>
      <c r="F47" s="182"/>
      <c r="G47" s="189">
        <f>E47*F47</f>
        <v>0</v>
      </c>
      <c r="H47" s="13"/>
    </row>
    <row r="48" spans="2:8" ht="16.2" customHeight="1" thickBot="1" x14ac:dyDescent="0.3">
      <c r="B48" s="18">
        <v>2.4</v>
      </c>
      <c r="C48" s="28" t="s">
        <v>31</v>
      </c>
      <c r="D48" s="216"/>
      <c r="E48" s="217"/>
      <c r="F48" s="178" t="s">
        <v>8</v>
      </c>
      <c r="G48" s="188">
        <f>G49+G50</f>
        <v>0</v>
      </c>
      <c r="H48" s="13"/>
    </row>
    <row r="49" spans="2:8" ht="16.2" customHeight="1" x14ac:dyDescent="0.25">
      <c r="B49" s="19" t="s">
        <v>67</v>
      </c>
      <c r="C49" s="29" t="s">
        <v>68</v>
      </c>
      <c r="D49" s="31" t="s">
        <v>14</v>
      </c>
      <c r="E49" s="49">
        <v>380</v>
      </c>
      <c r="F49" s="179"/>
      <c r="G49" s="187">
        <f>E49*F49</f>
        <v>0</v>
      </c>
      <c r="H49" s="13"/>
    </row>
    <row r="50" spans="2:8" ht="16.2" customHeight="1" thickBot="1" x14ac:dyDescent="0.3">
      <c r="B50" s="25" t="s">
        <v>69</v>
      </c>
      <c r="C50" s="39" t="s">
        <v>70</v>
      </c>
      <c r="D50" s="40" t="s">
        <v>14</v>
      </c>
      <c r="E50" s="41" t="s">
        <v>71</v>
      </c>
      <c r="F50" s="181"/>
      <c r="G50" s="187">
        <f>E50*F50</f>
        <v>0</v>
      </c>
      <c r="H50" s="13"/>
    </row>
    <row r="51" spans="2:8" ht="16.2" customHeight="1" thickBot="1" x14ac:dyDescent="0.3">
      <c r="B51" s="18">
        <v>2.5</v>
      </c>
      <c r="C51" s="51" t="s">
        <v>72</v>
      </c>
      <c r="D51" s="216"/>
      <c r="E51" s="217"/>
      <c r="F51" s="178" t="s">
        <v>8</v>
      </c>
      <c r="G51" s="188">
        <f>G52</f>
        <v>0</v>
      </c>
      <c r="H51" s="13"/>
    </row>
    <row r="52" spans="2:8" ht="16.2" customHeight="1" thickBot="1" x14ac:dyDescent="0.3">
      <c r="B52" s="25" t="s">
        <v>73</v>
      </c>
      <c r="C52" s="36" t="s">
        <v>74</v>
      </c>
      <c r="D52" s="37" t="s">
        <v>23</v>
      </c>
      <c r="E52" s="52">
        <v>2</v>
      </c>
      <c r="F52" s="180"/>
      <c r="G52" s="187">
        <f>E52*F52</f>
        <v>0</v>
      </c>
      <c r="H52" s="13"/>
    </row>
    <row r="53" spans="2:8" ht="16.2" customHeight="1" thickBot="1" x14ac:dyDescent="0.3">
      <c r="B53" s="18">
        <v>2.6</v>
      </c>
      <c r="C53" s="53" t="s">
        <v>49</v>
      </c>
      <c r="D53" s="54"/>
      <c r="E53" s="54"/>
      <c r="F53" s="178" t="s">
        <v>8</v>
      </c>
      <c r="G53" s="188">
        <f>G54</f>
        <v>0</v>
      </c>
      <c r="H53" s="13"/>
    </row>
    <row r="54" spans="2:8" ht="16.2" customHeight="1" thickBot="1" x14ac:dyDescent="0.3">
      <c r="B54" s="15" t="s">
        <v>75</v>
      </c>
      <c r="C54" s="36" t="s">
        <v>76</v>
      </c>
      <c r="D54" s="37" t="s">
        <v>16</v>
      </c>
      <c r="E54" s="52">
        <v>1</v>
      </c>
      <c r="F54" s="180"/>
      <c r="G54" s="189">
        <f>E54*F54</f>
        <v>0</v>
      </c>
      <c r="H54" s="13"/>
    </row>
    <row r="55" spans="2:8" ht="16.2" customHeight="1" thickBot="1" x14ac:dyDescent="0.3">
      <c r="B55" s="18">
        <v>2.7</v>
      </c>
      <c r="C55" s="53" t="s">
        <v>77</v>
      </c>
      <c r="D55" s="54"/>
      <c r="E55" s="54"/>
      <c r="F55" s="178" t="s">
        <v>8</v>
      </c>
      <c r="G55" s="188">
        <f>G56+G57</f>
        <v>0</v>
      </c>
      <c r="H55" s="13"/>
    </row>
    <row r="56" spans="2:8" x14ac:dyDescent="0.25">
      <c r="B56" s="19" t="s">
        <v>78</v>
      </c>
      <c r="C56" s="36" t="s">
        <v>79</v>
      </c>
      <c r="D56" s="37" t="s">
        <v>16</v>
      </c>
      <c r="E56" s="52">
        <v>1</v>
      </c>
      <c r="F56" s="180"/>
      <c r="G56" s="187">
        <f>E56*F56</f>
        <v>0</v>
      </c>
      <c r="H56" s="13"/>
    </row>
    <row r="57" spans="2:8" ht="13.8" thickBot="1" x14ac:dyDescent="0.3">
      <c r="B57" s="25" t="s">
        <v>80</v>
      </c>
      <c r="C57" s="39" t="s">
        <v>81</v>
      </c>
      <c r="D57" s="40" t="s">
        <v>14</v>
      </c>
      <c r="E57" s="49">
        <v>4</v>
      </c>
      <c r="F57" s="181"/>
      <c r="G57" s="187">
        <f>E57*F57</f>
        <v>0</v>
      </c>
      <c r="H57" s="13"/>
    </row>
    <row r="58" spans="2:8" ht="13.8" thickBot="1" x14ac:dyDescent="0.3">
      <c r="B58" s="18">
        <v>2.8</v>
      </c>
      <c r="C58" s="51" t="s">
        <v>82</v>
      </c>
      <c r="D58" s="216"/>
      <c r="E58" s="217"/>
      <c r="F58" s="178" t="s">
        <v>8</v>
      </c>
      <c r="G58" s="188">
        <f>G59</f>
        <v>0</v>
      </c>
      <c r="H58" s="13"/>
    </row>
    <row r="59" spans="2:8" ht="27" thickBot="1" x14ac:dyDescent="0.3">
      <c r="B59" s="15" t="s">
        <v>83</v>
      </c>
      <c r="C59" s="50" t="s">
        <v>84</v>
      </c>
      <c r="D59" s="46" t="s">
        <v>14</v>
      </c>
      <c r="E59" s="55">
        <f>1.2*10</f>
        <v>12</v>
      </c>
      <c r="F59" s="182"/>
      <c r="G59" s="189">
        <f>E59*F59</f>
        <v>0</v>
      </c>
      <c r="H59" s="13"/>
    </row>
    <row r="60" spans="2:8" ht="31.8" customHeight="1" thickBot="1" x14ac:dyDescent="0.3">
      <c r="B60" s="42"/>
      <c r="C60" s="216"/>
      <c r="D60" s="224"/>
      <c r="E60" s="200" t="s">
        <v>85</v>
      </c>
      <c r="F60" s="202"/>
      <c r="G60" s="185">
        <f>G58+G55+G53+G51+G48+G46+G42+G40</f>
        <v>0</v>
      </c>
      <c r="H60" s="13"/>
    </row>
    <row r="61" spans="2:8" ht="13.8" thickBot="1" x14ac:dyDescent="0.3">
      <c r="B61" s="4">
        <v>3</v>
      </c>
      <c r="C61" s="225" t="s">
        <v>86</v>
      </c>
      <c r="D61" s="226"/>
      <c r="E61" s="226"/>
      <c r="F61" s="226"/>
      <c r="G61" s="227"/>
      <c r="H61" s="13"/>
    </row>
    <row r="62" spans="2:8" ht="13.8" thickBot="1" x14ac:dyDescent="0.3">
      <c r="B62" s="4">
        <v>3.1</v>
      </c>
      <c r="C62" s="6" t="s">
        <v>10</v>
      </c>
      <c r="D62" s="95"/>
      <c r="E62" s="96"/>
      <c r="F62" s="151" t="s">
        <v>8</v>
      </c>
      <c r="G62" s="56">
        <f>G63</f>
        <v>0</v>
      </c>
      <c r="H62" s="13"/>
    </row>
    <row r="63" spans="2:8" ht="13.8" thickBot="1" x14ac:dyDescent="0.3">
      <c r="B63" s="44" t="s">
        <v>87</v>
      </c>
      <c r="C63" s="45" t="s">
        <v>13</v>
      </c>
      <c r="D63" s="46" t="s">
        <v>14</v>
      </c>
      <c r="E63" s="163">
        <v>250</v>
      </c>
      <c r="F63" s="171"/>
      <c r="G63" s="47">
        <f>E63*F63</f>
        <v>0</v>
      </c>
      <c r="H63" s="13"/>
    </row>
    <row r="64" spans="2:8" ht="13.8" thickBot="1" x14ac:dyDescent="0.3">
      <c r="B64" s="4">
        <v>3.2</v>
      </c>
      <c r="C64" s="51" t="s">
        <v>88</v>
      </c>
      <c r="D64" s="200"/>
      <c r="E64" s="202"/>
      <c r="F64" s="151" t="s">
        <v>8</v>
      </c>
      <c r="G64" s="57">
        <f>G65+G66+G67</f>
        <v>0</v>
      </c>
      <c r="H64" s="13"/>
    </row>
    <row r="65" spans="2:8" ht="26.4" x14ac:dyDescent="0.25">
      <c r="B65" s="19" t="s">
        <v>89</v>
      </c>
      <c r="C65" s="20" t="s">
        <v>90</v>
      </c>
      <c r="D65" s="79" t="s">
        <v>16</v>
      </c>
      <c r="E65" s="163">
        <v>1</v>
      </c>
      <c r="F65" s="179"/>
      <c r="G65" s="187">
        <f>E65*F65</f>
        <v>0</v>
      </c>
      <c r="H65" s="13"/>
    </row>
    <row r="66" spans="2:8" ht="32.4" customHeight="1" x14ac:dyDescent="0.25">
      <c r="B66" s="22" t="s">
        <v>91</v>
      </c>
      <c r="C66" s="58" t="s">
        <v>92</v>
      </c>
      <c r="D66" s="71" t="s">
        <v>16</v>
      </c>
      <c r="E66" s="164">
        <v>1</v>
      </c>
      <c r="F66" s="180"/>
      <c r="G66" s="187">
        <f>E66*F66</f>
        <v>0</v>
      </c>
      <c r="H66" s="13"/>
    </row>
    <row r="67" spans="2:8" ht="30.6" customHeight="1" thickBot="1" x14ac:dyDescent="0.3">
      <c r="B67" s="25" t="s">
        <v>93</v>
      </c>
      <c r="C67" s="34" t="s">
        <v>94</v>
      </c>
      <c r="D67" s="77" t="s">
        <v>16</v>
      </c>
      <c r="E67" s="165">
        <v>1</v>
      </c>
      <c r="F67" s="180"/>
      <c r="G67" s="187">
        <f>E67*F67</f>
        <v>0</v>
      </c>
      <c r="H67" s="13"/>
    </row>
    <row r="68" spans="2:8" ht="13.8" thickBot="1" x14ac:dyDescent="0.3">
      <c r="B68" s="18">
        <v>3.3</v>
      </c>
      <c r="C68" s="28" t="s">
        <v>49</v>
      </c>
      <c r="D68" s="218"/>
      <c r="E68" s="219"/>
      <c r="F68" s="151" t="s">
        <v>8</v>
      </c>
      <c r="G68" s="185">
        <f>G69+G70</f>
        <v>0</v>
      </c>
      <c r="H68" s="13"/>
    </row>
    <row r="69" spans="2:8" x14ac:dyDescent="0.25">
      <c r="B69" s="19" t="s">
        <v>95</v>
      </c>
      <c r="C69" s="29" t="s">
        <v>51</v>
      </c>
      <c r="D69" s="79" t="s">
        <v>16</v>
      </c>
      <c r="E69" s="163">
        <v>1</v>
      </c>
      <c r="F69" s="180"/>
      <c r="G69" s="186">
        <f>E69*F69</f>
        <v>0</v>
      </c>
      <c r="H69" s="13"/>
    </row>
    <row r="70" spans="2:8" ht="13.8" thickBot="1" x14ac:dyDescent="0.3">
      <c r="B70" s="25" t="s">
        <v>96</v>
      </c>
      <c r="C70" s="26" t="s">
        <v>97</v>
      </c>
      <c r="D70" s="77" t="s">
        <v>14</v>
      </c>
      <c r="E70" s="162">
        <f>(0.5*1)*12</f>
        <v>6</v>
      </c>
      <c r="F70" s="181"/>
      <c r="G70" s="186">
        <f>E70*F70</f>
        <v>0</v>
      </c>
      <c r="H70" s="13"/>
    </row>
    <row r="71" spans="2:8" ht="13.8" thickBot="1" x14ac:dyDescent="0.3">
      <c r="B71" s="18">
        <v>3.4</v>
      </c>
      <c r="C71" s="28" t="s">
        <v>34</v>
      </c>
      <c r="D71" s="218"/>
      <c r="E71" s="219"/>
      <c r="F71" s="151" t="s">
        <v>8</v>
      </c>
      <c r="G71" s="188">
        <f>G72+G73</f>
        <v>0</v>
      </c>
      <c r="H71" s="13"/>
    </row>
    <row r="72" spans="2:8" x14ac:dyDescent="0.25">
      <c r="B72" s="19" t="s">
        <v>98</v>
      </c>
      <c r="C72" s="29" t="s">
        <v>99</v>
      </c>
      <c r="D72" s="79" t="s">
        <v>23</v>
      </c>
      <c r="E72" s="163">
        <v>36</v>
      </c>
      <c r="F72" s="179"/>
      <c r="G72" s="186">
        <f>E72*F72</f>
        <v>0</v>
      </c>
      <c r="H72" s="13"/>
    </row>
    <row r="73" spans="2:8" ht="13.8" thickBot="1" x14ac:dyDescent="0.3">
      <c r="B73" s="22" t="s">
        <v>100</v>
      </c>
      <c r="C73" s="23" t="s">
        <v>101</v>
      </c>
      <c r="D73" s="71" t="s">
        <v>16</v>
      </c>
      <c r="E73" s="164">
        <v>1</v>
      </c>
      <c r="F73" s="180"/>
      <c r="G73" s="186">
        <f>E73*F73</f>
        <v>0</v>
      </c>
      <c r="H73" s="13"/>
    </row>
    <row r="74" spans="2:8" ht="13.8" thickBot="1" x14ac:dyDescent="0.3">
      <c r="B74" s="5">
        <v>3.5</v>
      </c>
      <c r="C74" s="28" t="s">
        <v>102</v>
      </c>
      <c r="D74" s="218"/>
      <c r="E74" s="219"/>
      <c r="F74" s="151" t="s">
        <v>8</v>
      </c>
      <c r="G74" s="185">
        <f>G75</f>
        <v>0</v>
      </c>
      <c r="H74" s="13"/>
    </row>
    <row r="75" spans="2:8" ht="27" thickBot="1" x14ac:dyDescent="0.3">
      <c r="B75" s="15" t="s">
        <v>103</v>
      </c>
      <c r="C75" s="59" t="s">
        <v>104</v>
      </c>
      <c r="D75" s="157" t="s">
        <v>20</v>
      </c>
      <c r="E75" s="166">
        <v>18</v>
      </c>
      <c r="F75" s="182"/>
      <c r="G75" s="184">
        <f>E75*F75</f>
        <v>0</v>
      </c>
      <c r="H75" s="13"/>
    </row>
    <row r="76" spans="2:8" ht="13.8" thickBot="1" x14ac:dyDescent="0.3">
      <c r="B76" s="5">
        <v>3.6</v>
      </c>
      <c r="C76" s="60" t="s">
        <v>105</v>
      </c>
      <c r="D76" s="218"/>
      <c r="E76" s="219"/>
      <c r="F76" s="151" t="s">
        <v>8</v>
      </c>
      <c r="G76" s="185">
        <f>G77</f>
        <v>0</v>
      </c>
      <c r="H76" s="13"/>
    </row>
    <row r="77" spans="2:8" ht="13.8" thickBot="1" x14ac:dyDescent="0.3">
      <c r="B77" s="15" t="s">
        <v>106</v>
      </c>
      <c r="C77" s="16" t="s">
        <v>107</v>
      </c>
      <c r="D77" s="157" t="s">
        <v>20</v>
      </c>
      <c r="E77" s="166">
        <v>188</v>
      </c>
      <c r="F77" s="182"/>
      <c r="G77" s="184">
        <f>F77*E77</f>
        <v>0</v>
      </c>
      <c r="H77" s="13"/>
    </row>
    <row r="78" spans="2:8" ht="13.8" thickBot="1" x14ac:dyDescent="0.3">
      <c r="B78" s="5">
        <v>3.7</v>
      </c>
      <c r="C78" s="28" t="s">
        <v>17</v>
      </c>
      <c r="D78" s="218"/>
      <c r="E78" s="219"/>
      <c r="F78" s="151" t="s">
        <v>8</v>
      </c>
      <c r="G78" s="185">
        <f>G79</f>
        <v>0</v>
      </c>
      <c r="H78" s="13"/>
    </row>
    <row r="79" spans="2:8" ht="13.8" thickBot="1" x14ac:dyDescent="0.3">
      <c r="B79" s="22" t="s">
        <v>108</v>
      </c>
      <c r="C79" s="26" t="s">
        <v>64</v>
      </c>
      <c r="D79" s="77" t="s">
        <v>16</v>
      </c>
      <c r="E79" s="165">
        <v>1</v>
      </c>
      <c r="F79" s="181"/>
      <c r="G79" s="186">
        <f>E79*F79</f>
        <v>0</v>
      </c>
      <c r="H79" s="13"/>
    </row>
    <row r="80" spans="2:8" ht="39" customHeight="1" thickBot="1" x14ac:dyDescent="0.3">
      <c r="B80" s="42"/>
      <c r="C80" s="216"/>
      <c r="D80" s="217"/>
      <c r="E80" s="200" t="s">
        <v>85</v>
      </c>
      <c r="F80" s="202"/>
      <c r="G80" s="185">
        <f>G78+G76+G74+G71+G68+G64+G62</f>
        <v>0</v>
      </c>
      <c r="H80" s="13"/>
    </row>
    <row r="81" spans="2:8" ht="20.399999999999999" customHeight="1" thickBot="1" x14ac:dyDescent="0.3">
      <c r="B81" s="4">
        <v>4</v>
      </c>
      <c r="C81" s="225" t="s">
        <v>86</v>
      </c>
      <c r="D81" s="226"/>
      <c r="E81" s="226"/>
      <c r="F81" s="226"/>
      <c r="G81" s="227"/>
      <c r="H81" s="13"/>
    </row>
    <row r="82" spans="2:8" ht="20.399999999999999" customHeight="1" thickBot="1" x14ac:dyDescent="0.3">
      <c r="B82" s="67">
        <v>4.0999999999999996</v>
      </c>
      <c r="C82" s="28" t="s">
        <v>118</v>
      </c>
      <c r="D82" s="99"/>
      <c r="E82" s="102"/>
      <c r="F82" s="151" t="s">
        <v>8</v>
      </c>
      <c r="G82" s="185">
        <f>G83+G84+G85+G86</f>
        <v>0</v>
      </c>
      <c r="H82" s="13"/>
    </row>
    <row r="83" spans="2:8" ht="20.399999999999999" customHeight="1" x14ac:dyDescent="0.25">
      <c r="B83" s="22" t="s">
        <v>197</v>
      </c>
      <c r="C83" s="29" t="s">
        <v>119</v>
      </c>
      <c r="D83" s="71" t="s">
        <v>14</v>
      </c>
      <c r="E83" s="72">
        <v>370</v>
      </c>
      <c r="F83" s="73"/>
      <c r="G83" s="186">
        <f>E83*F83</f>
        <v>0</v>
      </c>
      <c r="H83" s="13"/>
    </row>
    <row r="84" spans="2:8" ht="20.399999999999999" customHeight="1" x14ac:dyDescent="0.25">
      <c r="B84" s="22" t="s">
        <v>198</v>
      </c>
      <c r="C84" s="23" t="s">
        <v>120</v>
      </c>
      <c r="D84" s="71" t="s">
        <v>20</v>
      </c>
      <c r="E84" s="72">
        <v>20</v>
      </c>
      <c r="F84" s="73"/>
      <c r="G84" s="186">
        <f t="shared" ref="G84:G86" si="0">E84*F84</f>
        <v>0</v>
      </c>
      <c r="H84" s="13"/>
    </row>
    <row r="85" spans="2:8" ht="26.4" x14ac:dyDescent="0.25">
      <c r="B85" s="22" t="s">
        <v>199</v>
      </c>
      <c r="C85" s="58" t="s">
        <v>121</v>
      </c>
      <c r="D85" s="71" t="s">
        <v>14</v>
      </c>
      <c r="E85" s="72">
        <v>351</v>
      </c>
      <c r="F85" s="73"/>
      <c r="G85" s="186">
        <f t="shared" si="0"/>
        <v>0</v>
      </c>
      <c r="H85" s="13"/>
    </row>
    <row r="86" spans="2:8" ht="27" thickBot="1" x14ac:dyDescent="0.3">
      <c r="B86" s="22" t="s">
        <v>200</v>
      </c>
      <c r="C86" s="34" t="s">
        <v>122</v>
      </c>
      <c r="D86" s="77" t="s">
        <v>14</v>
      </c>
      <c r="E86" s="78">
        <v>380</v>
      </c>
      <c r="F86" s="73"/>
      <c r="G86" s="184">
        <f t="shared" si="0"/>
        <v>0</v>
      </c>
      <c r="H86" s="13"/>
    </row>
    <row r="87" spans="2:8" ht="20.399999999999999" customHeight="1" thickBot="1" x14ac:dyDescent="0.3">
      <c r="B87" s="93">
        <v>4.2</v>
      </c>
      <c r="C87" s="60" t="s">
        <v>123</v>
      </c>
      <c r="D87" s="222"/>
      <c r="E87" s="223"/>
      <c r="F87" s="183" t="s">
        <v>8</v>
      </c>
      <c r="G87" s="185">
        <f>G88+G89+G90+G91+G92</f>
        <v>0</v>
      </c>
      <c r="H87" s="13"/>
    </row>
    <row r="88" spans="2:8" ht="20.399999999999999" customHeight="1" x14ac:dyDescent="0.25">
      <c r="B88" s="19" t="s">
        <v>201</v>
      </c>
      <c r="C88" s="20" t="s">
        <v>124</v>
      </c>
      <c r="D88" s="79" t="s">
        <v>14</v>
      </c>
      <c r="E88" s="80">
        <v>350</v>
      </c>
      <c r="F88" s="73"/>
      <c r="G88" s="186">
        <f>E88*F88</f>
        <v>0</v>
      </c>
      <c r="H88" s="13"/>
    </row>
    <row r="89" spans="2:8" ht="20.399999999999999" customHeight="1" x14ac:dyDescent="0.25">
      <c r="B89" s="19" t="s">
        <v>202</v>
      </c>
      <c r="C89" s="58" t="s">
        <v>125</v>
      </c>
      <c r="D89" s="71" t="s">
        <v>194</v>
      </c>
      <c r="E89" s="72">
        <f>350*1</f>
        <v>350</v>
      </c>
      <c r="F89" s="73"/>
      <c r="G89" s="190">
        <f t="shared" ref="G89:G152" si="1">E89*F89</f>
        <v>0</v>
      </c>
      <c r="H89" s="13"/>
    </row>
    <row r="90" spans="2:8" ht="20.399999999999999" customHeight="1" x14ac:dyDescent="0.25">
      <c r="B90" s="19" t="s">
        <v>203</v>
      </c>
      <c r="C90" s="58" t="s">
        <v>126</v>
      </c>
      <c r="D90" s="71" t="s">
        <v>194</v>
      </c>
      <c r="E90" s="72">
        <f>350*1</f>
        <v>350</v>
      </c>
      <c r="F90" s="73"/>
      <c r="G90" s="190">
        <f t="shared" si="1"/>
        <v>0</v>
      </c>
      <c r="H90" s="13"/>
    </row>
    <row r="91" spans="2:8" ht="20.399999999999999" customHeight="1" x14ac:dyDescent="0.25">
      <c r="B91" s="19" t="s">
        <v>204</v>
      </c>
      <c r="C91" s="70" t="s">
        <v>127</v>
      </c>
      <c r="D91" s="71" t="s">
        <v>194</v>
      </c>
      <c r="E91" s="72">
        <f>1.2*1.2*1.5*37</f>
        <v>79.92</v>
      </c>
      <c r="F91" s="73"/>
      <c r="G91" s="190">
        <f t="shared" si="1"/>
        <v>0</v>
      </c>
      <c r="H91" s="13"/>
    </row>
    <row r="92" spans="2:8" ht="20.399999999999999" customHeight="1" thickBot="1" x14ac:dyDescent="0.3">
      <c r="B92" s="19" t="s">
        <v>205</v>
      </c>
      <c r="C92" s="81" t="s">
        <v>128</v>
      </c>
      <c r="D92" s="77" t="s">
        <v>20</v>
      </c>
      <c r="E92" s="167">
        <v>185</v>
      </c>
      <c r="F92" s="75"/>
      <c r="G92" s="191">
        <f t="shared" si="1"/>
        <v>0</v>
      </c>
      <c r="H92" s="13"/>
    </row>
    <row r="93" spans="2:8" ht="20.399999999999999" customHeight="1" thickBot="1" x14ac:dyDescent="0.3">
      <c r="B93" s="42">
        <v>4.3</v>
      </c>
      <c r="C93" s="83" t="s">
        <v>129</v>
      </c>
      <c r="D93" s="218"/>
      <c r="E93" s="219"/>
      <c r="F93" s="183" t="s">
        <v>8</v>
      </c>
      <c r="G93" s="185">
        <f>G94+G95+G96+G97+G98+G99</f>
        <v>0</v>
      </c>
      <c r="H93" s="13"/>
    </row>
    <row r="94" spans="2:8" ht="20.399999999999999" customHeight="1" x14ac:dyDescent="0.25">
      <c r="B94" s="19" t="s">
        <v>206</v>
      </c>
      <c r="C94" s="82" t="s">
        <v>130</v>
      </c>
      <c r="D94" s="79" t="s">
        <v>23</v>
      </c>
      <c r="E94" s="168">
        <v>1</v>
      </c>
      <c r="F94" s="75"/>
      <c r="G94" s="186">
        <f t="shared" si="1"/>
        <v>0</v>
      </c>
      <c r="H94" s="13"/>
    </row>
    <row r="95" spans="2:8" ht="20.399999999999999" customHeight="1" x14ac:dyDescent="0.25">
      <c r="B95" s="19" t="s">
        <v>207</v>
      </c>
      <c r="C95" s="70" t="s">
        <v>131</v>
      </c>
      <c r="D95" s="71" t="s">
        <v>194</v>
      </c>
      <c r="E95" s="169">
        <f>1.2*1.2*0.05*37</f>
        <v>2.6639999999999997</v>
      </c>
      <c r="F95" s="75"/>
      <c r="G95" s="190">
        <f t="shared" si="1"/>
        <v>0</v>
      </c>
      <c r="H95" s="13"/>
    </row>
    <row r="96" spans="2:8" ht="20.399999999999999" customHeight="1" x14ac:dyDescent="0.25">
      <c r="B96" s="19" t="s">
        <v>208</v>
      </c>
      <c r="C96" s="58" t="s">
        <v>132</v>
      </c>
      <c r="D96" s="71" t="s">
        <v>194</v>
      </c>
      <c r="E96" s="169">
        <f>1.2*1.2*0.3*37</f>
        <v>15.984</v>
      </c>
      <c r="F96" s="75"/>
      <c r="G96" s="190">
        <f t="shared" si="1"/>
        <v>0</v>
      </c>
      <c r="H96" s="13"/>
    </row>
    <row r="97" spans="2:8" ht="20.399999999999999" customHeight="1" x14ac:dyDescent="0.25">
      <c r="B97" s="19" t="s">
        <v>209</v>
      </c>
      <c r="C97" s="58" t="s">
        <v>133</v>
      </c>
      <c r="D97" s="71" t="s">
        <v>194</v>
      </c>
      <c r="E97" s="72">
        <f>0.35*0.35*1.2*37</f>
        <v>5.4389999999999983</v>
      </c>
      <c r="F97" s="75"/>
      <c r="G97" s="190">
        <f t="shared" si="1"/>
        <v>0</v>
      </c>
      <c r="H97" s="13"/>
    </row>
    <row r="98" spans="2:8" ht="20.399999999999999" customHeight="1" x14ac:dyDescent="0.25">
      <c r="B98" s="19" t="s">
        <v>210</v>
      </c>
      <c r="C98" s="58" t="s">
        <v>134</v>
      </c>
      <c r="D98" s="71" t="s">
        <v>194</v>
      </c>
      <c r="E98" s="169">
        <f>2.8*0.25*0.25*37</f>
        <v>6.4749999999999996</v>
      </c>
      <c r="F98" s="75"/>
      <c r="G98" s="190">
        <f t="shared" si="1"/>
        <v>0</v>
      </c>
      <c r="H98" s="13"/>
    </row>
    <row r="99" spans="2:8" ht="20.399999999999999" customHeight="1" thickBot="1" x14ac:dyDescent="0.3">
      <c r="B99" s="19" t="s">
        <v>211</v>
      </c>
      <c r="C99" s="34" t="s">
        <v>135</v>
      </c>
      <c r="D99" s="77" t="s">
        <v>194</v>
      </c>
      <c r="E99" s="78">
        <f>185*0.25*0.25</f>
        <v>11.5625</v>
      </c>
      <c r="F99" s="75"/>
      <c r="G99" s="191">
        <f t="shared" si="1"/>
        <v>0</v>
      </c>
      <c r="H99" s="13"/>
    </row>
    <row r="100" spans="2:8" ht="20.399999999999999" customHeight="1" thickBot="1" x14ac:dyDescent="0.3">
      <c r="B100" s="42">
        <v>4.4000000000000004</v>
      </c>
      <c r="C100" s="60" t="s">
        <v>136</v>
      </c>
      <c r="D100" s="245"/>
      <c r="E100" s="246"/>
      <c r="F100" s="183" t="s">
        <v>8</v>
      </c>
      <c r="G100" s="185">
        <f>G101+G102+G103+G104+G105</f>
        <v>0</v>
      </c>
      <c r="H100" s="13"/>
    </row>
    <row r="101" spans="2:8" ht="20.399999999999999" customHeight="1" x14ac:dyDescent="0.25">
      <c r="B101" s="19" t="s">
        <v>212</v>
      </c>
      <c r="C101" s="20" t="s">
        <v>137</v>
      </c>
      <c r="D101" s="79" t="s">
        <v>195</v>
      </c>
      <c r="E101" s="80">
        <f>14*37</f>
        <v>518</v>
      </c>
      <c r="F101" s="75"/>
      <c r="G101" s="186">
        <f t="shared" si="1"/>
        <v>0</v>
      </c>
      <c r="H101" s="13"/>
    </row>
    <row r="102" spans="2:8" ht="20.399999999999999" customHeight="1" x14ac:dyDescent="0.25">
      <c r="B102" s="19" t="s">
        <v>213</v>
      </c>
      <c r="C102" s="58" t="s">
        <v>138</v>
      </c>
      <c r="D102" s="71" t="s">
        <v>195</v>
      </c>
      <c r="E102" s="72">
        <f>10*37</f>
        <v>370</v>
      </c>
      <c r="F102" s="75"/>
      <c r="G102" s="190">
        <f t="shared" si="1"/>
        <v>0</v>
      </c>
      <c r="H102" s="13"/>
    </row>
    <row r="103" spans="2:8" ht="20.399999999999999" customHeight="1" x14ac:dyDescent="0.25">
      <c r="B103" s="19" t="s">
        <v>214</v>
      </c>
      <c r="C103" s="58" t="s">
        <v>139</v>
      </c>
      <c r="D103" s="71" t="s">
        <v>195</v>
      </c>
      <c r="E103" s="72">
        <f>30*37</f>
        <v>1110</v>
      </c>
      <c r="F103" s="75"/>
      <c r="G103" s="190">
        <f t="shared" si="1"/>
        <v>0</v>
      </c>
      <c r="H103" s="13"/>
    </row>
    <row r="104" spans="2:8" ht="20.399999999999999" customHeight="1" x14ac:dyDescent="0.25">
      <c r="B104" s="19" t="s">
        <v>215</v>
      </c>
      <c r="C104" s="58" t="s">
        <v>140</v>
      </c>
      <c r="D104" s="71" t="s">
        <v>195</v>
      </c>
      <c r="E104" s="74">
        <f>8*185</f>
        <v>1480</v>
      </c>
      <c r="F104" s="75"/>
      <c r="G104" s="190">
        <f t="shared" si="1"/>
        <v>0</v>
      </c>
      <c r="H104" s="13"/>
    </row>
    <row r="105" spans="2:8" ht="20.399999999999999" customHeight="1" thickBot="1" x14ac:dyDescent="0.3">
      <c r="B105" s="19" t="s">
        <v>216</v>
      </c>
      <c r="C105" s="34" t="s">
        <v>141</v>
      </c>
      <c r="D105" s="77" t="s">
        <v>14</v>
      </c>
      <c r="E105" s="86">
        <v>350</v>
      </c>
      <c r="F105" s="75"/>
      <c r="G105" s="191">
        <f t="shared" si="1"/>
        <v>0</v>
      </c>
      <c r="H105" s="13"/>
    </row>
    <row r="106" spans="2:8" ht="20.399999999999999" customHeight="1" thickBot="1" x14ac:dyDescent="0.3">
      <c r="B106" s="42">
        <v>4.5</v>
      </c>
      <c r="C106" s="60" t="s">
        <v>142</v>
      </c>
      <c r="D106" s="222"/>
      <c r="E106" s="223"/>
      <c r="F106" s="183" t="s">
        <v>8</v>
      </c>
      <c r="G106" s="185">
        <f>G107+G108+G109+G110+G111+G112</f>
        <v>0</v>
      </c>
      <c r="H106" s="13"/>
    </row>
    <row r="107" spans="2:8" ht="20.399999999999999" customHeight="1" x14ac:dyDescent="0.25">
      <c r="B107" s="19" t="s">
        <v>217</v>
      </c>
      <c r="C107" s="20" t="s">
        <v>143</v>
      </c>
      <c r="D107" s="79" t="s">
        <v>23</v>
      </c>
      <c r="E107" s="85">
        <v>8</v>
      </c>
      <c r="F107" s="75"/>
      <c r="G107" s="186">
        <f t="shared" si="1"/>
        <v>0</v>
      </c>
      <c r="H107" s="13"/>
    </row>
    <row r="108" spans="2:8" ht="20.399999999999999" customHeight="1" x14ac:dyDescent="0.25">
      <c r="B108" s="19" t="s">
        <v>218</v>
      </c>
      <c r="C108" s="58" t="s">
        <v>144</v>
      </c>
      <c r="D108" s="71" t="s">
        <v>23</v>
      </c>
      <c r="E108" s="74">
        <v>20</v>
      </c>
      <c r="F108" s="75"/>
      <c r="G108" s="190">
        <f t="shared" si="1"/>
        <v>0</v>
      </c>
      <c r="H108" s="13"/>
    </row>
    <row r="109" spans="2:8" ht="20.399999999999999" customHeight="1" x14ac:dyDescent="0.25">
      <c r="B109" s="19" t="s">
        <v>219</v>
      </c>
      <c r="C109" s="58" t="s">
        <v>145</v>
      </c>
      <c r="D109" s="71" t="s">
        <v>20</v>
      </c>
      <c r="E109" s="74">
        <v>58</v>
      </c>
      <c r="F109" s="75"/>
      <c r="G109" s="190">
        <f t="shared" si="1"/>
        <v>0</v>
      </c>
      <c r="H109" s="13"/>
    </row>
    <row r="110" spans="2:8" ht="20.399999999999999" customHeight="1" x14ac:dyDescent="0.25">
      <c r="B110" s="19" t="s">
        <v>220</v>
      </c>
      <c r="C110" s="58" t="s">
        <v>146</v>
      </c>
      <c r="D110" s="71" t="s">
        <v>20</v>
      </c>
      <c r="E110" s="74">
        <v>22</v>
      </c>
      <c r="F110" s="75"/>
      <c r="G110" s="190">
        <f t="shared" si="1"/>
        <v>0</v>
      </c>
      <c r="H110" s="13"/>
    </row>
    <row r="111" spans="2:8" ht="20.399999999999999" customHeight="1" x14ac:dyDescent="0.25">
      <c r="B111" s="19" t="s">
        <v>221</v>
      </c>
      <c r="C111" s="58" t="s">
        <v>147</v>
      </c>
      <c r="D111" s="71" t="s">
        <v>23</v>
      </c>
      <c r="E111" s="74">
        <v>22</v>
      </c>
      <c r="F111" s="75"/>
      <c r="G111" s="190">
        <f t="shared" si="1"/>
        <v>0</v>
      </c>
      <c r="H111" s="13"/>
    </row>
    <row r="112" spans="2:8" ht="20.399999999999999" customHeight="1" thickBot="1" x14ac:dyDescent="0.3">
      <c r="B112" s="19" t="s">
        <v>222</v>
      </c>
      <c r="C112" s="34" t="s">
        <v>148</v>
      </c>
      <c r="D112" s="77" t="s">
        <v>20</v>
      </c>
      <c r="E112" s="86">
        <v>68</v>
      </c>
      <c r="F112" s="75"/>
      <c r="G112" s="191">
        <f t="shared" si="1"/>
        <v>0</v>
      </c>
      <c r="H112" s="13"/>
    </row>
    <row r="113" spans="2:8" ht="20.399999999999999" customHeight="1" thickBot="1" x14ac:dyDescent="0.3">
      <c r="B113" s="42">
        <v>4.5999999999999996</v>
      </c>
      <c r="C113" s="60" t="s">
        <v>149</v>
      </c>
      <c r="D113" s="222"/>
      <c r="E113" s="223"/>
      <c r="F113" s="183" t="s">
        <v>8</v>
      </c>
      <c r="G113" s="185">
        <f>G114+G115+G116+G117+G118+G119+G120+G121+G122+G123</f>
        <v>0</v>
      </c>
      <c r="H113" s="13"/>
    </row>
    <row r="114" spans="2:8" ht="20.399999999999999" customHeight="1" x14ac:dyDescent="0.25">
      <c r="B114" s="19" t="s">
        <v>223</v>
      </c>
      <c r="C114" s="20" t="s">
        <v>150</v>
      </c>
      <c r="D114" s="79" t="s">
        <v>20</v>
      </c>
      <c r="E114" s="85">
        <v>185</v>
      </c>
      <c r="F114" s="75"/>
      <c r="G114" s="186">
        <f t="shared" si="1"/>
        <v>0</v>
      </c>
      <c r="H114" s="13"/>
    </row>
    <row r="115" spans="2:8" ht="20.399999999999999" customHeight="1" x14ac:dyDescent="0.25">
      <c r="B115" s="19" t="s">
        <v>224</v>
      </c>
      <c r="C115" s="58" t="s">
        <v>151</v>
      </c>
      <c r="D115" s="71" t="s">
        <v>14</v>
      </c>
      <c r="E115" s="74">
        <f>140*2.8</f>
        <v>392</v>
      </c>
      <c r="F115" s="75"/>
      <c r="G115" s="190">
        <f t="shared" si="1"/>
        <v>0</v>
      </c>
      <c r="H115" s="13"/>
    </row>
    <row r="116" spans="2:8" ht="20.399999999999999" customHeight="1" x14ac:dyDescent="0.25">
      <c r="B116" s="19" t="s">
        <v>225</v>
      </c>
      <c r="C116" s="58" t="s">
        <v>152</v>
      </c>
      <c r="D116" s="71" t="s">
        <v>20</v>
      </c>
      <c r="E116" s="74">
        <v>140</v>
      </c>
      <c r="F116" s="75"/>
      <c r="G116" s="190">
        <f t="shared" si="1"/>
        <v>0</v>
      </c>
      <c r="H116" s="13"/>
    </row>
    <row r="117" spans="2:8" ht="20.399999999999999" customHeight="1" x14ac:dyDescent="0.25">
      <c r="B117" s="19" t="s">
        <v>226</v>
      </c>
      <c r="C117" s="58" t="s">
        <v>153</v>
      </c>
      <c r="D117" s="71" t="s">
        <v>14</v>
      </c>
      <c r="E117" s="74">
        <v>350</v>
      </c>
      <c r="F117" s="75"/>
      <c r="G117" s="190">
        <f t="shared" si="1"/>
        <v>0</v>
      </c>
      <c r="H117" s="13"/>
    </row>
    <row r="118" spans="2:8" ht="24.6" customHeight="1" x14ac:dyDescent="0.25">
      <c r="B118" s="19" t="s">
        <v>227</v>
      </c>
      <c r="C118" s="58" t="s">
        <v>154</v>
      </c>
      <c r="D118" s="71" t="s">
        <v>23</v>
      </c>
      <c r="E118" s="74">
        <v>10</v>
      </c>
      <c r="F118" s="75"/>
      <c r="G118" s="190">
        <f t="shared" si="1"/>
        <v>0</v>
      </c>
      <c r="H118" s="13"/>
    </row>
    <row r="119" spans="2:8" ht="26.4" x14ac:dyDescent="0.25">
      <c r="B119" s="19" t="s">
        <v>228</v>
      </c>
      <c r="C119" s="58" t="s">
        <v>155</v>
      </c>
      <c r="D119" s="71" t="s">
        <v>20</v>
      </c>
      <c r="E119" s="74">
        <v>30</v>
      </c>
      <c r="F119" s="75"/>
      <c r="G119" s="190">
        <f t="shared" si="1"/>
        <v>0</v>
      </c>
      <c r="H119" s="13"/>
    </row>
    <row r="120" spans="2:8" ht="26.4" x14ac:dyDescent="0.25">
      <c r="B120" s="19" t="s">
        <v>229</v>
      </c>
      <c r="C120" s="58" t="s">
        <v>156</v>
      </c>
      <c r="D120" s="71" t="s">
        <v>20</v>
      </c>
      <c r="E120" s="74">
        <v>8</v>
      </c>
      <c r="F120" s="75"/>
      <c r="G120" s="190">
        <f t="shared" si="1"/>
        <v>0</v>
      </c>
      <c r="H120" s="13"/>
    </row>
    <row r="121" spans="2:8" ht="26.4" x14ac:dyDescent="0.25">
      <c r="B121" s="19" t="s">
        <v>230</v>
      </c>
      <c r="C121" s="58" t="s">
        <v>157</v>
      </c>
      <c r="D121" s="71" t="s">
        <v>14</v>
      </c>
      <c r="E121" s="74">
        <v>5</v>
      </c>
      <c r="F121" s="75"/>
      <c r="G121" s="190">
        <f t="shared" si="1"/>
        <v>0</v>
      </c>
      <c r="H121" s="13"/>
    </row>
    <row r="122" spans="2:8" ht="21.6" customHeight="1" x14ac:dyDescent="0.25">
      <c r="B122" s="19" t="s">
        <v>231</v>
      </c>
      <c r="C122" s="58" t="s">
        <v>158</v>
      </c>
      <c r="D122" s="71" t="s">
        <v>20</v>
      </c>
      <c r="E122" s="74">
        <v>55</v>
      </c>
      <c r="F122" s="75"/>
      <c r="G122" s="190">
        <f t="shared" si="1"/>
        <v>0</v>
      </c>
      <c r="H122" s="13"/>
    </row>
    <row r="123" spans="2:8" ht="27" thickBot="1" x14ac:dyDescent="0.3">
      <c r="B123" s="19" t="s">
        <v>232</v>
      </c>
      <c r="C123" s="34" t="s">
        <v>159</v>
      </c>
      <c r="D123" s="77" t="s">
        <v>20</v>
      </c>
      <c r="E123" s="84">
        <v>7.6</v>
      </c>
      <c r="F123" s="75"/>
      <c r="G123" s="191">
        <f t="shared" si="1"/>
        <v>0</v>
      </c>
      <c r="H123" s="13"/>
    </row>
    <row r="124" spans="2:8" ht="20.399999999999999" customHeight="1" thickBot="1" x14ac:dyDescent="0.3">
      <c r="B124" s="42">
        <v>4.7</v>
      </c>
      <c r="C124" s="60" t="s">
        <v>160</v>
      </c>
      <c r="D124" s="222"/>
      <c r="E124" s="223"/>
      <c r="F124" s="183" t="s">
        <v>8</v>
      </c>
      <c r="G124" s="185">
        <f>G125+G126</f>
        <v>0</v>
      </c>
      <c r="H124" s="13"/>
    </row>
    <row r="125" spans="2:8" ht="20.399999999999999" customHeight="1" x14ac:dyDescent="0.25">
      <c r="B125" s="19" t="s">
        <v>233</v>
      </c>
      <c r="C125" s="20" t="s">
        <v>161</v>
      </c>
      <c r="D125" s="79" t="s">
        <v>14</v>
      </c>
      <c r="E125" s="85">
        <f>+E115*2</f>
        <v>784</v>
      </c>
      <c r="F125" s="75"/>
      <c r="G125" s="186">
        <f t="shared" si="1"/>
        <v>0</v>
      </c>
      <c r="H125" s="13"/>
    </row>
    <row r="126" spans="2:8" ht="20.399999999999999" customHeight="1" thickBot="1" x14ac:dyDescent="0.3">
      <c r="B126" s="19" t="s">
        <v>234</v>
      </c>
      <c r="C126" s="34" t="s">
        <v>162</v>
      </c>
      <c r="D126" s="77" t="s">
        <v>20</v>
      </c>
      <c r="E126" s="86">
        <v>380</v>
      </c>
      <c r="F126" s="75"/>
      <c r="G126" s="191">
        <f t="shared" si="1"/>
        <v>0</v>
      </c>
      <c r="H126" s="13"/>
    </row>
    <row r="127" spans="2:8" ht="20.399999999999999" customHeight="1" thickBot="1" x14ac:dyDescent="0.3">
      <c r="B127" s="42">
        <v>4.8</v>
      </c>
      <c r="C127" s="60" t="s">
        <v>39</v>
      </c>
      <c r="D127" s="222"/>
      <c r="E127" s="223"/>
      <c r="F127" s="183" t="s">
        <v>8</v>
      </c>
      <c r="G127" s="185">
        <f>G128+G129+G130</f>
        <v>0</v>
      </c>
      <c r="H127" s="13"/>
    </row>
    <row r="128" spans="2:8" ht="26.4" x14ac:dyDescent="0.25">
      <c r="B128" s="19" t="s">
        <v>235</v>
      </c>
      <c r="C128" s="20" t="s">
        <v>163</v>
      </c>
      <c r="D128" s="79" t="s">
        <v>14</v>
      </c>
      <c r="E128" s="85">
        <v>330</v>
      </c>
      <c r="F128" s="75"/>
      <c r="G128" s="186">
        <f t="shared" si="1"/>
        <v>0</v>
      </c>
      <c r="H128" s="13"/>
    </row>
    <row r="129" spans="2:8" ht="20.399999999999999" customHeight="1" x14ac:dyDescent="0.25">
      <c r="B129" s="19" t="s">
        <v>236</v>
      </c>
      <c r="C129" s="58" t="s">
        <v>164</v>
      </c>
      <c r="D129" s="71" t="s">
        <v>14</v>
      </c>
      <c r="E129" s="74">
        <v>325</v>
      </c>
      <c r="F129" s="75"/>
      <c r="G129" s="190">
        <f t="shared" si="1"/>
        <v>0</v>
      </c>
      <c r="H129" s="13"/>
    </row>
    <row r="130" spans="2:8" ht="27" thickBot="1" x14ac:dyDescent="0.3">
      <c r="B130" s="19" t="s">
        <v>237</v>
      </c>
      <c r="C130" s="34" t="s">
        <v>165</v>
      </c>
      <c r="D130" s="77" t="s">
        <v>20</v>
      </c>
      <c r="E130" s="86">
        <v>30</v>
      </c>
      <c r="F130" s="75"/>
      <c r="G130" s="191">
        <f t="shared" si="1"/>
        <v>0</v>
      </c>
      <c r="H130" s="13"/>
    </row>
    <row r="131" spans="2:8" ht="20.399999999999999" customHeight="1" thickBot="1" x14ac:dyDescent="0.3">
      <c r="B131" s="42">
        <v>4.9000000000000004</v>
      </c>
      <c r="C131" s="60" t="s">
        <v>34</v>
      </c>
      <c r="D131" s="222"/>
      <c r="E131" s="223"/>
      <c r="F131" s="183" t="s">
        <v>8</v>
      </c>
      <c r="G131" s="185">
        <f>G132+G133+G134+G135+G136+G137</f>
        <v>0</v>
      </c>
      <c r="H131" s="13"/>
    </row>
    <row r="132" spans="2:8" ht="20.399999999999999" customHeight="1" x14ac:dyDescent="0.25">
      <c r="B132" s="19" t="s">
        <v>238</v>
      </c>
      <c r="C132" s="20" t="s">
        <v>166</v>
      </c>
      <c r="D132" s="79" t="s">
        <v>23</v>
      </c>
      <c r="E132" s="85">
        <v>25</v>
      </c>
      <c r="F132" s="75"/>
      <c r="G132" s="186">
        <f t="shared" si="1"/>
        <v>0</v>
      </c>
      <c r="H132" s="13"/>
    </row>
    <row r="133" spans="2:8" ht="20.399999999999999" customHeight="1" x14ac:dyDescent="0.25">
      <c r="B133" s="19" t="s">
        <v>239</v>
      </c>
      <c r="C133" s="58" t="s">
        <v>167</v>
      </c>
      <c r="D133" s="71" t="s">
        <v>23</v>
      </c>
      <c r="E133" s="74">
        <v>17</v>
      </c>
      <c r="F133" s="75"/>
      <c r="G133" s="190">
        <f t="shared" si="1"/>
        <v>0</v>
      </c>
      <c r="H133" s="13"/>
    </row>
    <row r="134" spans="2:8" ht="20.399999999999999" customHeight="1" x14ac:dyDescent="0.25">
      <c r="B134" s="19" t="s">
        <v>240</v>
      </c>
      <c r="C134" s="58" t="s">
        <v>168</v>
      </c>
      <c r="D134" s="71" t="s">
        <v>23</v>
      </c>
      <c r="E134" s="74">
        <v>7</v>
      </c>
      <c r="F134" s="75"/>
      <c r="G134" s="190">
        <f t="shared" si="1"/>
        <v>0</v>
      </c>
      <c r="H134" s="13"/>
    </row>
    <row r="135" spans="2:8" ht="20.399999999999999" customHeight="1" x14ac:dyDescent="0.25">
      <c r="B135" s="19" t="s">
        <v>241</v>
      </c>
      <c r="C135" s="58" t="s">
        <v>169</v>
      </c>
      <c r="D135" s="71" t="s">
        <v>20</v>
      </c>
      <c r="E135" s="74">
        <v>220</v>
      </c>
      <c r="F135" s="75"/>
      <c r="G135" s="190">
        <f t="shared" si="1"/>
        <v>0</v>
      </c>
      <c r="H135" s="13"/>
    </row>
    <row r="136" spans="2:8" ht="20.399999999999999" customHeight="1" x14ac:dyDescent="0.25">
      <c r="B136" s="19" t="s">
        <v>242</v>
      </c>
      <c r="C136" s="58" t="s">
        <v>170</v>
      </c>
      <c r="D136" s="71" t="s">
        <v>23</v>
      </c>
      <c r="E136" s="74">
        <v>1</v>
      </c>
      <c r="F136" s="75"/>
      <c r="G136" s="190">
        <f t="shared" si="1"/>
        <v>0</v>
      </c>
      <c r="H136" s="13"/>
    </row>
    <row r="137" spans="2:8" ht="20.399999999999999" customHeight="1" thickBot="1" x14ac:dyDescent="0.3">
      <c r="B137" s="19" t="s">
        <v>243</v>
      </c>
      <c r="C137" s="34" t="s">
        <v>171</v>
      </c>
      <c r="D137" s="77" t="s">
        <v>23</v>
      </c>
      <c r="E137" s="86">
        <v>1</v>
      </c>
      <c r="F137" s="75"/>
      <c r="G137" s="191">
        <f t="shared" si="1"/>
        <v>0</v>
      </c>
      <c r="H137" s="13"/>
    </row>
    <row r="138" spans="2:8" ht="20.399999999999999" customHeight="1" thickBot="1" x14ac:dyDescent="0.3">
      <c r="B138" s="94">
        <v>4.0999999999999996</v>
      </c>
      <c r="C138" s="60" t="s">
        <v>44</v>
      </c>
      <c r="D138" s="222"/>
      <c r="E138" s="223"/>
      <c r="F138" s="183" t="s">
        <v>8</v>
      </c>
      <c r="G138" s="185">
        <f>G139+G140+G141+G142+G143+G144+G145</f>
        <v>0</v>
      </c>
      <c r="H138" s="13"/>
    </row>
    <row r="139" spans="2:8" ht="20.399999999999999" customHeight="1" x14ac:dyDescent="0.25">
      <c r="B139" s="19" t="s">
        <v>244</v>
      </c>
      <c r="C139" s="20" t="s">
        <v>172</v>
      </c>
      <c r="D139" s="79" t="s">
        <v>14</v>
      </c>
      <c r="E139" s="85">
        <v>209</v>
      </c>
      <c r="F139" s="75"/>
      <c r="G139" s="186">
        <f t="shared" si="1"/>
        <v>0</v>
      </c>
      <c r="H139" s="13"/>
    </row>
    <row r="140" spans="2:8" ht="20.399999999999999" customHeight="1" x14ac:dyDescent="0.25">
      <c r="B140" s="19" t="s">
        <v>245</v>
      </c>
      <c r="C140" s="58" t="s">
        <v>173</v>
      </c>
      <c r="D140" s="71" t="s">
        <v>20</v>
      </c>
      <c r="E140" s="76">
        <v>172.8</v>
      </c>
      <c r="F140" s="75"/>
      <c r="G140" s="190">
        <f t="shared" si="1"/>
        <v>0</v>
      </c>
      <c r="H140" s="13"/>
    </row>
    <row r="141" spans="2:8" ht="20.399999999999999" customHeight="1" x14ac:dyDescent="0.25">
      <c r="B141" s="19" t="s">
        <v>246</v>
      </c>
      <c r="C141" s="58" t="s">
        <v>174</v>
      </c>
      <c r="D141" s="71" t="s">
        <v>14</v>
      </c>
      <c r="E141" s="76">
        <v>30.2</v>
      </c>
      <c r="F141" s="75"/>
      <c r="G141" s="190">
        <f t="shared" si="1"/>
        <v>0</v>
      </c>
      <c r="H141" s="13"/>
    </row>
    <row r="142" spans="2:8" ht="26.4" x14ac:dyDescent="0.25">
      <c r="B142" s="19" t="s">
        <v>247</v>
      </c>
      <c r="C142" s="58" t="s">
        <v>175</v>
      </c>
      <c r="D142" s="71" t="s">
        <v>14</v>
      </c>
      <c r="E142" s="76">
        <v>137</v>
      </c>
      <c r="F142" s="75"/>
      <c r="G142" s="190">
        <f t="shared" si="1"/>
        <v>0</v>
      </c>
      <c r="H142" s="13"/>
    </row>
    <row r="143" spans="2:8" ht="20.399999999999999" customHeight="1" x14ac:dyDescent="0.25">
      <c r="B143" s="19" t="s">
        <v>248</v>
      </c>
      <c r="C143" s="58" t="s">
        <v>176</v>
      </c>
      <c r="D143" s="71" t="s">
        <v>20</v>
      </c>
      <c r="E143" s="76">
        <v>5.5</v>
      </c>
      <c r="F143" s="75"/>
      <c r="G143" s="190">
        <f t="shared" si="1"/>
        <v>0</v>
      </c>
      <c r="H143" s="13"/>
    </row>
    <row r="144" spans="2:8" ht="20.399999999999999" customHeight="1" x14ac:dyDescent="0.25">
      <c r="B144" s="19" t="s">
        <v>249</v>
      </c>
      <c r="C144" s="58" t="s">
        <v>177</v>
      </c>
      <c r="D144" s="71" t="s">
        <v>14</v>
      </c>
      <c r="E144" s="76">
        <v>105.51</v>
      </c>
      <c r="F144" s="75"/>
      <c r="G144" s="190">
        <f t="shared" si="1"/>
        <v>0</v>
      </c>
      <c r="H144" s="13"/>
    </row>
    <row r="145" spans="2:8" ht="20.399999999999999" customHeight="1" thickBot="1" x14ac:dyDescent="0.3">
      <c r="B145" s="19" t="s">
        <v>250</v>
      </c>
      <c r="C145" s="34" t="s">
        <v>178</v>
      </c>
      <c r="D145" s="77" t="s">
        <v>14</v>
      </c>
      <c r="E145" s="84">
        <v>12</v>
      </c>
      <c r="F145" s="75"/>
      <c r="G145" s="191">
        <f t="shared" si="1"/>
        <v>0</v>
      </c>
      <c r="H145" s="13"/>
    </row>
    <row r="146" spans="2:8" ht="20.399999999999999" customHeight="1" thickBot="1" x14ac:dyDescent="0.3">
      <c r="B146" s="42">
        <v>4.1100000000000003</v>
      </c>
      <c r="C146" s="60" t="s">
        <v>179</v>
      </c>
      <c r="D146" s="222"/>
      <c r="E146" s="223"/>
      <c r="F146" s="183" t="s">
        <v>8</v>
      </c>
      <c r="G146" s="185">
        <f>G147+G148+G149+G150+G151+G152+G153+G154+G155+G156+G157+G158</f>
        <v>0</v>
      </c>
      <c r="H146" s="13"/>
    </row>
    <row r="147" spans="2:8" ht="20.399999999999999" customHeight="1" x14ac:dyDescent="0.25">
      <c r="B147" s="19" t="s">
        <v>251</v>
      </c>
      <c r="C147" s="20" t="s">
        <v>180</v>
      </c>
      <c r="D147" s="79" t="s">
        <v>14</v>
      </c>
      <c r="E147" s="87">
        <v>678.5</v>
      </c>
      <c r="F147" s="75"/>
      <c r="G147" s="186">
        <f t="shared" si="1"/>
        <v>0</v>
      </c>
      <c r="H147" s="13"/>
    </row>
    <row r="148" spans="2:8" ht="20.399999999999999" customHeight="1" x14ac:dyDescent="0.25">
      <c r="B148" s="19" t="s">
        <v>252</v>
      </c>
      <c r="C148" s="58" t="s">
        <v>181</v>
      </c>
      <c r="D148" s="71" t="s">
        <v>20</v>
      </c>
      <c r="E148" s="76">
        <v>380</v>
      </c>
      <c r="F148" s="75"/>
      <c r="G148" s="190">
        <f t="shared" si="1"/>
        <v>0</v>
      </c>
      <c r="H148" s="13"/>
    </row>
    <row r="149" spans="2:8" ht="20.399999999999999" customHeight="1" x14ac:dyDescent="0.25">
      <c r="B149" s="19" t="s">
        <v>253</v>
      </c>
      <c r="C149" s="58" t="s">
        <v>182</v>
      </c>
      <c r="D149" s="71" t="s">
        <v>14</v>
      </c>
      <c r="E149" s="76">
        <v>678.5</v>
      </c>
      <c r="F149" s="75"/>
      <c r="G149" s="190">
        <f t="shared" si="1"/>
        <v>0</v>
      </c>
      <c r="H149" s="13"/>
    </row>
    <row r="150" spans="2:8" ht="20.399999999999999" customHeight="1" x14ac:dyDescent="0.25">
      <c r="B150" s="19" t="s">
        <v>254</v>
      </c>
      <c r="C150" s="58" t="s">
        <v>183</v>
      </c>
      <c r="D150" s="71" t="s">
        <v>20</v>
      </c>
      <c r="E150" s="76">
        <v>380</v>
      </c>
      <c r="F150" s="75"/>
      <c r="G150" s="190">
        <f t="shared" si="1"/>
        <v>0</v>
      </c>
      <c r="H150" s="13"/>
    </row>
    <row r="151" spans="2:8" ht="20.399999999999999" customHeight="1" x14ac:dyDescent="0.25">
      <c r="B151" s="19" t="s">
        <v>255</v>
      </c>
      <c r="C151" s="58" t="s">
        <v>184</v>
      </c>
      <c r="D151" s="71" t="s">
        <v>23</v>
      </c>
      <c r="E151" s="76">
        <v>1</v>
      </c>
      <c r="F151" s="75"/>
      <c r="G151" s="190">
        <f t="shared" si="1"/>
        <v>0</v>
      </c>
      <c r="H151" s="13"/>
    </row>
    <row r="152" spans="2:8" ht="20.399999999999999" customHeight="1" x14ac:dyDescent="0.25">
      <c r="B152" s="19" t="s">
        <v>256</v>
      </c>
      <c r="C152" s="58" t="s">
        <v>185</v>
      </c>
      <c r="D152" s="71" t="s">
        <v>23</v>
      </c>
      <c r="E152" s="76">
        <v>6</v>
      </c>
      <c r="F152" s="75"/>
      <c r="G152" s="190">
        <f t="shared" si="1"/>
        <v>0</v>
      </c>
      <c r="H152" s="13"/>
    </row>
    <row r="153" spans="2:8" ht="20.399999999999999" customHeight="1" x14ac:dyDescent="0.25">
      <c r="B153" s="19" t="s">
        <v>257</v>
      </c>
      <c r="C153" s="58" t="s">
        <v>186</v>
      </c>
      <c r="D153" s="71" t="s">
        <v>23</v>
      </c>
      <c r="E153" s="76">
        <v>3</v>
      </c>
      <c r="F153" s="75"/>
      <c r="G153" s="190">
        <f t="shared" ref="G153:G160" si="2">E153*F153</f>
        <v>0</v>
      </c>
      <c r="H153" s="13"/>
    </row>
    <row r="154" spans="2:8" ht="20.399999999999999" customHeight="1" x14ac:dyDescent="0.25">
      <c r="B154" s="19" t="s">
        <v>258</v>
      </c>
      <c r="C154" s="58" t="s">
        <v>187</v>
      </c>
      <c r="D154" s="71" t="s">
        <v>23</v>
      </c>
      <c r="E154" s="76">
        <v>2</v>
      </c>
      <c r="F154" s="75"/>
      <c r="G154" s="190">
        <f t="shared" si="2"/>
        <v>0</v>
      </c>
      <c r="H154" s="13"/>
    </row>
    <row r="155" spans="2:8" ht="20.399999999999999" customHeight="1" x14ac:dyDescent="0.25">
      <c r="B155" s="19" t="s">
        <v>259</v>
      </c>
      <c r="C155" s="58" t="s">
        <v>188</v>
      </c>
      <c r="D155" s="71" t="s">
        <v>14</v>
      </c>
      <c r="E155" s="76">
        <v>18</v>
      </c>
      <c r="F155" s="75"/>
      <c r="G155" s="190">
        <f t="shared" si="2"/>
        <v>0</v>
      </c>
      <c r="H155" s="13"/>
    </row>
    <row r="156" spans="2:8" ht="20.399999999999999" customHeight="1" x14ac:dyDescent="0.25">
      <c r="B156" s="19" t="s">
        <v>260</v>
      </c>
      <c r="C156" s="58" t="s">
        <v>189</v>
      </c>
      <c r="D156" s="71" t="s">
        <v>23</v>
      </c>
      <c r="E156" s="76">
        <v>8</v>
      </c>
      <c r="F156" s="75"/>
      <c r="G156" s="190">
        <f t="shared" si="2"/>
        <v>0</v>
      </c>
      <c r="H156" s="13"/>
    </row>
    <row r="157" spans="2:8" ht="20.399999999999999" customHeight="1" x14ac:dyDescent="0.25">
      <c r="B157" s="19" t="s">
        <v>261</v>
      </c>
      <c r="C157" s="58" t="s">
        <v>190</v>
      </c>
      <c r="D157" s="71" t="s">
        <v>23</v>
      </c>
      <c r="E157" s="76">
        <v>7</v>
      </c>
      <c r="F157" s="75"/>
      <c r="G157" s="190">
        <f t="shared" si="2"/>
        <v>0</v>
      </c>
      <c r="H157" s="13"/>
    </row>
    <row r="158" spans="2:8" ht="20.399999999999999" customHeight="1" thickBot="1" x14ac:dyDescent="0.3">
      <c r="B158" s="19" t="s">
        <v>262</v>
      </c>
      <c r="C158" s="34" t="s">
        <v>191</v>
      </c>
      <c r="D158" s="77" t="s">
        <v>23</v>
      </c>
      <c r="E158" s="84">
        <v>4</v>
      </c>
      <c r="F158" s="75"/>
      <c r="G158" s="191">
        <f t="shared" si="2"/>
        <v>0</v>
      </c>
      <c r="H158" s="13"/>
    </row>
    <row r="159" spans="2:8" ht="20.399999999999999" customHeight="1" thickBot="1" x14ac:dyDescent="0.3">
      <c r="B159" s="42">
        <v>4.12</v>
      </c>
      <c r="C159" s="60" t="s">
        <v>192</v>
      </c>
      <c r="D159" s="222"/>
      <c r="E159" s="223"/>
      <c r="F159" s="183" t="s">
        <v>8</v>
      </c>
      <c r="G159" s="185">
        <f>G160</f>
        <v>0</v>
      </c>
      <c r="H159" s="13"/>
    </row>
    <row r="160" spans="2:8" ht="20.399999999999999" customHeight="1" thickBot="1" x14ac:dyDescent="0.3">
      <c r="B160" s="88" t="s">
        <v>263</v>
      </c>
      <c r="C160" s="89" t="s">
        <v>193</v>
      </c>
      <c r="D160" s="90" t="s">
        <v>23</v>
      </c>
      <c r="E160" s="91">
        <v>1</v>
      </c>
      <c r="F160" s="92"/>
      <c r="G160" s="192">
        <f t="shared" si="2"/>
        <v>0</v>
      </c>
      <c r="H160" s="13"/>
    </row>
    <row r="161" spans="2:8" ht="51" customHeight="1" thickBot="1" x14ac:dyDescent="0.3">
      <c r="B161" s="218"/>
      <c r="C161" s="241"/>
      <c r="D161" s="219"/>
      <c r="E161" s="200" t="s">
        <v>196</v>
      </c>
      <c r="F161" s="202"/>
      <c r="G161" s="185">
        <f>+G159+G146+G138+G131+G127+G124+G113+G106+G100+G93+G87+G82</f>
        <v>0</v>
      </c>
      <c r="H161" s="13"/>
    </row>
    <row r="162" spans="2:8" ht="7.8" customHeight="1" thickBot="1" x14ac:dyDescent="0.3">
      <c r="C162" s="68"/>
      <c r="D162" s="68"/>
      <c r="E162" s="69"/>
      <c r="F162" s="69"/>
      <c r="G162" s="193"/>
      <c r="H162" s="13"/>
    </row>
    <row r="163" spans="2:8" ht="21" customHeight="1" thickBot="1" x14ac:dyDescent="0.3">
      <c r="B163" s="242" t="s">
        <v>109</v>
      </c>
      <c r="C163" s="243"/>
      <c r="D163" s="243"/>
      <c r="E163" s="243"/>
      <c r="F163" s="244"/>
      <c r="G163" s="194">
        <f>G80+G60+G38+G161</f>
        <v>0</v>
      </c>
    </row>
    <row r="164" spans="2:8" ht="8.4" customHeight="1" thickBot="1" x14ac:dyDescent="0.3">
      <c r="B164" s="61"/>
      <c r="G164" s="195"/>
    </row>
    <row r="165" spans="2:8" ht="23.4" customHeight="1" thickBot="1" x14ac:dyDescent="0.3">
      <c r="B165" s="242" t="s">
        <v>110</v>
      </c>
      <c r="C165" s="243"/>
      <c r="D165" s="243"/>
      <c r="E165" s="243"/>
      <c r="F165" s="244"/>
      <c r="G165" s="194">
        <f>+G163</f>
        <v>0</v>
      </c>
    </row>
    <row r="166" spans="2:8" ht="7.2" customHeight="1" x14ac:dyDescent="0.25">
      <c r="B166" s="61"/>
      <c r="G166" s="196"/>
    </row>
    <row r="167" spans="2:8" ht="14.4" customHeight="1" x14ac:dyDescent="0.25">
      <c r="B167" s="229" t="s">
        <v>111</v>
      </c>
      <c r="C167" s="230"/>
      <c r="D167" s="230"/>
      <c r="E167" s="231"/>
      <c r="F167" s="71"/>
      <c r="G167" s="197"/>
    </row>
    <row r="168" spans="2:8" ht="14.4" customHeight="1" x14ac:dyDescent="0.25">
      <c r="B168" s="229" t="s">
        <v>112</v>
      </c>
      <c r="C168" s="230"/>
      <c r="D168" s="230"/>
      <c r="E168" s="231"/>
      <c r="F168" s="71">
        <v>0.2</v>
      </c>
      <c r="G168" s="197">
        <f>+F168*G165</f>
        <v>0</v>
      </c>
    </row>
    <row r="169" spans="2:8" ht="14.4" customHeight="1" x14ac:dyDescent="0.25">
      <c r="B169" s="229" t="s">
        <v>113</v>
      </c>
      <c r="C169" s="230"/>
      <c r="D169" s="230"/>
      <c r="E169" s="231"/>
      <c r="F169" s="71">
        <v>0.05</v>
      </c>
      <c r="G169" s="197">
        <f>F169*G165</f>
        <v>0</v>
      </c>
    </row>
    <row r="170" spans="2:8" ht="15" customHeight="1" thickBot="1" x14ac:dyDescent="0.3">
      <c r="B170" s="232" t="s">
        <v>114</v>
      </c>
      <c r="C170" s="233"/>
      <c r="D170" s="233"/>
      <c r="E170" s="234"/>
      <c r="F170" s="77">
        <v>0.05</v>
      </c>
      <c r="G170" s="198">
        <f>F170*G165</f>
        <v>0</v>
      </c>
    </row>
    <row r="171" spans="2:8" ht="13.8" thickBot="1" x14ac:dyDescent="0.3">
      <c r="B171" s="235" t="s">
        <v>115</v>
      </c>
      <c r="C171" s="236"/>
      <c r="D171" s="236"/>
      <c r="E171" s="236"/>
      <c r="F171" s="237"/>
      <c r="G171" s="185">
        <f>SUM(G168:G170)</f>
        <v>0</v>
      </c>
    </row>
    <row r="172" spans="2:8" ht="13.8" thickBot="1" x14ac:dyDescent="0.3">
      <c r="B172" s="61"/>
      <c r="G172" s="196"/>
    </row>
    <row r="173" spans="2:8" ht="22.8" customHeight="1" thickBot="1" x14ac:dyDescent="0.35">
      <c r="B173" s="238" t="s">
        <v>116</v>
      </c>
      <c r="C173" s="239"/>
      <c r="D173" s="239"/>
      <c r="E173" s="239"/>
      <c r="F173" s="240"/>
      <c r="G173" s="199"/>
    </row>
  </sheetData>
  <mergeCells count="56">
    <mergeCell ref="D159:E159"/>
    <mergeCell ref="C81:G81"/>
    <mergeCell ref="D87:E87"/>
    <mergeCell ref="D93:E93"/>
    <mergeCell ref="D100:E100"/>
    <mergeCell ref="B169:E169"/>
    <mergeCell ref="B170:E170"/>
    <mergeCell ref="B171:F171"/>
    <mergeCell ref="B173:F173"/>
    <mergeCell ref="B161:D161"/>
    <mergeCell ref="E161:F161"/>
    <mergeCell ref="B163:F163"/>
    <mergeCell ref="B165:F165"/>
    <mergeCell ref="B167:E167"/>
    <mergeCell ref="B168:E168"/>
    <mergeCell ref="D113:E113"/>
    <mergeCell ref="D124:E124"/>
    <mergeCell ref="D127:E127"/>
    <mergeCell ref="D131:E131"/>
    <mergeCell ref="N6:V7"/>
    <mergeCell ref="D138:E138"/>
    <mergeCell ref="D146:E146"/>
    <mergeCell ref="C80:D80"/>
    <mergeCell ref="E80:F80"/>
    <mergeCell ref="D51:E51"/>
    <mergeCell ref="D58:E58"/>
    <mergeCell ref="C60:D60"/>
    <mergeCell ref="E60:F60"/>
    <mergeCell ref="C61:G61"/>
    <mergeCell ref="D64:E64"/>
    <mergeCell ref="D68:E68"/>
    <mergeCell ref="D71:E71"/>
    <mergeCell ref="D74:E74"/>
    <mergeCell ref="D76:E76"/>
    <mergeCell ref="D78:E78"/>
    <mergeCell ref="D106:E106"/>
    <mergeCell ref="D48:E48"/>
    <mergeCell ref="D16:E16"/>
    <mergeCell ref="D20:E20"/>
    <mergeCell ref="D23:E23"/>
    <mergeCell ref="D25:E25"/>
    <mergeCell ref="D28:E28"/>
    <mergeCell ref="D31:E31"/>
    <mergeCell ref="C38:D38"/>
    <mergeCell ref="E38:F38"/>
    <mergeCell ref="C39:G39"/>
    <mergeCell ref="D42:E42"/>
    <mergeCell ref="D46:E46"/>
    <mergeCell ref="C11:G11"/>
    <mergeCell ref="B2:G2"/>
    <mergeCell ref="B3:G3"/>
    <mergeCell ref="B4:G4"/>
    <mergeCell ref="B5:G5"/>
    <mergeCell ref="B8:G8"/>
    <mergeCell ref="B7:G7"/>
    <mergeCell ref="B6:G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09028-A70E-404D-9E52-099A807CE68C}">
  <dimension ref="B1:F149"/>
  <sheetViews>
    <sheetView zoomScale="70" zoomScaleNormal="70" workbookViewId="0">
      <selection activeCell="H147" sqref="H147"/>
    </sheetView>
  </sheetViews>
  <sheetFormatPr baseColWidth="10" defaultRowHeight="13.2" x14ac:dyDescent="0.25"/>
  <cols>
    <col min="1" max="1" width="3.6640625" style="1" customWidth="1"/>
    <col min="2" max="2" width="11.5546875" style="1"/>
    <col min="3" max="3" width="64.6640625" style="62" customWidth="1"/>
    <col min="4" max="4" width="15.33203125" style="1" bestFit="1" customWidth="1"/>
    <col min="5" max="5" width="14.6640625" style="63" customWidth="1"/>
    <col min="6" max="6" width="17.88671875" style="1" customWidth="1"/>
    <col min="7" max="16384" width="11.5546875" style="1"/>
  </cols>
  <sheetData>
    <row r="1" spans="2:6" ht="13.8" thickBot="1" x14ac:dyDescent="0.3">
      <c r="B1" s="64"/>
      <c r="C1" s="65"/>
      <c r="D1" s="65"/>
      <c r="E1" s="66"/>
    </row>
    <row r="2" spans="2:6" ht="13.8" thickBot="1" x14ac:dyDescent="0.3">
      <c r="B2" s="2" t="s">
        <v>3</v>
      </c>
      <c r="C2" s="3" t="s">
        <v>4</v>
      </c>
      <c r="D2" s="2" t="s">
        <v>5</v>
      </c>
      <c r="E2" s="4" t="s">
        <v>6</v>
      </c>
    </row>
    <row r="3" spans="2:6" ht="13.8" thickBot="1" x14ac:dyDescent="0.3">
      <c r="B3" s="4">
        <v>1</v>
      </c>
      <c r="C3" s="200" t="s">
        <v>9</v>
      </c>
      <c r="D3" s="201"/>
      <c r="E3" s="202"/>
    </row>
    <row r="4" spans="2:6" ht="16.2" customHeight="1" thickBot="1" x14ac:dyDescent="0.3">
      <c r="B4" s="4">
        <v>1.1000000000000001</v>
      </c>
      <c r="C4" s="6" t="s">
        <v>10</v>
      </c>
      <c r="D4" s="99"/>
      <c r="E4" s="100"/>
    </row>
    <row r="5" spans="2:6" ht="20.399999999999999" customHeight="1" thickBot="1" x14ac:dyDescent="0.3">
      <c r="B5" s="9" t="s">
        <v>12</v>
      </c>
      <c r="C5" s="10" t="s">
        <v>13</v>
      </c>
      <c r="D5" s="11" t="s">
        <v>14</v>
      </c>
      <c r="E5" s="103">
        <v>150</v>
      </c>
      <c r="F5" s="13"/>
    </row>
    <row r="6" spans="2:6" ht="13.8" thickBot="1" x14ac:dyDescent="0.3">
      <c r="B6" s="4">
        <v>1.2</v>
      </c>
      <c r="C6" s="6" t="s">
        <v>15</v>
      </c>
      <c r="D6" s="99"/>
      <c r="E6" s="100"/>
      <c r="F6" s="13"/>
    </row>
    <row r="7" spans="2:6" ht="21.6" customHeight="1" thickBot="1" x14ac:dyDescent="0.3">
      <c r="B7" s="15" t="str">
        <f>'[1]1,00'!$B$15</f>
        <v>1,2,1</v>
      </c>
      <c r="C7" s="16" t="s">
        <v>15</v>
      </c>
      <c r="D7" s="17" t="s">
        <v>16</v>
      </c>
      <c r="E7" s="103">
        <v>1</v>
      </c>
      <c r="F7" s="13"/>
    </row>
    <row r="8" spans="2:6" ht="13.8" thickBot="1" x14ac:dyDescent="0.3">
      <c r="B8" s="18">
        <v>1.3</v>
      </c>
      <c r="C8" s="6" t="s">
        <v>17</v>
      </c>
      <c r="D8" s="218"/>
      <c r="E8" s="219"/>
      <c r="F8" s="13"/>
    </row>
    <row r="9" spans="2:6" ht="36.6" customHeight="1" x14ac:dyDescent="0.25">
      <c r="B9" s="19" t="s">
        <v>18</v>
      </c>
      <c r="C9" s="20" t="s">
        <v>19</v>
      </c>
      <c r="D9" s="21" t="s">
        <v>20</v>
      </c>
      <c r="E9" s="104">
        <v>32</v>
      </c>
      <c r="F9" s="13"/>
    </row>
    <row r="10" spans="2:6" ht="21" customHeight="1" x14ac:dyDescent="0.25">
      <c r="B10" s="22" t="s">
        <v>21</v>
      </c>
      <c r="C10" s="23" t="s">
        <v>22</v>
      </c>
      <c r="D10" s="24" t="s">
        <v>23</v>
      </c>
      <c r="E10" s="105">
        <v>2</v>
      </c>
      <c r="F10" s="13"/>
    </row>
    <row r="11" spans="2:6" ht="21" customHeight="1" thickBot="1" x14ac:dyDescent="0.3">
      <c r="B11" s="25" t="s">
        <v>24</v>
      </c>
      <c r="C11" s="26" t="s">
        <v>25</v>
      </c>
      <c r="D11" s="27" t="s">
        <v>16</v>
      </c>
      <c r="E11" s="106">
        <v>1</v>
      </c>
      <c r="F11" s="13"/>
    </row>
    <row r="12" spans="2:6" ht="13.8" thickBot="1" x14ac:dyDescent="0.3">
      <c r="B12" s="18">
        <v>1.4</v>
      </c>
      <c r="C12" s="28" t="s">
        <v>26</v>
      </c>
      <c r="D12" s="218"/>
      <c r="E12" s="219"/>
      <c r="F12" s="13"/>
    </row>
    <row r="13" spans="2:6" x14ac:dyDescent="0.25">
      <c r="B13" s="19" t="s">
        <v>27</v>
      </c>
      <c r="C13" s="29" t="s">
        <v>28</v>
      </c>
      <c r="D13" s="21" t="s">
        <v>23</v>
      </c>
      <c r="E13" s="104">
        <v>1</v>
      </c>
      <c r="F13" s="13"/>
    </row>
    <row r="14" spans="2:6" ht="13.8" thickBot="1" x14ac:dyDescent="0.3">
      <c r="B14" s="25" t="s">
        <v>29</v>
      </c>
      <c r="C14" s="26" t="s">
        <v>30</v>
      </c>
      <c r="D14" s="27" t="s">
        <v>16</v>
      </c>
      <c r="E14" s="106">
        <v>1</v>
      </c>
      <c r="F14" s="13"/>
    </row>
    <row r="15" spans="2:6" ht="13.8" thickBot="1" x14ac:dyDescent="0.3">
      <c r="B15" s="18">
        <v>1.5</v>
      </c>
      <c r="C15" s="28" t="s">
        <v>31</v>
      </c>
      <c r="D15" s="218"/>
      <c r="E15" s="219"/>
      <c r="F15" s="13"/>
    </row>
    <row r="16" spans="2:6" ht="13.8" thickBot="1" x14ac:dyDescent="0.3">
      <c r="B16" s="15" t="s">
        <v>32</v>
      </c>
      <c r="C16" s="16" t="s">
        <v>33</v>
      </c>
      <c r="D16" s="17" t="s">
        <v>14</v>
      </c>
      <c r="E16" s="103">
        <v>125</v>
      </c>
      <c r="F16" s="13"/>
    </row>
    <row r="17" spans="2:6" ht="15" customHeight="1" thickBot="1" x14ac:dyDescent="0.3">
      <c r="B17" s="18">
        <v>1.6</v>
      </c>
      <c r="C17" s="28" t="s">
        <v>34</v>
      </c>
      <c r="D17" s="218"/>
      <c r="E17" s="219"/>
      <c r="F17" s="13"/>
    </row>
    <row r="18" spans="2:6" ht="15" customHeight="1" x14ac:dyDescent="0.25">
      <c r="B18" s="19" t="s">
        <v>35</v>
      </c>
      <c r="C18" s="30" t="s">
        <v>36</v>
      </c>
      <c r="D18" s="31" t="s">
        <v>16</v>
      </c>
      <c r="E18" s="106">
        <v>1</v>
      </c>
      <c r="F18" s="13"/>
    </row>
    <row r="19" spans="2:6" ht="15" customHeight="1" thickBot="1" x14ac:dyDescent="0.3">
      <c r="B19" s="25" t="s">
        <v>37</v>
      </c>
      <c r="C19" s="32" t="s">
        <v>38</v>
      </c>
      <c r="D19" s="27" t="s">
        <v>16</v>
      </c>
      <c r="E19" s="106">
        <v>1</v>
      </c>
      <c r="F19" s="13"/>
    </row>
    <row r="20" spans="2:6" ht="15" customHeight="1" thickBot="1" x14ac:dyDescent="0.3">
      <c r="B20" s="18">
        <v>1.7</v>
      </c>
      <c r="C20" s="28" t="s">
        <v>39</v>
      </c>
      <c r="D20" s="218"/>
      <c r="E20" s="219"/>
      <c r="F20" s="13"/>
    </row>
    <row r="21" spans="2:6" ht="30" customHeight="1" x14ac:dyDescent="0.25">
      <c r="B21" s="19" t="s">
        <v>40</v>
      </c>
      <c r="C21" s="33" t="s">
        <v>41</v>
      </c>
      <c r="D21" s="21" t="s">
        <v>14</v>
      </c>
      <c r="E21" s="104">
        <f>1.2*2.6</f>
        <v>3.12</v>
      </c>
      <c r="F21" s="13"/>
    </row>
    <row r="22" spans="2:6" ht="30" customHeight="1" thickBot="1" x14ac:dyDescent="0.3">
      <c r="B22" s="25" t="s">
        <v>42</v>
      </c>
      <c r="C22" s="34" t="s">
        <v>43</v>
      </c>
      <c r="D22" s="27" t="s">
        <v>14</v>
      </c>
      <c r="E22" s="106">
        <f>(7.8*7.8)+(8*9)</f>
        <v>132.84</v>
      </c>
      <c r="F22" s="13"/>
    </row>
    <row r="23" spans="2:6" ht="15" customHeight="1" thickBot="1" x14ac:dyDescent="0.3">
      <c r="B23" s="18">
        <v>1.8</v>
      </c>
      <c r="C23" s="28" t="s">
        <v>44</v>
      </c>
      <c r="D23" s="218"/>
      <c r="E23" s="219"/>
      <c r="F23" s="13"/>
    </row>
    <row r="24" spans="2:6" ht="36" customHeight="1" x14ac:dyDescent="0.25">
      <c r="B24" s="19" t="s">
        <v>45</v>
      </c>
      <c r="C24" s="20" t="s">
        <v>46</v>
      </c>
      <c r="D24" s="21" t="s">
        <v>14</v>
      </c>
      <c r="E24" s="104">
        <f>(33*0.2)</f>
        <v>6.6000000000000005</v>
      </c>
      <c r="F24" s="13"/>
    </row>
    <row r="25" spans="2:6" ht="30.6" customHeight="1" thickBot="1" x14ac:dyDescent="0.3">
      <c r="B25" s="25" t="s">
        <v>47</v>
      </c>
      <c r="C25" s="34" t="s">
        <v>48</v>
      </c>
      <c r="D25" s="27" t="s">
        <v>14</v>
      </c>
      <c r="E25" s="106">
        <f>(0.5*5)*5</f>
        <v>12.5</v>
      </c>
      <c r="F25" s="13"/>
    </row>
    <row r="26" spans="2:6" ht="16.2" customHeight="1" thickBot="1" x14ac:dyDescent="0.3">
      <c r="B26" s="18">
        <v>1.9</v>
      </c>
      <c r="C26" s="28" t="s">
        <v>49</v>
      </c>
      <c r="D26" s="97"/>
      <c r="E26" s="98"/>
      <c r="F26" s="13"/>
    </row>
    <row r="27" spans="2:6" ht="15" customHeight="1" x14ac:dyDescent="0.25">
      <c r="B27" s="19" t="s">
        <v>50</v>
      </c>
      <c r="C27" s="30" t="s">
        <v>51</v>
      </c>
      <c r="D27" s="31" t="s">
        <v>16</v>
      </c>
      <c r="E27" s="107" t="s">
        <v>52</v>
      </c>
      <c r="F27" s="13"/>
    </row>
    <row r="28" spans="2:6" ht="15" customHeight="1" x14ac:dyDescent="0.25">
      <c r="B28" s="22" t="s">
        <v>53</v>
      </c>
      <c r="C28" s="36" t="s">
        <v>54</v>
      </c>
      <c r="D28" s="37" t="s">
        <v>14</v>
      </c>
      <c r="E28" s="108">
        <f>((1*1.1)+(0.9*1.1))</f>
        <v>2.0900000000000003</v>
      </c>
      <c r="F28" s="13"/>
    </row>
    <row r="29" spans="2:6" ht="15" customHeight="1" thickBot="1" x14ac:dyDescent="0.3">
      <c r="B29" s="25" t="s">
        <v>55</v>
      </c>
      <c r="C29" s="39" t="s">
        <v>56</v>
      </c>
      <c r="D29" s="40" t="s">
        <v>14</v>
      </c>
      <c r="E29" s="109">
        <f>(1*1.5)</f>
        <v>1.5</v>
      </c>
      <c r="F29" s="13"/>
    </row>
    <row r="30" spans="2:6" ht="13.8" thickBot="1" x14ac:dyDescent="0.3">
      <c r="B30" s="4">
        <v>2</v>
      </c>
      <c r="C30" s="200" t="s">
        <v>58</v>
      </c>
      <c r="D30" s="201"/>
      <c r="E30" s="202"/>
      <c r="F30" s="13"/>
    </row>
    <row r="31" spans="2:6" ht="13.8" thickBot="1" x14ac:dyDescent="0.3">
      <c r="B31" s="4">
        <v>2.1</v>
      </c>
      <c r="C31" s="6" t="s">
        <v>10</v>
      </c>
      <c r="D31" s="95"/>
      <c r="E31" s="96"/>
      <c r="F31" s="13"/>
    </row>
    <row r="32" spans="2:6" ht="13.8" thickBot="1" x14ac:dyDescent="0.3">
      <c r="B32" s="44" t="s">
        <v>59</v>
      </c>
      <c r="C32" s="45" t="s">
        <v>13</v>
      </c>
      <c r="D32" s="46" t="s">
        <v>14</v>
      </c>
      <c r="E32" s="107">
        <v>500</v>
      </c>
      <c r="F32" s="13"/>
    </row>
    <row r="33" spans="2:6" ht="13.8" thickBot="1" x14ac:dyDescent="0.3">
      <c r="B33" s="4">
        <v>2.2000000000000002</v>
      </c>
      <c r="C33" s="6" t="s">
        <v>17</v>
      </c>
      <c r="D33" s="216"/>
      <c r="E33" s="217"/>
      <c r="F33" s="13"/>
    </row>
    <row r="34" spans="2:6" ht="16.2" customHeight="1" x14ac:dyDescent="0.25">
      <c r="B34" s="19" t="s">
        <v>60</v>
      </c>
      <c r="C34" s="30" t="s">
        <v>61</v>
      </c>
      <c r="D34" s="31" t="s">
        <v>20</v>
      </c>
      <c r="E34" s="110">
        <v>17</v>
      </c>
      <c r="F34" s="13"/>
    </row>
    <row r="35" spans="2:6" ht="16.2" customHeight="1" x14ac:dyDescent="0.25">
      <c r="B35" s="22" t="s">
        <v>62</v>
      </c>
      <c r="C35" s="36" t="s">
        <v>22</v>
      </c>
      <c r="D35" s="37" t="s">
        <v>23</v>
      </c>
      <c r="E35" s="110">
        <v>1</v>
      </c>
      <c r="F35" s="13"/>
    </row>
    <row r="36" spans="2:6" ht="16.2" customHeight="1" thickBot="1" x14ac:dyDescent="0.3">
      <c r="B36" s="25" t="s">
        <v>63</v>
      </c>
      <c r="C36" s="39" t="s">
        <v>64</v>
      </c>
      <c r="D36" s="40" t="s">
        <v>16</v>
      </c>
      <c r="E36" s="110">
        <v>1</v>
      </c>
      <c r="F36" s="13"/>
    </row>
    <row r="37" spans="2:6" ht="16.2" customHeight="1" thickBot="1" x14ac:dyDescent="0.3">
      <c r="B37" s="18">
        <v>2.2999999999999998</v>
      </c>
      <c r="C37" s="6" t="s">
        <v>34</v>
      </c>
      <c r="D37" s="216"/>
      <c r="E37" s="217"/>
      <c r="F37" s="13"/>
    </row>
    <row r="38" spans="2:6" ht="16.2" customHeight="1" thickBot="1" x14ac:dyDescent="0.3">
      <c r="B38" s="15" t="s">
        <v>65</v>
      </c>
      <c r="C38" s="50" t="s">
        <v>66</v>
      </c>
      <c r="D38" s="46" t="s">
        <v>16</v>
      </c>
      <c r="E38" s="110">
        <v>1</v>
      </c>
      <c r="F38" s="13"/>
    </row>
    <row r="39" spans="2:6" ht="16.2" customHeight="1" thickBot="1" x14ac:dyDescent="0.3">
      <c r="B39" s="18">
        <v>2.4</v>
      </c>
      <c r="C39" s="28" t="s">
        <v>31</v>
      </c>
      <c r="D39" s="216"/>
      <c r="E39" s="217"/>
      <c r="F39" s="13"/>
    </row>
    <row r="40" spans="2:6" ht="16.2" customHeight="1" x14ac:dyDescent="0.25">
      <c r="B40" s="19" t="s">
        <v>67</v>
      </c>
      <c r="C40" s="29" t="s">
        <v>68</v>
      </c>
      <c r="D40" s="31" t="s">
        <v>14</v>
      </c>
      <c r="E40" s="110">
        <v>380</v>
      </c>
      <c r="F40" s="13"/>
    </row>
    <row r="41" spans="2:6" ht="16.2" customHeight="1" thickBot="1" x14ac:dyDescent="0.3">
      <c r="B41" s="25" t="s">
        <v>69</v>
      </c>
      <c r="C41" s="39" t="s">
        <v>70</v>
      </c>
      <c r="D41" s="40" t="s">
        <v>14</v>
      </c>
      <c r="E41" s="109" t="s">
        <v>71</v>
      </c>
      <c r="F41" s="13"/>
    </row>
    <row r="42" spans="2:6" ht="16.2" customHeight="1" thickBot="1" x14ac:dyDescent="0.3">
      <c r="B42" s="18">
        <v>2.5</v>
      </c>
      <c r="C42" s="51" t="s">
        <v>72</v>
      </c>
      <c r="D42" s="216"/>
      <c r="E42" s="217"/>
      <c r="F42" s="13"/>
    </row>
    <row r="43" spans="2:6" ht="16.2" customHeight="1" thickBot="1" x14ac:dyDescent="0.3">
      <c r="B43" s="25" t="s">
        <v>73</v>
      </c>
      <c r="C43" s="36" t="s">
        <v>74</v>
      </c>
      <c r="D43" s="37" t="s">
        <v>23</v>
      </c>
      <c r="E43" s="111">
        <v>2</v>
      </c>
      <c r="F43" s="13"/>
    </row>
    <row r="44" spans="2:6" ht="16.2" customHeight="1" thickBot="1" x14ac:dyDescent="0.3">
      <c r="B44" s="18">
        <v>2.6</v>
      </c>
      <c r="C44" s="53" t="s">
        <v>49</v>
      </c>
      <c r="D44" s="54"/>
      <c r="E44" s="112"/>
      <c r="F44" s="13"/>
    </row>
    <row r="45" spans="2:6" ht="16.2" customHeight="1" thickBot="1" x14ac:dyDescent="0.3">
      <c r="B45" s="15" t="s">
        <v>75</v>
      </c>
      <c r="C45" s="36" t="s">
        <v>76</v>
      </c>
      <c r="D45" s="37" t="s">
        <v>16</v>
      </c>
      <c r="E45" s="111">
        <v>1</v>
      </c>
      <c r="F45" s="13"/>
    </row>
    <row r="46" spans="2:6" ht="16.2" customHeight="1" thickBot="1" x14ac:dyDescent="0.3">
      <c r="B46" s="18">
        <v>2.7</v>
      </c>
      <c r="C46" s="53" t="s">
        <v>77</v>
      </c>
      <c r="D46" s="54"/>
      <c r="E46" s="112"/>
      <c r="F46" s="13"/>
    </row>
    <row r="47" spans="2:6" x14ac:dyDescent="0.25">
      <c r="B47" s="19" t="s">
        <v>78</v>
      </c>
      <c r="C47" s="36" t="s">
        <v>79</v>
      </c>
      <c r="D47" s="37" t="s">
        <v>16</v>
      </c>
      <c r="E47" s="111">
        <v>1</v>
      </c>
      <c r="F47" s="13"/>
    </row>
    <row r="48" spans="2:6" ht="13.8" thickBot="1" x14ac:dyDescent="0.3">
      <c r="B48" s="25" t="s">
        <v>80</v>
      </c>
      <c r="C48" s="39" t="s">
        <v>81</v>
      </c>
      <c r="D48" s="40" t="s">
        <v>14</v>
      </c>
      <c r="E48" s="110">
        <v>4</v>
      </c>
      <c r="F48" s="13"/>
    </row>
    <row r="49" spans="2:6" ht="13.8" thickBot="1" x14ac:dyDescent="0.3">
      <c r="B49" s="18">
        <v>2.8</v>
      </c>
      <c r="C49" s="51" t="s">
        <v>82</v>
      </c>
      <c r="D49" s="216"/>
      <c r="E49" s="217"/>
      <c r="F49" s="13"/>
    </row>
    <row r="50" spans="2:6" ht="27" thickBot="1" x14ac:dyDescent="0.3">
      <c r="B50" s="15" t="s">
        <v>83</v>
      </c>
      <c r="C50" s="50" t="s">
        <v>84</v>
      </c>
      <c r="D50" s="46" t="s">
        <v>14</v>
      </c>
      <c r="E50" s="113">
        <f>1.2*10</f>
        <v>12</v>
      </c>
      <c r="F50" s="13"/>
    </row>
    <row r="51" spans="2:6" ht="13.8" thickBot="1" x14ac:dyDescent="0.3">
      <c r="B51" s="4">
        <v>3</v>
      </c>
      <c r="C51" s="225" t="s">
        <v>86</v>
      </c>
      <c r="D51" s="226"/>
      <c r="E51" s="227"/>
      <c r="F51" s="13"/>
    </row>
    <row r="52" spans="2:6" ht="13.8" thickBot="1" x14ac:dyDescent="0.3">
      <c r="B52" s="4">
        <v>3.1</v>
      </c>
      <c r="C52" s="6" t="s">
        <v>10</v>
      </c>
      <c r="D52" s="95"/>
      <c r="E52" s="96"/>
      <c r="F52" s="13"/>
    </row>
    <row r="53" spans="2:6" ht="13.8" thickBot="1" x14ac:dyDescent="0.3">
      <c r="B53" s="44" t="s">
        <v>87</v>
      </c>
      <c r="C53" s="45" t="s">
        <v>13</v>
      </c>
      <c r="D53" s="46" t="s">
        <v>14</v>
      </c>
      <c r="E53" s="114">
        <v>250</v>
      </c>
      <c r="F53" s="13"/>
    </row>
    <row r="54" spans="2:6" ht="13.8" thickBot="1" x14ac:dyDescent="0.3">
      <c r="B54" s="4">
        <v>3.2</v>
      </c>
      <c r="C54" s="51" t="s">
        <v>88</v>
      </c>
      <c r="D54" s="200"/>
      <c r="E54" s="202"/>
      <c r="F54" s="13"/>
    </row>
    <row r="55" spans="2:6" ht="26.4" x14ac:dyDescent="0.25">
      <c r="B55" s="19" t="s">
        <v>89</v>
      </c>
      <c r="C55" s="20" t="s">
        <v>90</v>
      </c>
      <c r="D55" s="21" t="s">
        <v>16</v>
      </c>
      <c r="E55" s="114">
        <v>1</v>
      </c>
      <c r="F55" s="13"/>
    </row>
    <row r="56" spans="2:6" ht="32.4" customHeight="1" x14ac:dyDescent="0.25">
      <c r="B56" s="22" t="s">
        <v>91</v>
      </c>
      <c r="C56" s="58" t="s">
        <v>92</v>
      </c>
      <c r="D56" s="24" t="s">
        <v>16</v>
      </c>
      <c r="E56" s="115">
        <v>1</v>
      </c>
      <c r="F56" s="13"/>
    </row>
    <row r="57" spans="2:6" ht="30.6" customHeight="1" thickBot="1" x14ac:dyDescent="0.3">
      <c r="B57" s="25" t="s">
        <v>93</v>
      </c>
      <c r="C57" s="34" t="s">
        <v>94</v>
      </c>
      <c r="D57" s="27" t="s">
        <v>16</v>
      </c>
      <c r="E57" s="116">
        <v>1</v>
      </c>
      <c r="F57" s="13"/>
    </row>
    <row r="58" spans="2:6" ht="13.8" thickBot="1" x14ac:dyDescent="0.3">
      <c r="B58" s="18">
        <v>3.3</v>
      </c>
      <c r="C58" s="28" t="s">
        <v>49</v>
      </c>
      <c r="D58" s="218"/>
      <c r="E58" s="219"/>
      <c r="F58" s="13"/>
    </row>
    <row r="59" spans="2:6" x14ac:dyDescent="0.25">
      <c r="B59" s="19" t="s">
        <v>95</v>
      </c>
      <c r="C59" s="29" t="s">
        <v>51</v>
      </c>
      <c r="D59" s="21" t="s">
        <v>16</v>
      </c>
      <c r="E59" s="114">
        <v>1</v>
      </c>
      <c r="F59" s="13"/>
    </row>
    <row r="60" spans="2:6" ht="13.8" thickBot="1" x14ac:dyDescent="0.3">
      <c r="B60" s="25" t="s">
        <v>96</v>
      </c>
      <c r="C60" s="26" t="s">
        <v>97</v>
      </c>
      <c r="D60" s="27" t="s">
        <v>14</v>
      </c>
      <c r="E60" s="106">
        <f>(0.5*1)*12</f>
        <v>6</v>
      </c>
      <c r="F60" s="13"/>
    </row>
    <row r="61" spans="2:6" ht="13.8" thickBot="1" x14ac:dyDescent="0.3">
      <c r="B61" s="18">
        <v>3.4</v>
      </c>
      <c r="C61" s="28" t="s">
        <v>34</v>
      </c>
      <c r="D61" s="218"/>
      <c r="E61" s="219"/>
      <c r="F61" s="13"/>
    </row>
    <row r="62" spans="2:6" x14ac:dyDescent="0.25">
      <c r="B62" s="19" t="s">
        <v>98</v>
      </c>
      <c r="C62" s="29" t="s">
        <v>99</v>
      </c>
      <c r="D62" s="21" t="s">
        <v>23</v>
      </c>
      <c r="E62" s="114">
        <v>36</v>
      </c>
      <c r="F62" s="13"/>
    </row>
    <row r="63" spans="2:6" ht="13.8" thickBot="1" x14ac:dyDescent="0.3">
      <c r="B63" s="22" t="s">
        <v>100</v>
      </c>
      <c r="C63" s="23" t="s">
        <v>101</v>
      </c>
      <c r="D63" s="24" t="s">
        <v>16</v>
      </c>
      <c r="E63" s="115">
        <v>1</v>
      </c>
      <c r="F63" s="13"/>
    </row>
    <row r="64" spans="2:6" ht="13.8" thickBot="1" x14ac:dyDescent="0.3">
      <c r="B64" s="5">
        <v>3.5</v>
      </c>
      <c r="C64" s="28" t="s">
        <v>102</v>
      </c>
      <c r="D64" s="218"/>
      <c r="E64" s="219"/>
      <c r="F64" s="13"/>
    </row>
    <row r="65" spans="2:6" ht="27" thickBot="1" x14ac:dyDescent="0.3">
      <c r="B65" s="15" t="s">
        <v>103</v>
      </c>
      <c r="C65" s="59" t="s">
        <v>104</v>
      </c>
      <c r="D65" s="17" t="s">
        <v>20</v>
      </c>
      <c r="E65" s="117">
        <v>18</v>
      </c>
      <c r="F65" s="13"/>
    </row>
    <row r="66" spans="2:6" ht="13.8" thickBot="1" x14ac:dyDescent="0.3">
      <c r="B66" s="5">
        <v>3.6</v>
      </c>
      <c r="C66" s="60" t="s">
        <v>105</v>
      </c>
      <c r="D66" s="218"/>
      <c r="E66" s="219"/>
      <c r="F66" s="13"/>
    </row>
    <row r="67" spans="2:6" ht="13.8" thickBot="1" x14ac:dyDescent="0.3">
      <c r="B67" s="15" t="s">
        <v>106</v>
      </c>
      <c r="C67" s="16" t="s">
        <v>107</v>
      </c>
      <c r="D67" s="17" t="s">
        <v>20</v>
      </c>
      <c r="E67" s="117">
        <v>188</v>
      </c>
      <c r="F67" s="13"/>
    </row>
    <row r="68" spans="2:6" ht="13.8" thickBot="1" x14ac:dyDescent="0.3">
      <c r="B68" s="5">
        <v>3.7</v>
      </c>
      <c r="C68" s="28" t="s">
        <v>17</v>
      </c>
      <c r="D68" s="218"/>
      <c r="E68" s="219"/>
      <c r="F68" s="13"/>
    </row>
    <row r="69" spans="2:6" ht="13.8" thickBot="1" x14ac:dyDescent="0.3">
      <c r="B69" s="22" t="s">
        <v>108</v>
      </c>
      <c r="C69" s="26" t="s">
        <v>64</v>
      </c>
      <c r="D69" s="27" t="s">
        <v>16</v>
      </c>
      <c r="E69" s="116">
        <v>1</v>
      </c>
      <c r="F69" s="13"/>
    </row>
    <row r="70" spans="2:6" ht="20.399999999999999" customHeight="1" thickBot="1" x14ac:dyDescent="0.3">
      <c r="B70" s="4">
        <v>4</v>
      </c>
      <c r="C70" s="225" t="s">
        <v>264</v>
      </c>
      <c r="D70" s="226"/>
      <c r="E70" s="227"/>
      <c r="F70" s="13"/>
    </row>
    <row r="71" spans="2:6" ht="20.399999999999999" customHeight="1" thickBot="1" x14ac:dyDescent="0.3">
      <c r="B71" s="67">
        <v>4.0999999999999996</v>
      </c>
      <c r="C71" s="28" t="s">
        <v>118</v>
      </c>
      <c r="D71" s="99"/>
      <c r="E71" s="96"/>
      <c r="F71" s="13"/>
    </row>
    <row r="72" spans="2:6" ht="20.399999999999999" customHeight="1" x14ac:dyDescent="0.25">
      <c r="B72" s="22" t="s">
        <v>197</v>
      </c>
      <c r="C72" s="29" t="s">
        <v>119</v>
      </c>
      <c r="D72" s="24" t="s">
        <v>14</v>
      </c>
      <c r="E72" s="118">
        <v>370</v>
      </c>
      <c r="F72" s="13"/>
    </row>
    <row r="73" spans="2:6" ht="20.399999999999999" customHeight="1" x14ac:dyDescent="0.25">
      <c r="B73" s="22" t="s">
        <v>198</v>
      </c>
      <c r="C73" s="23" t="s">
        <v>120</v>
      </c>
      <c r="D73" s="24" t="s">
        <v>20</v>
      </c>
      <c r="E73" s="118">
        <v>20</v>
      </c>
      <c r="F73" s="13"/>
    </row>
    <row r="74" spans="2:6" ht="26.4" x14ac:dyDescent="0.25">
      <c r="B74" s="22" t="s">
        <v>199</v>
      </c>
      <c r="C74" s="58" t="s">
        <v>121</v>
      </c>
      <c r="D74" s="71" t="s">
        <v>14</v>
      </c>
      <c r="E74" s="119">
        <v>351</v>
      </c>
      <c r="F74" s="13"/>
    </row>
    <row r="75" spans="2:6" ht="27" thickBot="1" x14ac:dyDescent="0.3">
      <c r="B75" s="22" t="s">
        <v>200</v>
      </c>
      <c r="C75" s="34" t="s">
        <v>122</v>
      </c>
      <c r="D75" s="77" t="s">
        <v>14</v>
      </c>
      <c r="E75" s="120">
        <v>380</v>
      </c>
      <c r="F75" s="13"/>
    </row>
    <row r="76" spans="2:6" ht="20.399999999999999" customHeight="1" thickBot="1" x14ac:dyDescent="0.3">
      <c r="B76" s="93">
        <v>4.2</v>
      </c>
      <c r="C76" s="60" t="s">
        <v>123</v>
      </c>
      <c r="D76" s="222"/>
      <c r="E76" s="223"/>
      <c r="F76" s="13"/>
    </row>
    <row r="77" spans="2:6" ht="20.399999999999999" customHeight="1" x14ac:dyDescent="0.25">
      <c r="B77" s="19" t="s">
        <v>201</v>
      </c>
      <c r="C77" s="20" t="s">
        <v>124</v>
      </c>
      <c r="D77" s="79" t="s">
        <v>14</v>
      </c>
      <c r="E77" s="121">
        <v>350</v>
      </c>
      <c r="F77" s="13"/>
    </row>
    <row r="78" spans="2:6" ht="20.399999999999999" customHeight="1" x14ac:dyDescent="0.25">
      <c r="B78" s="19" t="s">
        <v>202</v>
      </c>
      <c r="C78" s="58" t="s">
        <v>125</v>
      </c>
      <c r="D78" s="71" t="s">
        <v>194</v>
      </c>
      <c r="E78" s="119">
        <f>350*1</f>
        <v>350</v>
      </c>
      <c r="F78" s="13"/>
    </row>
    <row r="79" spans="2:6" ht="20.399999999999999" customHeight="1" x14ac:dyDescent="0.25">
      <c r="B79" s="19" t="s">
        <v>203</v>
      </c>
      <c r="C79" s="58" t="s">
        <v>126</v>
      </c>
      <c r="D79" s="71" t="s">
        <v>194</v>
      </c>
      <c r="E79" s="119">
        <f>350*1</f>
        <v>350</v>
      </c>
      <c r="F79" s="13"/>
    </row>
    <row r="80" spans="2:6" ht="20.399999999999999" customHeight="1" x14ac:dyDescent="0.25">
      <c r="B80" s="19" t="s">
        <v>204</v>
      </c>
      <c r="C80" s="70" t="s">
        <v>127</v>
      </c>
      <c r="D80" s="71" t="s">
        <v>194</v>
      </c>
      <c r="E80" s="119">
        <f>1.2*1.2*1.5*37</f>
        <v>79.92</v>
      </c>
      <c r="F80" s="13"/>
    </row>
    <row r="81" spans="2:6" ht="20.399999999999999" customHeight="1" thickBot="1" x14ac:dyDescent="0.3">
      <c r="B81" s="19" t="s">
        <v>205</v>
      </c>
      <c r="C81" s="81" t="s">
        <v>128</v>
      </c>
      <c r="D81" s="27" t="s">
        <v>20</v>
      </c>
      <c r="E81" s="122">
        <v>185</v>
      </c>
      <c r="F81" s="13"/>
    </row>
    <row r="82" spans="2:6" ht="20.399999999999999" customHeight="1" thickBot="1" x14ac:dyDescent="0.3">
      <c r="B82" s="42">
        <v>4.3</v>
      </c>
      <c r="C82" s="83" t="s">
        <v>129</v>
      </c>
      <c r="D82" s="218"/>
      <c r="E82" s="219"/>
      <c r="F82" s="13"/>
    </row>
    <row r="83" spans="2:6" ht="20.399999999999999" customHeight="1" x14ac:dyDescent="0.25">
      <c r="B83" s="19" t="s">
        <v>206</v>
      </c>
      <c r="C83" s="82" t="s">
        <v>130</v>
      </c>
      <c r="D83" s="21" t="s">
        <v>23</v>
      </c>
      <c r="E83" s="123">
        <v>1</v>
      </c>
      <c r="F83" s="13"/>
    </row>
    <row r="84" spans="2:6" ht="20.399999999999999" customHeight="1" x14ac:dyDescent="0.25">
      <c r="B84" s="19" t="s">
        <v>207</v>
      </c>
      <c r="C84" s="70" t="s">
        <v>131</v>
      </c>
      <c r="D84" s="24" t="s">
        <v>194</v>
      </c>
      <c r="E84" s="124">
        <f>1.2*1.2*0.05*37</f>
        <v>2.6639999999999997</v>
      </c>
      <c r="F84" s="13"/>
    </row>
    <row r="85" spans="2:6" ht="20.399999999999999" customHeight="1" x14ac:dyDescent="0.25">
      <c r="B85" s="19" t="s">
        <v>208</v>
      </c>
      <c r="C85" s="58" t="s">
        <v>132</v>
      </c>
      <c r="D85" s="71" t="s">
        <v>194</v>
      </c>
      <c r="E85" s="124">
        <f>1.2*1.2*0.3*37</f>
        <v>15.984</v>
      </c>
      <c r="F85" s="13"/>
    </row>
    <row r="86" spans="2:6" ht="20.399999999999999" customHeight="1" x14ac:dyDescent="0.25">
      <c r="B86" s="19" t="s">
        <v>209</v>
      </c>
      <c r="C86" s="58" t="s">
        <v>133</v>
      </c>
      <c r="D86" s="71" t="s">
        <v>194</v>
      </c>
      <c r="E86" s="118">
        <f>0.35*0.35*1.2*37</f>
        <v>5.4389999999999983</v>
      </c>
      <c r="F86" s="13"/>
    </row>
    <row r="87" spans="2:6" ht="20.399999999999999" customHeight="1" x14ac:dyDescent="0.25">
      <c r="B87" s="19" t="s">
        <v>210</v>
      </c>
      <c r="C87" s="58" t="s">
        <v>134</v>
      </c>
      <c r="D87" s="71" t="s">
        <v>194</v>
      </c>
      <c r="E87" s="124">
        <f>2.8*0.25*0.25*37</f>
        <v>6.4749999999999996</v>
      </c>
      <c r="F87" s="13"/>
    </row>
    <row r="88" spans="2:6" ht="20.399999999999999" customHeight="1" thickBot="1" x14ac:dyDescent="0.3">
      <c r="B88" s="19" t="s">
        <v>211</v>
      </c>
      <c r="C88" s="34" t="s">
        <v>135</v>
      </c>
      <c r="D88" s="77" t="s">
        <v>194</v>
      </c>
      <c r="E88" s="125">
        <f>185*0.25*0.25</f>
        <v>11.5625</v>
      </c>
      <c r="F88" s="13"/>
    </row>
    <row r="89" spans="2:6" ht="20.399999999999999" customHeight="1" thickBot="1" x14ac:dyDescent="0.3">
      <c r="B89" s="42">
        <v>4.4000000000000004</v>
      </c>
      <c r="C89" s="60" t="s">
        <v>136</v>
      </c>
      <c r="D89" s="245"/>
      <c r="E89" s="246"/>
      <c r="F89" s="13"/>
    </row>
    <row r="90" spans="2:6" ht="20.399999999999999" customHeight="1" x14ac:dyDescent="0.25">
      <c r="B90" s="19" t="s">
        <v>212</v>
      </c>
      <c r="C90" s="20" t="s">
        <v>137</v>
      </c>
      <c r="D90" s="79" t="s">
        <v>195</v>
      </c>
      <c r="E90" s="126">
        <f>14*37</f>
        <v>518</v>
      </c>
      <c r="F90" s="13"/>
    </row>
    <row r="91" spans="2:6" ht="20.399999999999999" customHeight="1" x14ac:dyDescent="0.25">
      <c r="B91" s="19" t="s">
        <v>213</v>
      </c>
      <c r="C91" s="58" t="s">
        <v>138</v>
      </c>
      <c r="D91" s="71" t="s">
        <v>195</v>
      </c>
      <c r="E91" s="118">
        <f>10*37</f>
        <v>370</v>
      </c>
      <c r="F91" s="13"/>
    </row>
    <row r="92" spans="2:6" ht="20.399999999999999" customHeight="1" x14ac:dyDescent="0.25">
      <c r="B92" s="19" t="s">
        <v>214</v>
      </c>
      <c r="C92" s="58" t="s">
        <v>139</v>
      </c>
      <c r="D92" s="71" t="s">
        <v>195</v>
      </c>
      <c r="E92" s="118">
        <f>30*37</f>
        <v>1110</v>
      </c>
      <c r="F92" s="13"/>
    </row>
    <row r="93" spans="2:6" ht="20.399999999999999" customHeight="1" x14ac:dyDescent="0.25">
      <c r="B93" s="19" t="s">
        <v>215</v>
      </c>
      <c r="C93" s="58" t="s">
        <v>140</v>
      </c>
      <c r="D93" s="71" t="s">
        <v>195</v>
      </c>
      <c r="E93" s="127">
        <f>8*185</f>
        <v>1480</v>
      </c>
      <c r="F93" s="13"/>
    </row>
    <row r="94" spans="2:6" ht="20.399999999999999" customHeight="1" thickBot="1" x14ac:dyDescent="0.3">
      <c r="B94" s="19" t="s">
        <v>216</v>
      </c>
      <c r="C94" s="34" t="s">
        <v>141</v>
      </c>
      <c r="D94" s="77" t="s">
        <v>14</v>
      </c>
      <c r="E94" s="128">
        <v>350</v>
      </c>
      <c r="F94" s="13"/>
    </row>
    <row r="95" spans="2:6" ht="20.399999999999999" customHeight="1" thickBot="1" x14ac:dyDescent="0.3">
      <c r="B95" s="42">
        <v>4.5</v>
      </c>
      <c r="C95" s="60" t="s">
        <v>142</v>
      </c>
      <c r="D95" s="222"/>
      <c r="E95" s="223"/>
      <c r="F95" s="13"/>
    </row>
    <row r="96" spans="2:6" ht="20.399999999999999" customHeight="1" x14ac:dyDescent="0.25">
      <c r="B96" s="19" t="s">
        <v>217</v>
      </c>
      <c r="C96" s="20" t="s">
        <v>143</v>
      </c>
      <c r="D96" s="79" t="s">
        <v>23</v>
      </c>
      <c r="E96" s="129">
        <v>8</v>
      </c>
      <c r="F96" s="13"/>
    </row>
    <row r="97" spans="2:6" ht="20.399999999999999" customHeight="1" x14ac:dyDescent="0.25">
      <c r="B97" s="19" t="s">
        <v>218</v>
      </c>
      <c r="C97" s="58" t="s">
        <v>144</v>
      </c>
      <c r="D97" s="71" t="s">
        <v>23</v>
      </c>
      <c r="E97" s="127">
        <v>20</v>
      </c>
      <c r="F97" s="13"/>
    </row>
    <row r="98" spans="2:6" ht="20.399999999999999" customHeight="1" x14ac:dyDescent="0.25">
      <c r="B98" s="19" t="s">
        <v>219</v>
      </c>
      <c r="C98" s="58" t="s">
        <v>145</v>
      </c>
      <c r="D98" s="71" t="s">
        <v>20</v>
      </c>
      <c r="E98" s="127">
        <v>58</v>
      </c>
      <c r="F98" s="13"/>
    </row>
    <row r="99" spans="2:6" ht="20.399999999999999" customHeight="1" x14ac:dyDescent="0.25">
      <c r="B99" s="19" t="s">
        <v>220</v>
      </c>
      <c r="C99" s="58" t="s">
        <v>146</v>
      </c>
      <c r="D99" s="71" t="s">
        <v>20</v>
      </c>
      <c r="E99" s="127">
        <v>22</v>
      </c>
      <c r="F99" s="13"/>
    </row>
    <row r="100" spans="2:6" ht="20.399999999999999" customHeight="1" x14ac:dyDescent="0.25">
      <c r="B100" s="19" t="s">
        <v>221</v>
      </c>
      <c r="C100" s="58" t="s">
        <v>147</v>
      </c>
      <c r="D100" s="71" t="s">
        <v>23</v>
      </c>
      <c r="E100" s="127">
        <v>22</v>
      </c>
      <c r="F100" s="13"/>
    </row>
    <row r="101" spans="2:6" ht="20.399999999999999" customHeight="1" thickBot="1" x14ac:dyDescent="0.3">
      <c r="B101" s="19" t="s">
        <v>222</v>
      </c>
      <c r="C101" s="34" t="s">
        <v>148</v>
      </c>
      <c r="D101" s="77" t="s">
        <v>20</v>
      </c>
      <c r="E101" s="128">
        <v>68</v>
      </c>
      <c r="F101" s="13"/>
    </row>
    <row r="102" spans="2:6" ht="20.399999999999999" customHeight="1" thickBot="1" x14ac:dyDescent="0.3">
      <c r="B102" s="42">
        <v>4.5999999999999996</v>
      </c>
      <c r="C102" s="60" t="s">
        <v>149</v>
      </c>
      <c r="D102" s="222"/>
      <c r="E102" s="223"/>
      <c r="F102" s="13"/>
    </row>
    <row r="103" spans="2:6" ht="20.399999999999999" customHeight="1" x14ac:dyDescent="0.25">
      <c r="B103" s="19" t="s">
        <v>223</v>
      </c>
      <c r="C103" s="20" t="s">
        <v>150</v>
      </c>
      <c r="D103" s="79" t="s">
        <v>20</v>
      </c>
      <c r="E103" s="129">
        <v>185</v>
      </c>
      <c r="F103" s="13"/>
    </row>
    <row r="104" spans="2:6" ht="20.399999999999999" customHeight="1" x14ac:dyDescent="0.25">
      <c r="B104" s="19" t="s">
        <v>224</v>
      </c>
      <c r="C104" s="58" t="s">
        <v>151</v>
      </c>
      <c r="D104" s="71" t="s">
        <v>14</v>
      </c>
      <c r="E104" s="127">
        <f>140*2.8</f>
        <v>392</v>
      </c>
      <c r="F104" s="13"/>
    </row>
    <row r="105" spans="2:6" ht="20.399999999999999" customHeight="1" x14ac:dyDescent="0.25">
      <c r="B105" s="19" t="s">
        <v>225</v>
      </c>
      <c r="C105" s="58" t="s">
        <v>152</v>
      </c>
      <c r="D105" s="71" t="s">
        <v>20</v>
      </c>
      <c r="E105" s="127">
        <v>140</v>
      </c>
      <c r="F105" s="13"/>
    </row>
    <row r="106" spans="2:6" ht="20.399999999999999" customHeight="1" x14ac:dyDescent="0.25">
      <c r="B106" s="19" t="s">
        <v>226</v>
      </c>
      <c r="C106" s="58" t="s">
        <v>153</v>
      </c>
      <c r="D106" s="71" t="s">
        <v>14</v>
      </c>
      <c r="E106" s="127">
        <v>350</v>
      </c>
      <c r="F106" s="13"/>
    </row>
    <row r="107" spans="2:6" ht="24.6" customHeight="1" x14ac:dyDescent="0.25">
      <c r="B107" s="19" t="s">
        <v>227</v>
      </c>
      <c r="C107" s="58" t="s">
        <v>154</v>
      </c>
      <c r="D107" s="71" t="s">
        <v>23</v>
      </c>
      <c r="E107" s="130">
        <v>10</v>
      </c>
      <c r="F107" s="13"/>
    </row>
    <row r="108" spans="2:6" ht="26.4" x14ac:dyDescent="0.25">
      <c r="B108" s="19" t="s">
        <v>228</v>
      </c>
      <c r="C108" s="58" t="s">
        <v>155</v>
      </c>
      <c r="D108" s="71" t="s">
        <v>20</v>
      </c>
      <c r="E108" s="130">
        <v>30</v>
      </c>
      <c r="F108" s="13"/>
    </row>
    <row r="109" spans="2:6" ht="26.4" x14ac:dyDescent="0.25">
      <c r="B109" s="19" t="s">
        <v>229</v>
      </c>
      <c r="C109" s="58" t="s">
        <v>156</v>
      </c>
      <c r="D109" s="71" t="s">
        <v>20</v>
      </c>
      <c r="E109" s="130">
        <v>8</v>
      </c>
      <c r="F109" s="13"/>
    </row>
    <row r="110" spans="2:6" ht="26.4" x14ac:dyDescent="0.25">
      <c r="B110" s="19" t="s">
        <v>230</v>
      </c>
      <c r="C110" s="58" t="s">
        <v>157</v>
      </c>
      <c r="D110" s="71" t="s">
        <v>14</v>
      </c>
      <c r="E110" s="130">
        <v>5</v>
      </c>
      <c r="F110" s="13"/>
    </row>
    <row r="111" spans="2:6" ht="21.6" customHeight="1" x14ac:dyDescent="0.25">
      <c r="B111" s="19" t="s">
        <v>231</v>
      </c>
      <c r="C111" s="58" t="s">
        <v>158</v>
      </c>
      <c r="D111" s="71" t="s">
        <v>20</v>
      </c>
      <c r="E111" s="130">
        <v>55</v>
      </c>
      <c r="F111" s="13"/>
    </row>
    <row r="112" spans="2:6" ht="27" thickBot="1" x14ac:dyDescent="0.3">
      <c r="B112" s="19" t="s">
        <v>232</v>
      </c>
      <c r="C112" s="34" t="s">
        <v>159</v>
      </c>
      <c r="D112" s="77" t="s">
        <v>20</v>
      </c>
      <c r="E112" s="131">
        <v>7.6</v>
      </c>
      <c r="F112" s="13"/>
    </row>
    <row r="113" spans="2:6" ht="20.399999999999999" customHeight="1" thickBot="1" x14ac:dyDescent="0.3">
      <c r="B113" s="42">
        <v>4.7</v>
      </c>
      <c r="C113" s="60" t="s">
        <v>160</v>
      </c>
      <c r="D113" s="222"/>
      <c r="E113" s="223"/>
      <c r="F113" s="13"/>
    </row>
    <row r="114" spans="2:6" ht="20.399999999999999" customHeight="1" x14ac:dyDescent="0.25">
      <c r="B114" s="19" t="s">
        <v>233</v>
      </c>
      <c r="C114" s="20" t="s">
        <v>161</v>
      </c>
      <c r="D114" s="79" t="s">
        <v>14</v>
      </c>
      <c r="E114" s="132">
        <f>+E104*2</f>
        <v>784</v>
      </c>
      <c r="F114" s="13"/>
    </row>
    <row r="115" spans="2:6" ht="20.399999999999999" customHeight="1" thickBot="1" x14ac:dyDescent="0.3">
      <c r="B115" s="19" t="s">
        <v>234</v>
      </c>
      <c r="C115" s="34" t="s">
        <v>162</v>
      </c>
      <c r="D115" s="77" t="s">
        <v>20</v>
      </c>
      <c r="E115" s="133">
        <v>380</v>
      </c>
      <c r="F115" s="13"/>
    </row>
    <row r="116" spans="2:6" ht="20.399999999999999" customHeight="1" thickBot="1" x14ac:dyDescent="0.3">
      <c r="B116" s="42">
        <v>4.8</v>
      </c>
      <c r="C116" s="60" t="s">
        <v>39</v>
      </c>
      <c r="D116" s="222"/>
      <c r="E116" s="223"/>
      <c r="F116" s="13"/>
    </row>
    <row r="117" spans="2:6" ht="26.4" x14ac:dyDescent="0.25">
      <c r="B117" s="19" t="s">
        <v>235</v>
      </c>
      <c r="C117" s="20" t="s">
        <v>163</v>
      </c>
      <c r="D117" s="79" t="s">
        <v>14</v>
      </c>
      <c r="E117" s="132">
        <v>330</v>
      </c>
      <c r="F117" s="13"/>
    </row>
    <row r="118" spans="2:6" ht="20.399999999999999" customHeight="1" x14ac:dyDescent="0.25">
      <c r="B118" s="19" t="s">
        <v>236</v>
      </c>
      <c r="C118" s="58" t="s">
        <v>164</v>
      </c>
      <c r="D118" s="71" t="s">
        <v>14</v>
      </c>
      <c r="E118" s="130">
        <v>325</v>
      </c>
      <c r="F118" s="13"/>
    </row>
    <row r="119" spans="2:6" ht="27" thickBot="1" x14ac:dyDescent="0.3">
      <c r="B119" s="19" t="s">
        <v>237</v>
      </c>
      <c r="C119" s="34" t="s">
        <v>165</v>
      </c>
      <c r="D119" s="77" t="s">
        <v>20</v>
      </c>
      <c r="E119" s="133">
        <v>30</v>
      </c>
      <c r="F119" s="13"/>
    </row>
    <row r="120" spans="2:6" ht="20.399999999999999" customHeight="1" thickBot="1" x14ac:dyDescent="0.3">
      <c r="B120" s="42">
        <v>4.9000000000000004</v>
      </c>
      <c r="C120" s="60" t="s">
        <v>34</v>
      </c>
      <c r="D120" s="222"/>
      <c r="E120" s="223"/>
      <c r="F120" s="13"/>
    </row>
    <row r="121" spans="2:6" ht="20.399999999999999" customHeight="1" x14ac:dyDescent="0.25">
      <c r="B121" s="19" t="s">
        <v>238</v>
      </c>
      <c r="C121" s="20" t="s">
        <v>166</v>
      </c>
      <c r="D121" s="79" t="s">
        <v>23</v>
      </c>
      <c r="E121" s="132">
        <v>25</v>
      </c>
      <c r="F121" s="13"/>
    </row>
    <row r="122" spans="2:6" ht="20.399999999999999" customHeight="1" x14ac:dyDescent="0.25">
      <c r="B122" s="19" t="s">
        <v>239</v>
      </c>
      <c r="C122" s="58" t="s">
        <v>167</v>
      </c>
      <c r="D122" s="71" t="s">
        <v>23</v>
      </c>
      <c r="E122" s="130">
        <v>17</v>
      </c>
      <c r="F122" s="13"/>
    </row>
    <row r="123" spans="2:6" ht="20.399999999999999" customHeight="1" x14ac:dyDescent="0.25">
      <c r="B123" s="19" t="s">
        <v>240</v>
      </c>
      <c r="C123" s="58" t="s">
        <v>168</v>
      </c>
      <c r="D123" s="71" t="s">
        <v>23</v>
      </c>
      <c r="E123" s="130">
        <v>7</v>
      </c>
      <c r="F123" s="13"/>
    </row>
    <row r="124" spans="2:6" ht="20.399999999999999" customHeight="1" x14ac:dyDescent="0.25">
      <c r="B124" s="19" t="s">
        <v>241</v>
      </c>
      <c r="C124" s="58" t="s">
        <v>169</v>
      </c>
      <c r="D124" s="71" t="s">
        <v>20</v>
      </c>
      <c r="E124" s="130">
        <v>220</v>
      </c>
      <c r="F124" s="13"/>
    </row>
    <row r="125" spans="2:6" ht="20.399999999999999" customHeight="1" x14ac:dyDescent="0.25">
      <c r="B125" s="19" t="s">
        <v>242</v>
      </c>
      <c r="C125" s="58" t="s">
        <v>170</v>
      </c>
      <c r="D125" s="71" t="s">
        <v>23</v>
      </c>
      <c r="E125" s="130">
        <v>1</v>
      </c>
      <c r="F125" s="13"/>
    </row>
    <row r="126" spans="2:6" ht="20.399999999999999" customHeight="1" thickBot="1" x14ac:dyDescent="0.3">
      <c r="B126" s="19" t="s">
        <v>243</v>
      </c>
      <c r="C126" s="34" t="s">
        <v>171</v>
      </c>
      <c r="D126" s="77" t="s">
        <v>23</v>
      </c>
      <c r="E126" s="133">
        <v>1</v>
      </c>
      <c r="F126" s="13"/>
    </row>
    <row r="127" spans="2:6" ht="20.399999999999999" customHeight="1" thickBot="1" x14ac:dyDescent="0.3">
      <c r="B127" s="94">
        <v>4.0999999999999996</v>
      </c>
      <c r="C127" s="60" t="s">
        <v>44</v>
      </c>
      <c r="D127" s="222"/>
      <c r="E127" s="223"/>
      <c r="F127" s="13"/>
    </row>
    <row r="128" spans="2:6" ht="20.399999999999999" customHeight="1" x14ac:dyDescent="0.25">
      <c r="B128" s="19" t="s">
        <v>244</v>
      </c>
      <c r="C128" s="20" t="s">
        <v>172</v>
      </c>
      <c r="D128" s="79" t="s">
        <v>14</v>
      </c>
      <c r="E128" s="132">
        <v>209</v>
      </c>
      <c r="F128" s="13"/>
    </row>
    <row r="129" spans="2:6" ht="20.399999999999999" customHeight="1" x14ac:dyDescent="0.25">
      <c r="B129" s="19" t="s">
        <v>245</v>
      </c>
      <c r="C129" s="58" t="s">
        <v>173</v>
      </c>
      <c r="D129" s="71" t="s">
        <v>20</v>
      </c>
      <c r="E129" s="134">
        <v>172.8</v>
      </c>
      <c r="F129" s="13"/>
    </row>
    <row r="130" spans="2:6" ht="20.399999999999999" customHeight="1" x14ac:dyDescent="0.25">
      <c r="B130" s="19" t="s">
        <v>246</v>
      </c>
      <c r="C130" s="58" t="s">
        <v>174</v>
      </c>
      <c r="D130" s="71" t="s">
        <v>14</v>
      </c>
      <c r="E130" s="134">
        <v>30.2</v>
      </c>
      <c r="F130" s="13"/>
    </row>
    <row r="131" spans="2:6" ht="26.4" x14ac:dyDescent="0.25">
      <c r="B131" s="19" t="s">
        <v>247</v>
      </c>
      <c r="C131" s="58" t="s">
        <v>175</v>
      </c>
      <c r="D131" s="71" t="s">
        <v>14</v>
      </c>
      <c r="E131" s="134">
        <v>137</v>
      </c>
      <c r="F131" s="13"/>
    </row>
    <row r="132" spans="2:6" ht="20.399999999999999" customHeight="1" x14ac:dyDescent="0.25">
      <c r="B132" s="19" t="s">
        <v>248</v>
      </c>
      <c r="C132" s="58" t="s">
        <v>176</v>
      </c>
      <c r="D132" s="71" t="s">
        <v>20</v>
      </c>
      <c r="E132" s="134">
        <v>5.5</v>
      </c>
      <c r="F132" s="13"/>
    </row>
    <row r="133" spans="2:6" ht="20.399999999999999" customHeight="1" x14ac:dyDescent="0.25">
      <c r="B133" s="19" t="s">
        <v>249</v>
      </c>
      <c r="C133" s="58" t="s">
        <v>177</v>
      </c>
      <c r="D133" s="71" t="s">
        <v>14</v>
      </c>
      <c r="E133" s="134">
        <v>105.51</v>
      </c>
      <c r="F133" s="13"/>
    </row>
    <row r="134" spans="2:6" ht="20.399999999999999" customHeight="1" thickBot="1" x14ac:dyDescent="0.3">
      <c r="B134" s="19" t="s">
        <v>250</v>
      </c>
      <c r="C134" s="34" t="s">
        <v>178</v>
      </c>
      <c r="D134" s="77" t="s">
        <v>14</v>
      </c>
      <c r="E134" s="131">
        <v>12</v>
      </c>
      <c r="F134" s="13"/>
    </row>
    <row r="135" spans="2:6" ht="20.399999999999999" customHeight="1" thickBot="1" x14ac:dyDescent="0.3">
      <c r="B135" s="42">
        <v>4.1100000000000003</v>
      </c>
      <c r="C135" s="60" t="s">
        <v>179</v>
      </c>
      <c r="D135" s="222"/>
      <c r="E135" s="223"/>
      <c r="F135" s="13"/>
    </row>
    <row r="136" spans="2:6" ht="20.399999999999999" customHeight="1" x14ac:dyDescent="0.25">
      <c r="B136" s="19" t="s">
        <v>251</v>
      </c>
      <c r="C136" s="20" t="s">
        <v>180</v>
      </c>
      <c r="D136" s="79" t="s">
        <v>14</v>
      </c>
      <c r="E136" s="135">
        <v>678.5</v>
      </c>
      <c r="F136" s="13"/>
    </row>
    <row r="137" spans="2:6" ht="20.399999999999999" customHeight="1" x14ac:dyDescent="0.25">
      <c r="B137" s="19" t="s">
        <v>252</v>
      </c>
      <c r="C137" s="58" t="s">
        <v>181</v>
      </c>
      <c r="D137" s="71" t="s">
        <v>20</v>
      </c>
      <c r="E137" s="134">
        <v>380</v>
      </c>
      <c r="F137" s="13"/>
    </row>
    <row r="138" spans="2:6" ht="20.399999999999999" customHeight="1" x14ac:dyDescent="0.25">
      <c r="B138" s="19" t="s">
        <v>253</v>
      </c>
      <c r="C138" s="58" t="s">
        <v>182</v>
      </c>
      <c r="D138" s="71" t="s">
        <v>14</v>
      </c>
      <c r="E138" s="134">
        <v>678.5</v>
      </c>
      <c r="F138" s="13"/>
    </row>
    <row r="139" spans="2:6" ht="20.399999999999999" customHeight="1" x14ac:dyDescent="0.25">
      <c r="B139" s="19" t="s">
        <v>254</v>
      </c>
      <c r="C139" s="58" t="s">
        <v>183</v>
      </c>
      <c r="D139" s="71" t="s">
        <v>20</v>
      </c>
      <c r="E139" s="134">
        <v>380</v>
      </c>
      <c r="F139" s="13"/>
    </row>
    <row r="140" spans="2:6" ht="20.399999999999999" customHeight="1" x14ac:dyDescent="0.25">
      <c r="B140" s="19" t="s">
        <v>255</v>
      </c>
      <c r="C140" s="58" t="s">
        <v>184</v>
      </c>
      <c r="D140" s="71" t="s">
        <v>23</v>
      </c>
      <c r="E140" s="134">
        <v>1</v>
      </c>
      <c r="F140" s="13"/>
    </row>
    <row r="141" spans="2:6" ht="20.399999999999999" customHeight="1" x14ac:dyDescent="0.25">
      <c r="B141" s="19" t="s">
        <v>256</v>
      </c>
      <c r="C141" s="58" t="s">
        <v>185</v>
      </c>
      <c r="D141" s="71" t="s">
        <v>23</v>
      </c>
      <c r="E141" s="134">
        <v>6</v>
      </c>
      <c r="F141" s="13"/>
    </row>
    <row r="142" spans="2:6" ht="20.399999999999999" customHeight="1" x14ac:dyDescent="0.25">
      <c r="B142" s="19" t="s">
        <v>257</v>
      </c>
      <c r="C142" s="58" t="s">
        <v>186</v>
      </c>
      <c r="D142" s="71" t="s">
        <v>23</v>
      </c>
      <c r="E142" s="134">
        <v>3</v>
      </c>
      <c r="F142" s="13"/>
    </row>
    <row r="143" spans="2:6" ht="20.399999999999999" customHeight="1" x14ac:dyDescent="0.25">
      <c r="B143" s="19" t="s">
        <v>258</v>
      </c>
      <c r="C143" s="58" t="s">
        <v>187</v>
      </c>
      <c r="D143" s="71" t="s">
        <v>23</v>
      </c>
      <c r="E143" s="134">
        <v>2</v>
      </c>
      <c r="F143" s="13"/>
    </row>
    <row r="144" spans="2:6" ht="20.399999999999999" customHeight="1" x14ac:dyDescent="0.25">
      <c r="B144" s="19" t="s">
        <v>259</v>
      </c>
      <c r="C144" s="58" t="s">
        <v>188</v>
      </c>
      <c r="D144" s="71" t="s">
        <v>14</v>
      </c>
      <c r="E144" s="134">
        <v>18</v>
      </c>
      <c r="F144" s="13"/>
    </row>
    <row r="145" spans="2:6" ht="20.399999999999999" customHeight="1" x14ac:dyDescent="0.25">
      <c r="B145" s="19" t="s">
        <v>260</v>
      </c>
      <c r="C145" s="58" t="s">
        <v>189</v>
      </c>
      <c r="D145" s="71" t="s">
        <v>23</v>
      </c>
      <c r="E145" s="134">
        <v>8</v>
      </c>
      <c r="F145" s="13"/>
    </row>
    <row r="146" spans="2:6" ht="20.399999999999999" customHeight="1" x14ac:dyDescent="0.25">
      <c r="B146" s="19" t="s">
        <v>261</v>
      </c>
      <c r="C146" s="58" t="s">
        <v>190</v>
      </c>
      <c r="D146" s="71" t="s">
        <v>23</v>
      </c>
      <c r="E146" s="134">
        <v>7</v>
      </c>
      <c r="F146" s="13"/>
    </row>
    <row r="147" spans="2:6" ht="20.399999999999999" customHeight="1" thickBot="1" x14ac:dyDescent="0.3">
      <c r="B147" s="19" t="s">
        <v>262</v>
      </c>
      <c r="C147" s="34" t="s">
        <v>191</v>
      </c>
      <c r="D147" s="77" t="s">
        <v>23</v>
      </c>
      <c r="E147" s="131">
        <v>4</v>
      </c>
      <c r="F147" s="13"/>
    </row>
    <row r="148" spans="2:6" ht="20.399999999999999" customHeight="1" thickBot="1" x14ac:dyDescent="0.3">
      <c r="B148" s="42">
        <v>4.12</v>
      </c>
      <c r="C148" s="60" t="s">
        <v>192</v>
      </c>
      <c r="D148" s="222"/>
      <c r="E148" s="223"/>
      <c r="F148" s="13"/>
    </row>
    <row r="149" spans="2:6" ht="20.399999999999999" customHeight="1" thickBot="1" x14ac:dyDescent="0.3">
      <c r="B149" s="88" t="s">
        <v>263</v>
      </c>
      <c r="C149" s="89" t="s">
        <v>193</v>
      </c>
      <c r="D149" s="90" t="s">
        <v>23</v>
      </c>
      <c r="E149" s="136">
        <v>1</v>
      </c>
      <c r="F149" s="13"/>
    </row>
  </sheetData>
  <mergeCells count="32">
    <mergeCell ref="C70:E70"/>
    <mergeCell ref="D76:E76"/>
    <mergeCell ref="D82:E82"/>
    <mergeCell ref="D89:E89"/>
    <mergeCell ref="D95:E95"/>
    <mergeCell ref="D102:E102"/>
    <mergeCell ref="D127:E127"/>
    <mergeCell ref="D135:E135"/>
    <mergeCell ref="D148:E148"/>
    <mergeCell ref="D113:E113"/>
    <mergeCell ref="D116:E116"/>
    <mergeCell ref="D120:E120"/>
    <mergeCell ref="D68:E68"/>
    <mergeCell ref="D39:E39"/>
    <mergeCell ref="D42:E42"/>
    <mergeCell ref="D49:E49"/>
    <mergeCell ref="C51:E51"/>
    <mergeCell ref="D54:E54"/>
    <mergeCell ref="D58:E58"/>
    <mergeCell ref="D61:E61"/>
    <mergeCell ref="D64:E64"/>
    <mergeCell ref="D66:E66"/>
    <mergeCell ref="D37:E37"/>
    <mergeCell ref="C3:E3"/>
    <mergeCell ref="D8:E8"/>
    <mergeCell ref="D12:E12"/>
    <mergeCell ref="D15:E15"/>
    <mergeCell ref="D17:E17"/>
    <mergeCell ref="D20:E20"/>
    <mergeCell ref="D23:E23"/>
    <mergeCell ref="C30:E30"/>
    <mergeCell ref="D33:E33"/>
  </mergeCells>
  <phoneticPr fontId="7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AA4E1-A7D2-4FFD-9455-39FBD3E62B58}">
  <dimension ref="B1:E150"/>
  <sheetViews>
    <sheetView zoomScale="70" zoomScaleNormal="70" workbookViewId="0">
      <selection activeCell="C28" sqref="C28"/>
    </sheetView>
  </sheetViews>
  <sheetFormatPr baseColWidth="10" defaultRowHeight="13.2" x14ac:dyDescent="0.25"/>
  <cols>
    <col min="1" max="1" width="3.6640625" style="1" customWidth="1"/>
    <col min="2" max="2" width="11.5546875" style="1"/>
    <col min="3" max="3" width="64.6640625" style="62" customWidth="1"/>
    <col min="4" max="4" width="15.33203125" style="1" bestFit="1" customWidth="1"/>
    <col min="5" max="5" width="17.88671875" style="1" customWidth="1"/>
    <col min="6" max="16384" width="11.5546875" style="1"/>
  </cols>
  <sheetData>
    <row r="1" spans="2:5" ht="13.8" thickBot="1" x14ac:dyDescent="0.3"/>
    <row r="2" spans="2:5" ht="13.8" thickBot="1" x14ac:dyDescent="0.3">
      <c r="B2" s="64"/>
      <c r="C2" s="65"/>
      <c r="D2" s="66"/>
    </row>
    <row r="3" spans="2:5" ht="13.8" thickBot="1" x14ac:dyDescent="0.3">
      <c r="B3" s="2" t="s">
        <v>3</v>
      </c>
      <c r="C3" s="3" t="s">
        <v>4</v>
      </c>
      <c r="D3" s="2" t="s">
        <v>5</v>
      </c>
    </row>
    <row r="4" spans="2:5" ht="13.8" thickBot="1" x14ac:dyDescent="0.3">
      <c r="B4" s="4">
        <v>1</v>
      </c>
      <c r="C4" s="200" t="s">
        <v>9</v>
      </c>
      <c r="D4" s="202"/>
    </row>
    <row r="5" spans="2:5" ht="16.2" customHeight="1" thickBot="1" x14ac:dyDescent="0.3">
      <c r="B5" s="4">
        <v>1.1000000000000001</v>
      </c>
      <c r="C5" s="6" t="s">
        <v>10</v>
      </c>
      <c r="D5" s="137"/>
    </row>
    <row r="6" spans="2:5" ht="20.399999999999999" customHeight="1" thickBot="1" x14ac:dyDescent="0.3">
      <c r="B6" s="9" t="s">
        <v>12</v>
      </c>
      <c r="C6" s="10" t="s">
        <v>13</v>
      </c>
      <c r="D6" s="138" t="s">
        <v>14</v>
      </c>
      <c r="E6" s="13"/>
    </row>
    <row r="7" spans="2:5" ht="13.8" thickBot="1" x14ac:dyDescent="0.3">
      <c r="B7" s="4">
        <v>1.2</v>
      </c>
      <c r="C7" s="6" t="s">
        <v>15</v>
      </c>
      <c r="D7" s="137"/>
      <c r="E7" s="13"/>
    </row>
    <row r="8" spans="2:5" ht="21.6" customHeight="1" thickBot="1" x14ac:dyDescent="0.3">
      <c r="B8" s="15" t="str">
        <f>'[1]1,00'!$B$15</f>
        <v>1,2,1</v>
      </c>
      <c r="C8" s="16" t="s">
        <v>15</v>
      </c>
      <c r="D8" s="139" t="s">
        <v>16</v>
      </c>
      <c r="E8" s="13"/>
    </row>
    <row r="9" spans="2:5" ht="13.8" thickBot="1" x14ac:dyDescent="0.3">
      <c r="B9" s="18">
        <v>1.3</v>
      </c>
      <c r="C9" s="6" t="s">
        <v>17</v>
      </c>
      <c r="D9" s="42"/>
      <c r="E9" s="13"/>
    </row>
    <row r="10" spans="2:5" ht="36.6" customHeight="1" x14ac:dyDescent="0.25">
      <c r="B10" s="19" t="s">
        <v>18</v>
      </c>
      <c r="C10" s="20" t="s">
        <v>19</v>
      </c>
      <c r="D10" s="140" t="s">
        <v>20</v>
      </c>
      <c r="E10" s="13"/>
    </row>
    <row r="11" spans="2:5" ht="21" customHeight="1" x14ac:dyDescent="0.25">
      <c r="B11" s="22" t="s">
        <v>21</v>
      </c>
      <c r="C11" s="23" t="s">
        <v>22</v>
      </c>
      <c r="D11" s="141" t="s">
        <v>23</v>
      </c>
      <c r="E11" s="13"/>
    </row>
    <row r="12" spans="2:5" ht="21" customHeight="1" thickBot="1" x14ac:dyDescent="0.3">
      <c r="B12" s="25" t="s">
        <v>24</v>
      </c>
      <c r="C12" s="26" t="s">
        <v>25</v>
      </c>
      <c r="D12" s="142" t="s">
        <v>16</v>
      </c>
      <c r="E12" s="13"/>
    </row>
    <row r="13" spans="2:5" ht="13.8" thickBot="1" x14ac:dyDescent="0.3">
      <c r="B13" s="18">
        <v>1.4</v>
      </c>
      <c r="C13" s="28" t="s">
        <v>26</v>
      </c>
      <c r="D13" s="42"/>
      <c r="E13" s="13"/>
    </row>
    <row r="14" spans="2:5" x14ac:dyDescent="0.25">
      <c r="B14" s="19" t="s">
        <v>27</v>
      </c>
      <c r="C14" s="29" t="s">
        <v>28</v>
      </c>
      <c r="D14" s="140" t="s">
        <v>23</v>
      </c>
      <c r="E14" s="13"/>
    </row>
    <row r="15" spans="2:5" ht="13.8" thickBot="1" x14ac:dyDescent="0.3">
      <c r="B15" s="25" t="s">
        <v>29</v>
      </c>
      <c r="C15" s="26" t="s">
        <v>30</v>
      </c>
      <c r="D15" s="142" t="s">
        <v>16</v>
      </c>
      <c r="E15" s="13"/>
    </row>
    <row r="16" spans="2:5" ht="13.8" thickBot="1" x14ac:dyDescent="0.3">
      <c r="B16" s="18">
        <v>1.5</v>
      </c>
      <c r="C16" s="28" t="s">
        <v>31</v>
      </c>
      <c r="D16" s="42"/>
      <c r="E16" s="13"/>
    </row>
    <row r="17" spans="2:5" ht="13.8" thickBot="1" x14ac:dyDescent="0.3">
      <c r="B17" s="15" t="s">
        <v>32</v>
      </c>
      <c r="C17" s="16" t="s">
        <v>33</v>
      </c>
      <c r="D17" s="139" t="s">
        <v>14</v>
      </c>
      <c r="E17" s="13"/>
    </row>
    <row r="18" spans="2:5" ht="15" customHeight="1" thickBot="1" x14ac:dyDescent="0.3">
      <c r="B18" s="18">
        <v>1.6</v>
      </c>
      <c r="C18" s="28" t="s">
        <v>34</v>
      </c>
      <c r="D18" s="42"/>
      <c r="E18" s="13"/>
    </row>
    <row r="19" spans="2:5" ht="15" customHeight="1" x14ac:dyDescent="0.25">
      <c r="B19" s="19" t="s">
        <v>35</v>
      </c>
      <c r="C19" s="30" t="s">
        <v>36</v>
      </c>
      <c r="D19" s="143" t="s">
        <v>16</v>
      </c>
      <c r="E19" s="13"/>
    </row>
    <row r="20" spans="2:5" ht="15" customHeight="1" thickBot="1" x14ac:dyDescent="0.3">
      <c r="B20" s="25" t="s">
        <v>37</v>
      </c>
      <c r="C20" s="32" t="s">
        <v>38</v>
      </c>
      <c r="D20" s="142" t="s">
        <v>16</v>
      </c>
      <c r="E20" s="13"/>
    </row>
    <row r="21" spans="2:5" ht="15" customHeight="1" thickBot="1" x14ac:dyDescent="0.3">
      <c r="B21" s="18">
        <v>1.7</v>
      </c>
      <c r="C21" s="28" t="s">
        <v>39</v>
      </c>
      <c r="D21" s="42"/>
      <c r="E21" s="13"/>
    </row>
    <row r="22" spans="2:5" ht="30" customHeight="1" x14ac:dyDescent="0.25">
      <c r="B22" s="19" t="s">
        <v>40</v>
      </c>
      <c r="C22" s="33" t="s">
        <v>41</v>
      </c>
      <c r="D22" s="140" t="s">
        <v>14</v>
      </c>
      <c r="E22" s="13"/>
    </row>
    <row r="23" spans="2:5" ht="30" customHeight="1" thickBot="1" x14ac:dyDescent="0.3">
      <c r="B23" s="25" t="s">
        <v>42</v>
      </c>
      <c r="C23" s="34" t="s">
        <v>43</v>
      </c>
      <c r="D23" s="142" t="s">
        <v>14</v>
      </c>
      <c r="E23" s="13"/>
    </row>
    <row r="24" spans="2:5" ht="15" customHeight="1" thickBot="1" x14ac:dyDescent="0.3">
      <c r="B24" s="18">
        <v>1.8</v>
      </c>
      <c r="C24" s="28" t="s">
        <v>44</v>
      </c>
      <c r="D24" s="42"/>
      <c r="E24" s="13"/>
    </row>
    <row r="25" spans="2:5" ht="36" customHeight="1" x14ac:dyDescent="0.25">
      <c r="B25" s="19" t="s">
        <v>45</v>
      </c>
      <c r="C25" s="20" t="s">
        <v>46</v>
      </c>
      <c r="D25" s="140" t="s">
        <v>14</v>
      </c>
      <c r="E25" s="13"/>
    </row>
    <row r="26" spans="2:5" ht="30.6" customHeight="1" thickBot="1" x14ac:dyDescent="0.3">
      <c r="B26" s="25" t="s">
        <v>47</v>
      </c>
      <c r="C26" s="34" t="s">
        <v>48</v>
      </c>
      <c r="D26" s="142" t="s">
        <v>14</v>
      </c>
      <c r="E26" s="13"/>
    </row>
    <row r="27" spans="2:5" ht="16.2" customHeight="1" thickBot="1" x14ac:dyDescent="0.3">
      <c r="B27" s="18">
        <v>1.9</v>
      </c>
      <c r="C27" s="28" t="s">
        <v>49</v>
      </c>
      <c r="D27" s="42"/>
      <c r="E27" s="13"/>
    </row>
    <row r="28" spans="2:5" ht="15" customHeight="1" x14ac:dyDescent="0.25">
      <c r="B28" s="19" t="s">
        <v>50</v>
      </c>
      <c r="C28" s="30" t="s">
        <v>51</v>
      </c>
      <c r="D28" s="143" t="s">
        <v>16</v>
      </c>
      <c r="E28" s="13"/>
    </row>
    <row r="29" spans="2:5" ht="15" customHeight="1" x14ac:dyDescent="0.25">
      <c r="B29" s="22" t="s">
        <v>53</v>
      </c>
      <c r="C29" s="36" t="s">
        <v>54</v>
      </c>
      <c r="D29" s="144" t="s">
        <v>14</v>
      </c>
      <c r="E29" s="13"/>
    </row>
    <row r="30" spans="2:5" ht="15" customHeight="1" thickBot="1" x14ac:dyDescent="0.3">
      <c r="B30" s="25" t="s">
        <v>55</v>
      </c>
      <c r="C30" s="39" t="s">
        <v>56</v>
      </c>
      <c r="D30" s="145" t="s">
        <v>14</v>
      </c>
      <c r="E30" s="13"/>
    </row>
    <row r="31" spans="2:5" ht="13.8" thickBot="1" x14ac:dyDescent="0.3">
      <c r="B31" s="4">
        <v>2</v>
      </c>
      <c r="C31" s="200" t="s">
        <v>58</v>
      </c>
      <c r="D31" s="202"/>
      <c r="E31" s="13"/>
    </row>
    <row r="32" spans="2:5" ht="13.8" thickBot="1" x14ac:dyDescent="0.3">
      <c r="B32" s="4">
        <v>2.1</v>
      </c>
      <c r="C32" s="6" t="s">
        <v>10</v>
      </c>
      <c r="D32" s="7"/>
      <c r="E32" s="13"/>
    </row>
    <row r="33" spans="2:5" ht="13.8" thickBot="1" x14ac:dyDescent="0.3">
      <c r="B33" s="44" t="s">
        <v>59</v>
      </c>
      <c r="C33" s="45" t="s">
        <v>13</v>
      </c>
      <c r="D33" s="146" t="s">
        <v>14</v>
      </c>
      <c r="E33" s="13"/>
    </row>
    <row r="34" spans="2:5" ht="13.8" thickBot="1" x14ac:dyDescent="0.3">
      <c r="B34" s="4">
        <v>2.2000000000000002</v>
      </c>
      <c r="C34" s="6" t="s">
        <v>17</v>
      </c>
      <c r="D34" s="137"/>
      <c r="E34" s="13"/>
    </row>
    <row r="35" spans="2:5" ht="16.2" customHeight="1" x14ac:dyDescent="0.25">
      <c r="B35" s="19" t="s">
        <v>60</v>
      </c>
      <c r="C35" s="30" t="s">
        <v>61</v>
      </c>
      <c r="D35" s="143" t="s">
        <v>20</v>
      </c>
      <c r="E35" s="13"/>
    </row>
    <row r="36" spans="2:5" ht="16.2" customHeight="1" x14ac:dyDescent="0.25">
      <c r="B36" s="22" t="s">
        <v>62</v>
      </c>
      <c r="C36" s="36" t="s">
        <v>22</v>
      </c>
      <c r="D36" s="144" t="s">
        <v>23</v>
      </c>
      <c r="E36" s="13"/>
    </row>
    <row r="37" spans="2:5" ht="16.2" customHeight="1" thickBot="1" x14ac:dyDescent="0.3">
      <c r="B37" s="25" t="s">
        <v>63</v>
      </c>
      <c r="C37" s="39" t="s">
        <v>64</v>
      </c>
      <c r="D37" s="145" t="s">
        <v>16</v>
      </c>
      <c r="E37" s="13"/>
    </row>
    <row r="38" spans="2:5" ht="16.2" customHeight="1" thickBot="1" x14ac:dyDescent="0.3">
      <c r="B38" s="18">
        <v>2.2999999999999998</v>
      </c>
      <c r="C38" s="6" t="s">
        <v>34</v>
      </c>
      <c r="D38" s="137"/>
      <c r="E38" s="13"/>
    </row>
    <row r="39" spans="2:5" ht="16.2" customHeight="1" thickBot="1" x14ac:dyDescent="0.3">
      <c r="B39" s="15" t="s">
        <v>65</v>
      </c>
      <c r="C39" s="50" t="s">
        <v>66</v>
      </c>
      <c r="D39" s="146" t="s">
        <v>16</v>
      </c>
      <c r="E39" s="13"/>
    </row>
    <row r="40" spans="2:5" ht="16.2" customHeight="1" thickBot="1" x14ac:dyDescent="0.3">
      <c r="B40" s="18">
        <v>2.4</v>
      </c>
      <c r="C40" s="28" t="s">
        <v>31</v>
      </c>
      <c r="D40" s="137"/>
      <c r="E40" s="13"/>
    </row>
    <row r="41" spans="2:5" ht="16.2" customHeight="1" x14ac:dyDescent="0.25">
      <c r="B41" s="19" t="s">
        <v>67</v>
      </c>
      <c r="C41" s="29" t="s">
        <v>68</v>
      </c>
      <c r="D41" s="143" t="s">
        <v>14</v>
      </c>
      <c r="E41" s="13"/>
    </row>
    <row r="42" spans="2:5" ht="16.2" customHeight="1" thickBot="1" x14ac:dyDescent="0.3">
      <c r="B42" s="25" t="s">
        <v>69</v>
      </c>
      <c r="C42" s="39" t="s">
        <v>70</v>
      </c>
      <c r="D42" s="145" t="s">
        <v>14</v>
      </c>
      <c r="E42" s="13"/>
    </row>
    <row r="43" spans="2:5" ht="16.2" customHeight="1" thickBot="1" x14ac:dyDescent="0.3">
      <c r="B43" s="18">
        <v>2.5</v>
      </c>
      <c r="C43" s="51" t="s">
        <v>72</v>
      </c>
      <c r="D43" s="137"/>
      <c r="E43" s="13"/>
    </row>
    <row r="44" spans="2:5" ht="16.2" customHeight="1" thickBot="1" x14ac:dyDescent="0.3">
      <c r="B44" s="25" t="s">
        <v>73</v>
      </c>
      <c r="C44" s="36" t="s">
        <v>74</v>
      </c>
      <c r="D44" s="144" t="s">
        <v>23</v>
      </c>
      <c r="E44" s="13"/>
    </row>
    <row r="45" spans="2:5" ht="16.2" customHeight="1" thickBot="1" x14ac:dyDescent="0.3">
      <c r="B45" s="18">
        <v>2.6</v>
      </c>
      <c r="C45" s="53" t="s">
        <v>49</v>
      </c>
      <c r="D45" s="112"/>
      <c r="E45" s="13"/>
    </row>
    <row r="46" spans="2:5" ht="16.2" customHeight="1" thickBot="1" x14ac:dyDescent="0.3">
      <c r="B46" s="15" t="s">
        <v>75</v>
      </c>
      <c r="C46" s="36" t="s">
        <v>76</v>
      </c>
      <c r="D46" s="144" t="s">
        <v>16</v>
      </c>
      <c r="E46" s="13"/>
    </row>
    <row r="47" spans="2:5" ht="16.2" customHeight="1" thickBot="1" x14ac:dyDescent="0.3">
      <c r="B47" s="18">
        <v>2.7</v>
      </c>
      <c r="C47" s="53" t="s">
        <v>77</v>
      </c>
      <c r="D47" s="112"/>
      <c r="E47" s="13"/>
    </row>
    <row r="48" spans="2:5" x14ac:dyDescent="0.25">
      <c r="B48" s="19" t="s">
        <v>78</v>
      </c>
      <c r="C48" s="36" t="s">
        <v>79</v>
      </c>
      <c r="D48" s="144" t="s">
        <v>16</v>
      </c>
      <c r="E48" s="13"/>
    </row>
    <row r="49" spans="2:5" ht="13.8" thickBot="1" x14ac:dyDescent="0.3">
      <c r="B49" s="25" t="s">
        <v>80</v>
      </c>
      <c r="C49" s="39" t="s">
        <v>81</v>
      </c>
      <c r="D49" s="145" t="s">
        <v>14</v>
      </c>
      <c r="E49" s="13"/>
    </row>
    <row r="50" spans="2:5" ht="13.8" thickBot="1" x14ac:dyDescent="0.3">
      <c r="B50" s="18">
        <v>2.8</v>
      </c>
      <c r="C50" s="51" t="s">
        <v>82</v>
      </c>
      <c r="D50" s="137"/>
      <c r="E50" s="13"/>
    </row>
    <row r="51" spans="2:5" ht="27" thickBot="1" x14ac:dyDescent="0.3">
      <c r="B51" s="15" t="s">
        <v>83</v>
      </c>
      <c r="C51" s="50" t="s">
        <v>84</v>
      </c>
      <c r="D51" s="146" t="s">
        <v>14</v>
      </c>
      <c r="E51" s="13"/>
    </row>
    <row r="52" spans="2:5" ht="13.8" thickBot="1" x14ac:dyDescent="0.3">
      <c r="B52" s="4">
        <v>3</v>
      </c>
      <c r="C52" s="225" t="s">
        <v>86</v>
      </c>
      <c r="D52" s="227"/>
      <c r="E52" s="13"/>
    </row>
    <row r="53" spans="2:5" ht="13.8" thickBot="1" x14ac:dyDescent="0.3">
      <c r="B53" s="4">
        <v>3.1</v>
      </c>
      <c r="C53" s="6" t="s">
        <v>10</v>
      </c>
      <c r="D53" s="7"/>
      <c r="E53" s="13"/>
    </row>
    <row r="54" spans="2:5" ht="13.8" thickBot="1" x14ac:dyDescent="0.3">
      <c r="B54" s="44" t="s">
        <v>87</v>
      </c>
      <c r="C54" s="45" t="s">
        <v>13</v>
      </c>
      <c r="D54" s="146" t="s">
        <v>14</v>
      </c>
      <c r="E54" s="13"/>
    </row>
    <row r="55" spans="2:5" ht="13.8" thickBot="1" x14ac:dyDescent="0.3">
      <c r="B55" s="4">
        <v>3.2</v>
      </c>
      <c r="C55" s="51" t="s">
        <v>88</v>
      </c>
      <c r="D55" s="7"/>
      <c r="E55" s="13"/>
    </row>
    <row r="56" spans="2:5" ht="26.4" x14ac:dyDescent="0.25">
      <c r="B56" s="19" t="s">
        <v>89</v>
      </c>
      <c r="C56" s="20" t="s">
        <v>90</v>
      </c>
      <c r="D56" s="140" t="s">
        <v>16</v>
      </c>
      <c r="E56" s="13"/>
    </row>
    <row r="57" spans="2:5" ht="32.4" customHeight="1" x14ac:dyDescent="0.25">
      <c r="B57" s="22" t="s">
        <v>91</v>
      </c>
      <c r="C57" s="58" t="s">
        <v>92</v>
      </c>
      <c r="D57" s="141" t="s">
        <v>16</v>
      </c>
      <c r="E57" s="13"/>
    </row>
    <row r="58" spans="2:5" ht="30.6" customHeight="1" thickBot="1" x14ac:dyDescent="0.3">
      <c r="B58" s="25" t="s">
        <v>93</v>
      </c>
      <c r="C58" s="34" t="s">
        <v>94</v>
      </c>
      <c r="D58" s="142" t="s">
        <v>16</v>
      </c>
      <c r="E58" s="13"/>
    </row>
    <row r="59" spans="2:5" ht="13.8" thickBot="1" x14ac:dyDescent="0.3">
      <c r="B59" s="18">
        <v>3.3</v>
      </c>
      <c r="C59" s="28" t="s">
        <v>49</v>
      </c>
      <c r="D59" s="42"/>
      <c r="E59" s="13"/>
    </row>
    <row r="60" spans="2:5" x14ac:dyDescent="0.25">
      <c r="B60" s="19" t="s">
        <v>95</v>
      </c>
      <c r="C60" s="29" t="s">
        <v>51</v>
      </c>
      <c r="D60" s="140" t="s">
        <v>16</v>
      </c>
      <c r="E60" s="13"/>
    </row>
    <row r="61" spans="2:5" ht="13.8" thickBot="1" x14ac:dyDescent="0.3">
      <c r="B61" s="25" t="s">
        <v>96</v>
      </c>
      <c r="C61" s="26" t="s">
        <v>97</v>
      </c>
      <c r="D61" s="142" t="s">
        <v>14</v>
      </c>
      <c r="E61" s="13"/>
    </row>
    <row r="62" spans="2:5" ht="13.8" thickBot="1" x14ac:dyDescent="0.3">
      <c r="B62" s="18">
        <v>3.4</v>
      </c>
      <c r="C62" s="28" t="s">
        <v>34</v>
      </c>
      <c r="D62" s="42"/>
      <c r="E62" s="13"/>
    </row>
    <row r="63" spans="2:5" x14ac:dyDescent="0.25">
      <c r="B63" s="19" t="s">
        <v>98</v>
      </c>
      <c r="C63" s="29" t="s">
        <v>99</v>
      </c>
      <c r="D63" s="140" t="s">
        <v>23</v>
      </c>
      <c r="E63" s="13"/>
    </row>
    <row r="64" spans="2:5" ht="13.8" thickBot="1" x14ac:dyDescent="0.3">
      <c r="B64" s="22" t="s">
        <v>100</v>
      </c>
      <c r="C64" s="23" t="s">
        <v>101</v>
      </c>
      <c r="D64" s="141" t="s">
        <v>16</v>
      </c>
      <c r="E64" s="13"/>
    </row>
    <row r="65" spans="2:5" ht="13.8" thickBot="1" x14ac:dyDescent="0.3">
      <c r="B65" s="5">
        <v>3.5</v>
      </c>
      <c r="C65" s="28" t="s">
        <v>102</v>
      </c>
      <c r="D65" s="42"/>
      <c r="E65" s="13"/>
    </row>
    <row r="66" spans="2:5" ht="27" thickBot="1" x14ac:dyDescent="0.3">
      <c r="B66" s="15" t="s">
        <v>103</v>
      </c>
      <c r="C66" s="59" t="s">
        <v>104</v>
      </c>
      <c r="D66" s="139" t="s">
        <v>20</v>
      </c>
      <c r="E66" s="13"/>
    </row>
    <row r="67" spans="2:5" ht="13.8" thickBot="1" x14ac:dyDescent="0.3">
      <c r="B67" s="5">
        <v>3.6</v>
      </c>
      <c r="C67" s="60" t="s">
        <v>105</v>
      </c>
      <c r="D67" s="42"/>
      <c r="E67" s="13"/>
    </row>
    <row r="68" spans="2:5" ht="13.8" thickBot="1" x14ac:dyDescent="0.3">
      <c r="B68" s="15" t="s">
        <v>106</v>
      </c>
      <c r="C68" s="16" t="s">
        <v>107</v>
      </c>
      <c r="D68" s="139" t="s">
        <v>20</v>
      </c>
      <c r="E68" s="13"/>
    </row>
    <row r="69" spans="2:5" ht="13.8" thickBot="1" x14ac:dyDescent="0.3">
      <c r="B69" s="5">
        <v>3.7</v>
      </c>
      <c r="C69" s="28" t="s">
        <v>17</v>
      </c>
      <c r="D69" s="42"/>
      <c r="E69" s="13"/>
    </row>
    <row r="70" spans="2:5" ht="13.8" thickBot="1" x14ac:dyDescent="0.3">
      <c r="B70" s="22" t="s">
        <v>108</v>
      </c>
      <c r="C70" s="26" t="s">
        <v>64</v>
      </c>
      <c r="D70" s="142" t="s">
        <v>16</v>
      </c>
      <c r="E70" s="13"/>
    </row>
    <row r="71" spans="2:5" ht="20.399999999999999" customHeight="1" thickBot="1" x14ac:dyDescent="0.3">
      <c r="B71" s="4">
        <v>4</v>
      </c>
      <c r="C71" s="225" t="s">
        <v>86</v>
      </c>
      <c r="D71" s="227"/>
      <c r="E71" s="13"/>
    </row>
    <row r="72" spans="2:5" ht="20.399999999999999" customHeight="1" thickBot="1" x14ac:dyDescent="0.3">
      <c r="B72" s="67">
        <v>4.0999999999999996</v>
      </c>
      <c r="C72" s="28" t="s">
        <v>118</v>
      </c>
      <c r="D72" s="137"/>
      <c r="E72" s="13"/>
    </row>
    <row r="73" spans="2:5" ht="20.399999999999999" customHeight="1" x14ac:dyDescent="0.25">
      <c r="B73" s="22" t="s">
        <v>197</v>
      </c>
      <c r="C73" s="29" t="s">
        <v>119</v>
      </c>
      <c r="D73" s="141" t="s">
        <v>14</v>
      </c>
      <c r="E73" s="13"/>
    </row>
    <row r="74" spans="2:5" ht="20.399999999999999" customHeight="1" x14ac:dyDescent="0.25">
      <c r="B74" s="22" t="s">
        <v>198</v>
      </c>
      <c r="C74" s="23" t="s">
        <v>120</v>
      </c>
      <c r="D74" s="141" t="s">
        <v>20</v>
      </c>
      <c r="E74" s="13"/>
    </row>
    <row r="75" spans="2:5" ht="26.4" x14ac:dyDescent="0.25">
      <c r="B75" s="22" t="s">
        <v>199</v>
      </c>
      <c r="C75" s="58" t="s">
        <v>121</v>
      </c>
      <c r="D75" s="147" t="s">
        <v>14</v>
      </c>
      <c r="E75" s="13"/>
    </row>
    <row r="76" spans="2:5" ht="27" thickBot="1" x14ac:dyDescent="0.3">
      <c r="B76" s="22" t="s">
        <v>200</v>
      </c>
      <c r="C76" s="34" t="s">
        <v>122</v>
      </c>
      <c r="D76" s="148" t="s">
        <v>14</v>
      </c>
      <c r="E76" s="13"/>
    </row>
    <row r="77" spans="2:5" ht="20.399999999999999" customHeight="1" thickBot="1" x14ac:dyDescent="0.3">
      <c r="B77" s="93">
        <v>4.2</v>
      </c>
      <c r="C77" s="60" t="s">
        <v>123</v>
      </c>
      <c r="D77" s="149"/>
      <c r="E77" s="13"/>
    </row>
    <row r="78" spans="2:5" ht="20.399999999999999" customHeight="1" x14ac:dyDescent="0.25">
      <c r="B78" s="19" t="s">
        <v>201</v>
      </c>
      <c r="C78" s="20" t="s">
        <v>124</v>
      </c>
      <c r="D78" s="150" t="s">
        <v>14</v>
      </c>
      <c r="E78" s="13"/>
    </row>
    <row r="79" spans="2:5" ht="20.399999999999999" customHeight="1" x14ac:dyDescent="0.25">
      <c r="B79" s="19" t="s">
        <v>202</v>
      </c>
      <c r="C79" s="58" t="s">
        <v>125</v>
      </c>
      <c r="D79" s="147" t="s">
        <v>194</v>
      </c>
      <c r="E79" s="13"/>
    </row>
    <row r="80" spans="2:5" ht="20.399999999999999" customHeight="1" x14ac:dyDescent="0.25">
      <c r="B80" s="19" t="s">
        <v>203</v>
      </c>
      <c r="C80" s="58" t="s">
        <v>126</v>
      </c>
      <c r="D80" s="147" t="s">
        <v>194</v>
      </c>
      <c r="E80" s="13"/>
    </row>
    <row r="81" spans="2:5" ht="20.399999999999999" customHeight="1" x14ac:dyDescent="0.25">
      <c r="B81" s="19" t="s">
        <v>204</v>
      </c>
      <c r="C81" s="70" t="s">
        <v>127</v>
      </c>
      <c r="D81" s="147" t="s">
        <v>194</v>
      </c>
      <c r="E81" s="13"/>
    </row>
    <row r="82" spans="2:5" ht="20.399999999999999" customHeight="1" thickBot="1" x14ac:dyDescent="0.3">
      <c r="B82" s="19" t="s">
        <v>205</v>
      </c>
      <c r="C82" s="81" t="s">
        <v>128</v>
      </c>
      <c r="D82" s="142" t="s">
        <v>20</v>
      </c>
      <c r="E82" s="13"/>
    </row>
    <row r="83" spans="2:5" ht="20.399999999999999" customHeight="1" thickBot="1" x14ac:dyDescent="0.3">
      <c r="B83" s="42">
        <v>4.3</v>
      </c>
      <c r="C83" s="83" t="s">
        <v>129</v>
      </c>
      <c r="D83" s="42"/>
      <c r="E83" s="13"/>
    </row>
    <row r="84" spans="2:5" ht="20.399999999999999" customHeight="1" x14ac:dyDescent="0.25">
      <c r="B84" s="19" t="s">
        <v>206</v>
      </c>
      <c r="C84" s="82" t="s">
        <v>130</v>
      </c>
      <c r="D84" s="140" t="s">
        <v>23</v>
      </c>
      <c r="E84" s="13"/>
    </row>
    <row r="85" spans="2:5" ht="20.399999999999999" customHeight="1" x14ac:dyDescent="0.25">
      <c r="B85" s="19" t="s">
        <v>207</v>
      </c>
      <c r="C85" s="70" t="s">
        <v>131</v>
      </c>
      <c r="D85" s="141" t="s">
        <v>194</v>
      </c>
      <c r="E85" s="13"/>
    </row>
    <row r="86" spans="2:5" ht="20.399999999999999" customHeight="1" x14ac:dyDescent="0.25">
      <c r="B86" s="19" t="s">
        <v>208</v>
      </c>
      <c r="C86" s="58" t="s">
        <v>132</v>
      </c>
      <c r="D86" s="147" t="s">
        <v>194</v>
      </c>
      <c r="E86" s="13"/>
    </row>
    <row r="87" spans="2:5" ht="20.399999999999999" customHeight="1" x14ac:dyDescent="0.25">
      <c r="B87" s="19" t="s">
        <v>209</v>
      </c>
      <c r="C87" s="58" t="s">
        <v>133</v>
      </c>
      <c r="D87" s="147" t="s">
        <v>194</v>
      </c>
      <c r="E87" s="13"/>
    </row>
    <row r="88" spans="2:5" ht="20.399999999999999" customHeight="1" x14ac:dyDescent="0.25">
      <c r="B88" s="19" t="s">
        <v>210</v>
      </c>
      <c r="C88" s="58" t="s">
        <v>134</v>
      </c>
      <c r="D88" s="147" t="s">
        <v>194</v>
      </c>
      <c r="E88" s="13"/>
    </row>
    <row r="89" spans="2:5" ht="20.399999999999999" customHeight="1" thickBot="1" x14ac:dyDescent="0.3">
      <c r="B89" s="19" t="s">
        <v>211</v>
      </c>
      <c r="C89" s="34" t="s">
        <v>135</v>
      </c>
      <c r="D89" s="148" t="s">
        <v>194</v>
      </c>
      <c r="E89" s="13"/>
    </row>
    <row r="90" spans="2:5" ht="20.399999999999999" customHeight="1" thickBot="1" x14ac:dyDescent="0.3">
      <c r="B90" s="42">
        <v>4.4000000000000004</v>
      </c>
      <c r="C90" s="60" t="s">
        <v>136</v>
      </c>
      <c r="D90" s="151"/>
      <c r="E90" s="13"/>
    </row>
    <row r="91" spans="2:5" ht="20.399999999999999" customHeight="1" x14ac:dyDescent="0.25">
      <c r="B91" s="19" t="s">
        <v>212</v>
      </c>
      <c r="C91" s="20" t="s">
        <v>137</v>
      </c>
      <c r="D91" s="150" t="s">
        <v>195</v>
      </c>
      <c r="E91" s="13"/>
    </row>
    <row r="92" spans="2:5" ht="20.399999999999999" customHeight="1" x14ac:dyDescent="0.25">
      <c r="B92" s="19" t="s">
        <v>213</v>
      </c>
      <c r="C92" s="58" t="s">
        <v>138</v>
      </c>
      <c r="D92" s="147" t="s">
        <v>195</v>
      </c>
      <c r="E92" s="13"/>
    </row>
    <row r="93" spans="2:5" ht="20.399999999999999" customHeight="1" x14ac:dyDescent="0.25">
      <c r="B93" s="19" t="s">
        <v>214</v>
      </c>
      <c r="C93" s="58" t="s">
        <v>139</v>
      </c>
      <c r="D93" s="147" t="s">
        <v>195</v>
      </c>
      <c r="E93" s="13"/>
    </row>
    <row r="94" spans="2:5" ht="20.399999999999999" customHeight="1" x14ac:dyDescent="0.25">
      <c r="B94" s="19" t="s">
        <v>215</v>
      </c>
      <c r="C94" s="58" t="s">
        <v>140</v>
      </c>
      <c r="D94" s="147" t="s">
        <v>195</v>
      </c>
      <c r="E94" s="13"/>
    </row>
    <row r="95" spans="2:5" ht="20.399999999999999" customHeight="1" thickBot="1" x14ac:dyDescent="0.3">
      <c r="B95" s="19" t="s">
        <v>216</v>
      </c>
      <c r="C95" s="34" t="s">
        <v>141</v>
      </c>
      <c r="D95" s="148" t="s">
        <v>14</v>
      </c>
      <c r="E95" s="13"/>
    </row>
    <row r="96" spans="2:5" ht="20.399999999999999" customHeight="1" thickBot="1" x14ac:dyDescent="0.3">
      <c r="B96" s="42">
        <v>4.5</v>
      </c>
      <c r="C96" s="60" t="s">
        <v>142</v>
      </c>
      <c r="D96" s="149"/>
      <c r="E96" s="13"/>
    </row>
    <row r="97" spans="2:5" ht="20.399999999999999" customHeight="1" x14ac:dyDescent="0.25">
      <c r="B97" s="19" t="s">
        <v>217</v>
      </c>
      <c r="C97" s="20" t="s">
        <v>143</v>
      </c>
      <c r="D97" s="150" t="s">
        <v>23</v>
      </c>
      <c r="E97" s="13"/>
    </row>
    <row r="98" spans="2:5" ht="20.399999999999999" customHeight="1" x14ac:dyDescent="0.25">
      <c r="B98" s="19" t="s">
        <v>218</v>
      </c>
      <c r="C98" s="58" t="s">
        <v>144</v>
      </c>
      <c r="D98" s="147" t="s">
        <v>23</v>
      </c>
      <c r="E98" s="13"/>
    </row>
    <row r="99" spans="2:5" ht="20.399999999999999" customHeight="1" x14ac:dyDescent="0.25">
      <c r="B99" s="19" t="s">
        <v>219</v>
      </c>
      <c r="C99" s="58" t="s">
        <v>145</v>
      </c>
      <c r="D99" s="147" t="s">
        <v>20</v>
      </c>
      <c r="E99" s="13"/>
    </row>
    <row r="100" spans="2:5" ht="20.399999999999999" customHeight="1" x14ac:dyDescent="0.25">
      <c r="B100" s="19" t="s">
        <v>220</v>
      </c>
      <c r="C100" s="58" t="s">
        <v>146</v>
      </c>
      <c r="D100" s="147" t="s">
        <v>20</v>
      </c>
      <c r="E100" s="13"/>
    </row>
    <row r="101" spans="2:5" ht="20.399999999999999" customHeight="1" x14ac:dyDescent="0.25">
      <c r="B101" s="19" t="s">
        <v>221</v>
      </c>
      <c r="C101" s="58" t="s">
        <v>147</v>
      </c>
      <c r="D101" s="147" t="s">
        <v>23</v>
      </c>
      <c r="E101" s="13"/>
    </row>
    <row r="102" spans="2:5" ht="20.399999999999999" customHeight="1" thickBot="1" x14ac:dyDescent="0.3">
      <c r="B102" s="19" t="s">
        <v>222</v>
      </c>
      <c r="C102" s="34" t="s">
        <v>148</v>
      </c>
      <c r="D102" s="148" t="s">
        <v>20</v>
      </c>
      <c r="E102" s="13"/>
    </row>
    <row r="103" spans="2:5" ht="20.399999999999999" customHeight="1" thickBot="1" x14ac:dyDescent="0.3">
      <c r="B103" s="42">
        <v>4.5999999999999996</v>
      </c>
      <c r="C103" s="60" t="s">
        <v>149</v>
      </c>
      <c r="D103" s="149"/>
      <c r="E103" s="13"/>
    </row>
    <row r="104" spans="2:5" ht="20.399999999999999" customHeight="1" x14ac:dyDescent="0.25">
      <c r="B104" s="19" t="s">
        <v>223</v>
      </c>
      <c r="C104" s="20" t="s">
        <v>150</v>
      </c>
      <c r="D104" s="150" t="s">
        <v>20</v>
      </c>
      <c r="E104" s="13"/>
    </row>
    <row r="105" spans="2:5" ht="20.399999999999999" customHeight="1" x14ac:dyDescent="0.25">
      <c r="B105" s="19" t="s">
        <v>224</v>
      </c>
      <c r="C105" s="58" t="s">
        <v>151</v>
      </c>
      <c r="D105" s="147" t="s">
        <v>14</v>
      </c>
      <c r="E105" s="13"/>
    </row>
    <row r="106" spans="2:5" ht="20.399999999999999" customHeight="1" x14ac:dyDescent="0.25">
      <c r="B106" s="19" t="s">
        <v>225</v>
      </c>
      <c r="C106" s="58" t="s">
        <v>152</v>
      </c>
      <c r="D106" s="147" t="s">
        <v>20</v>
      </c>
      <c r="E106" s="13"/>
    </row>
    <row r="107" spans="2:5" ht="20.399999999999999" customHeight="1" x14ac:dyDescent="0.25">
      <c r="B107" s="19" t="s">
        <v>226</v>
      </c>
      <c r="C107" s="58" t="s">
        <v>153</v>
      </c>
      <c r="D107" s="147" t="s">
        <v>14</v>
      </c>
      <c r="E107" s="13"/>
    </row>
    <row r="108" spans="2:5" ht="24.6" customHeight="1" x14ac:dyDescent="0.25">
      <c r="B108" s="19" t="s">
        <v>227</v>
      </c>
      <c r="C108" s="58" t="s">
        <v>154</v>
      </c>
      <c r="D108" s="147" t="s">
        <v>23</v>
      </c>
      <c r="E108" s="13"/>
    </row>
    <row r="109" spans="2:5" ht="26.4" x14ac:dyDescent="0.25">
      <c r="B109" s="19" t="s">
        <v>228</v>
      </c>
      <c r="C109" s="58" t="s">
        <v>155</v>
      </c>
      <c r="D109" s="147" t="s">
        <v>20</v>
      </c>
      <c r="E109" s="13"/>
    </row>
    <row r="110" spans="2:5" ht="26.4" x14ac:dyDescent="0.25">
      <c r="B110" s="19" t="s">
        <v>229</v>
      </c>
      <c r="C110" s="58" t="s">
        <v>156</v>
      </c>
      <c r="D110" s="147" t="s">
        <v>20</v>
      </c>
      <c r="E110" s="13"/>
    </row>
    <row r="111" spans="2:5" ht="26.4" x14ac:dyDescent="0.25">
      <c r="B111" s="19" t="s">
        <v>230</v>
      </c>
      <c r="C111" s="58" t="s">
        <v>157</v>
      </c>
      <c r="D111" s="147" t="s">
        <v>14</v>
      </c>
      <c r="E111" s="13"/>
    </row>
    <row r="112" spans="2:5" ht="21.6" customHeight="1" x14ac:dyDescent="0.25">
      <c r="B112" s="19" t="s">
        <v>231</v>
      </c>
      <c r="C112" s="58" t="s">
        <v>158</v>
      </c>
      <c r="D112" s="147" t="s">
        <v>20</v>
      </c>
      <c r="E112" s="13"/>
    </row>
    <row r="113" spans="2:5" ht="27" thickBot="1" x14ac:dyDescent="0.3">
      <c r="B113" s="19" t="s">
        <v>232</v>
      </c>
      <c r="C113" s="34" t="s">
        <v>159</v>
      </c>
      <c r="D113" s="148" t="s">
        <v>20</v>
      </c>
      <c r="E113" s="13"/>
    </row>
    <row r="114" spans="2:5" ht="20.399999999999999" customHeight="1" thickBot="1" x14ac:dyDescent="0.3">
      <c r="B114" s="42">
        <v>4.7</v>
      </c>
      <c r="C114" s="60" t="s">
        <v>160</v>
      </c>
      <c r="D114" s="149"/>
      <c r="E114" s="13"/>
    </row>
    <row r="115" spans="2:5" ht="20.399999999999999" customHeight="1" x14ac:dyDescent="0.25">
      <c r="B115" s="19" t="s">
        <v>233</v>
      </c>
      <c r="C115" s="20" t="s">
        <v>161</v>
      </c>
      <c r="D115" s="150" t="s">
        <v>14</v>
      </c>
      <c r="E115" s="13"/>
    </row>
    <row r="116" spans="2:5" ht="20.399999999999999" customHeight="1" thickBot="1" x14ac:dyDescent="0.3">
      <c r="B116" s="19" t="s">
        <v>234</v>
      </c>
      <c r="C116" s="34" t="s">
        <v>162</v>
      </c>
      <c r="D116" s="148" t="s">
        <v>20</v>
      </c>
      <c r="E116" s="13"/>
    </row>
    <row r="117" spans="2:5" ht="20.399999999999999" customHeight="1" thickBot="1" x14ac:dyDescent="0.3">
      <c r="B117" s="42">
        <v>4.8</v>
      </c>
      <c r="C117" s="60" t="s">
        <v>39</v>
      </c>
      <c r="D117" s="149"/>
      <c r="E117" s="13"/>
    </row>
    <row r="118" spans="2:5" ht="26.4" x14ac:dyDescent="0.25">
      <c r="B118" s="19" t="s">
        <v>235</v>
      </c>
      <c r="C118" s="20" t="s">
        <v>163</v>
      </c>
      <c r="D118" s="150" t="s">
        <v>14</v>
      </c>
      <c r="E118" s="13"/>
    </row>
    <row r="119" spans="2:5" ht="20.399999999999999" customHeight="1" x14ac:dyDescent="0.25">
      <c r="B119" s="19" t="s">
        <v>236</v>
      </c>
      <c r="C119" s="58" t="s">
        <v>164</v>
      </c>
      <c r="D119" s="147" t="s">
        <v>14</v>
      </c>
      <c r="E119" s="13"/>
    </row>
    <row r="120" spans="2:5" ht="27" thickBot="1" x14ac:dyDescent="0.3">
      <c r="B120" s="19" t="s">
        <v>237</v>
      </c>
      <c r="C120" s="34" t="s">
        <v>165</v>
      </c>
      <c r="D120" s="148" t="s">
        <v>20</v>
      </c>
      <c r="E120" s="13"/>
    </row>
    <row r="121" spans="2:5" ht="20.399999999999999" customHeight="1" thickBot="1" x14ac:dyDescent="0.3">
      <c r="B121" s="42">
        <v>4.9000000000000004</v>
      </c>
      <c r="C121" s="60" t="s">
        <v>34</v>
      </c>
      <c r="D121" s="149"/>
      <c r="E121" s="13"/>
    </row>
    <row r="122" spans="2:5" ht="20.399999999999999" customHeight="1" x14ac:dyDescent="0.25">
      <c r="B122" s="19" t="s">
        <v>238</v>
      </c>
      <c r="C122" s="20" t="s">
        <v>166</v>
      </c>
      <c r="D122" s="150" t="s">
        <v>23</v>
      </c>
      <c r="E122" s="13"/>
    </row>
    <row r="123" spans="2:5" ht="20.399999999999999" customHeight="1" x14ac:dyDescent="0.25">
      <c r="B123" s="19" t="s">
        <v>239</v>
      </c>
      <c r="C123" s="58" t="s">
        <v>167</v>
      </c>
      <c r="D123" s="147" t="s">
        <v>23</v>
      </c>
      <c r="E123" s="13"/>
    </row>
    <row r="124" spans="2:5" ht="20.399999999999999" customHeight="1" x14ac:dyDescent="0.25">
      <c r="B124" s="19" t="s">
        <v>240</v>
      </c>
      <c r="C124" s="58" t="s">
        <v>168</v>
      </c>
      <c r="D124" s="147" t="s">
        <v>23</v>
      </c>
      <c r="E124" s="13"/>
    </row>
    <row r="125" spans="2:5" ht="20.399999999999999" customHeight="1" x14ac:dyDescent="0.25">
      <c r="B125" s="19" t="s">
        <v>241</v>
      </c>
      <c r="C125" s="58" t="s">
        <v>169</v>
      </c>
      <c r="D125" s="147" t="s">
        <v>20</v>
      </c>
      <c r="E125" s="13"/>
    </row>
    <row r="126" spans="2:5" ht="20.399999999999999" customHeight="1" x14ac:dyDescent="0.25">
      <c r="B126" s="19" t="s">
        <v>242</v>
      </c>
      <c r="C126" s="58" t="s">
        <v>170</v>
      </c>
      <c r="D126" s="147" t="s">
        <v>23</v>
      </c>
      <c r="E126" s="13"/>
    </row>
    <row r="127" spans="2:5" ht="20.399999999999999" customHeight="1" thickBot="1" x14ac:dyDescent="0.3">
      <c r="B127" s="19" t="s">
        <v>243</v>
      </c>
      <c r="C127" s="34" t="s">
        <v>171</v>
      </c>
      <c r="D127" s="148" t="s">
        <v>23</v>
      </c>
      <c r="E127" s="13"/>
    </row>
    <row r="128" spans="2:5" ht="20.399999999999999" customHeight="1" thickBot="1" x14ac:dyDescent="0.3">
      <c r="B128" s="94">
        <v>4.0999999999999996</v>
      </c>
      <c r="C128" s="60" t="s">
        <v>44</v>
      </c>
      <c r="D128" s="149"/>
      <c r="E128" s="13"/>
    </row>
    <row r="129" spans="2:5" ht="20.399999999999999" customHeight="1" x14ac:dyDescent="0.25">
      <c r="B129" s="19" t="s">
        <v>244</v>
      </c>
      <c r="C129" s="20" t="s">
        <v>172</v>
      </c>
      <c r="D129" s="150" t="s">
        <v>14</v>
      </c>
      <c r="E129" s="13"/>
    </row>
    <row r="130" spans="2:5" ht="20.399999999999999" customHeight="1" x14ac:dyDescent="0.25">
      <c r="B130" s="19" t="s">
        <v>245</v>
      </c>
      <c r="C130" s="58" t="s">
        <v>173</v>
      </c>
      <c r="D130" s="147" t="s">
        <v>20</v>
      </c>
      <c r="E130" s="13"/>
    </row>
    <row r="131" spans="2:5" ht="20.399999999999999" customHeight="1" x14ac:dyDescent="0.25">
      <c r="B131" s="19" t="s">
        <v>246</v>
      </c>
      <c r="C131" s="58" t="s">
        <v>174</v>
      </c>
      <c r="D131" s="147" t="s">
        <v>14</v>
      </c>
      <c r="E131" s="13"/>
    </row>
    <row r="132" spans="2:5" ht="26.4" x14ac:dyDescent="0.25">
      <c r="B132" s="19" t="s">
        <v>247</v>
      </c>
      <c r="C132" s="58" t="s">
        <v>175</v>
      </c>
      <c r="D132" s="147" t="s">
        <v>14</v>
      </c>
      <c r="E132" s="13"/>
    </row>
    <row r="133" spans="2:5" ht="20.399999999999999" customHeight="1" x14ac:dyDescent="0.25">
      <c r="B133" s="19" t="s">
        <v>248</v>
      </c>
      <c r="C133" s="58" t="s">
        <v>176</v>
      </c>
      <c r="D133" s="147" t="s">
        <v>20</v>
      </c>
      <c r="E133" s="13"/>
    </row>
    <row r="134" spans="2:5" ht="20.399999999999999" customHeight="1" x14ac:dyDescent="0.25">
      <c r="B134" s="19" t="s">
        <v>249</v>
      </c>
      <c r="C134" s="58" t="s">
        <v>177</v>
      </c>
      <c r="D134" s="147" t="s">
        <v>14</v>
      </c>
      <c r="E134" s="13"/>
    </row>
    <row r="135" spans="2:5" ht="20.399999999999999" customHeight="1" thickBot="1" x14ac:dyDescent="0.3">
      <c r="B135" s="19" t="s">
        <v>250</v>
      </c>
      <c r="C135" s="34" t="s">
        <v>178</v>
      </c>
      <c r="D135" s="148" t="s">
        <v>14</v>
      </c>
      <c r="E135" s="13"/>
    </row>
    <row r="136" spans="2:5" ht="20.399999999999999" customHeight="1" thickBot="1" x14ac:dyDescent="0.3">
      <c r="B136" s="42">
        <v>4.1100000000000003</v>
      </c>
      <c r="C136" s="60" t="s">
        <v>179</v>
      </c>
      <c r="D136" s="149"/>
      <c r="E136" s="13"/>
    </row>
    <row r="137" spans="2:5" ht="20.399999999999999" customHeight="1" x14ac:dyDescent="0.25">
      <c r="B137" s="19" t="s">
        <v>251</v>
      </c>
      <c r="C137" s="20" t="s">
        <v>180</v>
      </c>
      <c r="D137" s="150" t="s">
        <v>14</v>
      </c>
      <c r="E137" s="13"/>
    </row>
    <row r="138" spans="2:5" ht="20.399999999999999" customHeight="1" x14ac:dyDescent="0.25">
      <c r="B138" s="19" t="s">
        <v>252</v>
      </c>
      <c r="C138" s="58" t="s">
        <v>181</v>
      </c>
      <c r="D138" s="147" t="s">
        <v>20</v>
      </c>
      <c r="E138" s="13"/>
    </row>
    <row r="139" spans="2:5" ht="20.399999999999999" customHeight="1" x14ac:dyDescent="0.25">
      <c r="B139" s="19" t="s">
        <v>253</v>
      </c>
      <c r="C139" s="58" t="s">
        <v>182</v>
      </c>
      <c r="D139" s="147" t="s">
        <v>14</v>
      </c>
      <c r="E139" s="13"/>
    </row>
    <row r="140" spans="2:5" ht="20.399999999999999" customHeight="1" x14ac:dyDescent="0.25">
      <c r="B140" s="19" t="s">
        <v>254</v>
      </c>
      <c r="C140" s="58" t="s">
        <v>183</v>
      </c>
      <c r="D140" s="147" t="s">
        <v>20</v>
      </c>
      <c r="E140" s="13"/>
    </row>
    <row r="141" spans="2:5" ht="20.399999999999999" customHeight="1" x14ac:dyDescent="0.25">
      <c r="B141" s="19" t="s">
        <v>255</v>
      </c>
      <c r="C141" s="58" t="s">
        <v>184</v>
      </c>
      <c r="D141" s="147" t="s">
        <v>23</v>
      </c>
      <c r="E141" s="13"/>
    </row>
    <row r="142" spans="2:5" ht="20.399999999999999" customHeight="1" x14ac:dyDescent="0.25">
      <c r="B142" s="19" t="s">
        <v>256</v>
      </c>
      <c r="C142" s="58" t="s">
        <v>185</v>
      </c>
      <c r="D142" s="147" t="s">
        <v>23</v>
      </c>
      <c r="E142" s="13"/>
    </row>
    <row r="143" spans="2:5" ht="20.399999999999999" customHeight="1" x14ac:dyDescent="0.25">
      <c r="B143" s="19" t="s">
        <v>257</v>
      </c>
      <c r="C143" s="58" t="s">
        <v>186</v>
      </c>
      <c r="D143" s="147" t="s">
        <v>23</v>
      </c>
      <c r="E143" s="13"/>
    </row>
    <row r="144" spans="2:5" ht="20.399999999999999" customHeight="1" x14ac:dyDescent="0.25">
      <c r="B144" s="19" t="s">
        <v>258</v>
      </c>
      <c r="C144" s="58" t="s">
        <v>187</v>
      </c>
      <c r="D144" s="147" t="s">
        <v>23</v>
      </c>
      <c r="E144" s="13"/>
    </row>
    <row r="145" spans="2:5" ht="20.399999999999999" customHeight="1" x14ac:dyDescent="0.25">
      <c r="B145" s="19" t="s">
        <v>259</v>
      </c>
      <c r="C145" s="58" t="s">
        <v>188</v>
      </c>
      <c r="D145" s="147" t="s">
        <v>14</v>
      </c>
      <c r="E145" s="13"/>
    </row>
    <row r="146" spans="2:5" ht="20.399999999999999" customHeight="1" x14ac:dyDescent="0.25">
      <c r="B146" s="19" t="s">
        <v>260</v>
      </c>
      <c r="C146" s="58" t="s">
        <v>189</v>
      </c>
      <c r="D146" s="147" t="s">
        <v>23</v>
      </c>
      <c r="E146" s="13"/>
    </row>
    <row r="147" spans="2:5" ht="20.399999999999999" customHeight="1" x14ac:dyDescent="0.25">
      <c r="B147" s="19" t="s">
        <v>261</v>
      </c>
      <c r="C147" s="58" t="s">
        <v>190</v>
      </c>
      <c r="D147" s="147" t="s">
        <v>23</v>
      </c>
      <c r="E147" s="13"/>
    </row>
    <row r="148" spans="2:5" ht="20.399999999999999" customHeight="1" thickBot="1" x14ac:dyDescent="0.3">
      <c r="B148" s="19" t="s">
        <v>262</v>
      </c>
      <c r="C148" s="34" t="s">
        <v>191</v>
      </c>
      <c r="D148" s="148" t="s">
        <v>23</v>
      </c>
      <c r="E148" s="13"/>
    </row>
    <row r="149" spans="2:5" ht="20.399999999999999" customHeight="1" thickBot="1" x14ac:dyDescent="0.3">
      <c r="B149" s="42">
        <v>4.12</v>
      </c>
      <c r="C149" s="60" t="s">
        <v>192</v>
      </c>
      <c r="D149" s="149"/>
      <c r="E149" s="13"/>
    </row>
    <row r="150" spans="2:5" ht="20.399999999999999" customHeight="1" thickBot="1" x14ac:dyDescent="0.3">
      <c r="B150" s="88" t="s">
        <v>263</v>
      </c>
      <c r="C150" s="89" t="s">
        <v>193</v>
      </c>
      <c r="D150" s="152" t="s">
        <v>23</v>
      </c>
      <c r="E150" s="13"/>
    </row>
  </sheetData>
  <mergeCells count="4">
    <mergeCell ref="C71:D71"/>
    <mergeCell ref="C52:D52"/>
    <mergeCell ref="C31:D31"/>
    <mergeCell ref="C4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</vt:lpstr>
      <vt:lpstr>CANTIDADES</vt:lpstr>
      <vt:lpstr>ITEMS DE PAGO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ARQ. Jose Raul</dc:creator>
  <cp:lastModifiedBy>LILIANA TOBIO</cp:lastModifiedBy>
  <dcterms:created xsi:type="dcterms:W3CDTF">2022-11-10T04:33:21Z</dcterms:created>
  <dcterms:modified xsi:type="dcterms:W3CDTF">2023-03-08T16:49:44Z</dcterms:modified>
</cp:coreProperties>
</file>